
<file path=[Content_Types].xml><?xml version="1.0" encoding="utf-8"?>
<Types xmlns="http://schemas.openxmlformats.org/package/2006/content-types">
  <Default Extension="png" ContentType="image/png"/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trlProps/ctrlProp4.xml" ContentType="application/vnd.ms-excel.controlproperties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drawings/drawing3.xml" ContentType="application/vnd.openxmlformats-officedocument.drawing+xml"/>
  <Override PartName="/xl/ctrlProps/ctrlProp5.xml" ContentType="application/vnd.ms-excel.controlproperties+xml"/>
  <Override PartName="/xl/ctrlProps/ctrlProp6.xml" ContentType="application/vnd.ms-excel.controlproperties+xml"/>
  <Override PartName="/xl/ctrlProps/ctrlProp7.xml" ContentType="application/vnd.ms-excel.controlproperties+xml"/>
  <Override PartName="/xl/ctrlProps/ctrlProp8.xml" ContentType="application/vnd.ms-excel.controlproperties+xml"/>
  <Override PartName="/xl/charts/chart3.xml" ContentType="application/vnd.openxmlformats-officedocument.drawingml.chart+xml"/>
  <Override PartName="/xl/charts/chart4.xml" ContentType="application/vnd.openxmlformats-officedocument.drawingml.chart+xml"/>
  <Override PartName="/xl/drawings/drawing4.xml" ContentType="application/vnd.openxmlformats-officedocument.drawing+xml"/>
  <Override PartName="/xl/ctrlProps/ctrlProp9.xml" ContentType="application/vnd.ms-excel.controlproperties+xml"/>
  <Override PartName="/xl/ctrlProps/ctrlProp10.xml" ContentType="application/vnd.ms-excel.controlproperties+xml"/>
  <Override PartName="/xl/ctrlProps/ctrlProp11.xml" ContentType="application/vnd.ms-excel.controlproperties+xml"/>
  <Override PartName="/xl/ctrlProps/ctrlProp12.xml" ContentType="application/vnd.ms-excel.controlproperties+xml"/>
  <Override PartName="/xl/charts/chart5.xml" ContentType="application/vnd.openxmlformats-officedocument.drawingml.chart+xml"/>
  <Override PartName="/xl/charts/chart6.xml" ContentType="application/vnd.openxmlformats-officedocument.drawingml.chart+xml"/>
  <Override PartName="/xl/drawings/drawing5.xml" ContentType="application/vnd.openxmlformats-officedocument.drawing+xml"/>
  <Override PartName="/xl/ctrlProps/ctrlProp13.xml" ContentType="application/vnd.ms-excel.controlproperties+xml"/>
  <Override PartName="/xl/ctrlProps/ctrlProp14.xml" ContentType="application/vnd.ms-excel.controlproperties+xml"/>
  <Override PartName="/xl/ctrlProps/ctrlProp15.xml" ContentType="application/vnd.ms-excel.controlproperties+xml"/>
  <Override PartName="/xl/ctrlProps/ctrlProp16.xml" ContentType="application/vnd.ms-excel.controlproperties+xml"/>
  <Override PartName="/xl/charts/chart7.xml" ContentType="application/vnd.openxmlformats-officedocument.drawingml.chart+xml"/>
  <Override PartName="/xl/charts/chart8.xml" ContentType="application/vnd.openxmlformats-officedocument.drawingml.chart+xml"/>
  <Override PartName="/xl/drawings/drawing6.xml" ContentType="application/vnd.openxmlformats-officedocument.drawing+xml"/>
  <Override PartName="/xl/ctrlProps/ctrlProp17.xml" ContentType="application/vnd.ms-excel.controlproperties+xml"/>
  <Override PartName="/xl/ctrlProps/ctrlProp18.xml" ContentType="application/vnd.ms-excel.controlproperties+xml"/>
  <Override PartName="/xl/ctrlProps/ctrlProp19.xml" ContentType="application/vnd.ms-excel.controlproperties+xml"/>
  <Override PartName="/xl/ctrlProps/ctrlProp20.xml" ContentType="application/vnd.ms-excel.controlproperties+xml"/>
  <Override PartName="/xl/charts/chart9.xml" ContentType="application/vnd.openxmlformats-officedocument.drawingml.chart+xml"/>
  <Override PartName="/xl/charts/chart10.xml" ContentType="application/vnd.openxmlformats-officedocument.drawingml.chart+xml"/>
  <Override PartName="/xl/drawings/drawing7.xml" ContentType="application/vnd.openxmlformats-officedocument.drawing+xml"/>
  <Override PartName="/xl/ctrlProps/ctrlProp21.xml" ContentType="application/vnd.ms-excel.controlproperties+xml"/>
  <Override PartName="/xl/ctrlProps/ctrlProp22.xml" ContentType="application/vnd.ms-excel.controlproperties+xml"/>
  <Override PartName="/xl/ctrlProps/ctrlProp23.xml" ContentType="application/vnd.ms-excel.controlproperties+xml"/>
  <Override PartName="/xl/ctrlProps/ctrlProp24.xml" ContentType="application/vnd.ms-excel.controlproperties+xml"/>
  <Override PartName="/xl/charts/chart11.xml" ContentType="application/vnd.openxmlformats-officedocument.drawingml.chart+xml"/>
  <Override PartName="/xl/charts/chart12.xml" ContentType="application/vnd.openxmlformats-officedocument.drawingml.chart+xml"/>
  <Override PartName="/xl/drawings/drawing8.xml" ContentType="application/vnd.openxmlformats-officedocument.drawing+xml"/>
  <Override PartName="/xl/ctrlProps/ctrlProp25.xml" ContentType="application/vnd.ms-excel.controlproperties+xml"/>
  <Override PartName="/xl/ctrlProps/ctrlProp26.xml" ContentType="application/vnd.ms-excel.controlproperties+xml"/>
  <Override PartName="/xl/ctrlProps/ctrlProp27.xml" ContentType="application/vnd.ms-excel.controlproperties+xml"/>
  <Override PartName="/xl/ctrlProps/ctrlProp28.xml" ContentType="application/vnd.ms-excel.controlproperties+xml"/>
  <Override PartName="/xl/charts/chart13.xml" ContentType="application/vnd.openxmlformats-officedocument.drawingml.chart+xml"/>
  <Override PartName="/xl/charts/chart14.xml" ContentType="application/vnd.openxmlformats-officedocument.drawingml.chart+xml"/>
  <Override PartName="/xl/drawings/drawing9.xml" ContentType="application/vnd.openxmlformats-officedocument.drawing+xml"/>
  <Override PartName="/xl/ctrlProps/ctrlProp29.xml" ContentType="application/vnd.ms-excel.controlproperties+xml"/>
  <Override PartName="/xl/ctrlProps/ctrlProp30.xml" ContentType="application/vnd.ms-excel.controlproperties+xml"/>
  <Override PartName="/xl/ctrlProps/ctrlProp31.xml" ContentType="application/vnd.ms-excel.controlproperties+xml"/>
  <Override PartName="/xl/ctrlProps/ctrlProp32.xml" ContentType="application/vnd.ms-excel.controlproperties+xml"/>
  <Override PartName="/xl/charts/chart15.xml" ContentType="application/vnd.openxmlformats-officedocument.drawingml.chart+xml"/>
  <Override PartName="/xl/charts/chart16.xml" ContentType="application/vnd.openxmlformats-officedocument.drawingml.chart+xml"/>
  <Override PartName="/xl/drawings/drawing10.xml" ContentType="application/vnd.openxmlformats-officedocument.drawing+xml"/>
  <Override PartName="/xl/ctrlProps/ctrlProp33.xml" ContentType="application/vnd.ms-excel.controlproperties+xml"/>
  <Override PartName="/xl/ctrlProps/ctrlProp34.xml" ContentType="application/vnd.ms-excel.controlproperties+xml"/>
  <Override PartName="/xl/ctrlProps/ctrlProp35.xml" ContentType="application/vnd.ms-excel.controlproperties+xml"/>
  <Override PartName="/xl/charts/chart17.xml" ContentType="application/vnd.openxmlformats-officedocument.drawingml.chart+xml"/>
  <Override PartName="/xl/charts/chart18.xml" ContentType="application/vnd.openxmlformats-officedocument.drawingml.chart+xml"/>
  <Override PartName="/xl/drawings/drawing1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codeName="ThisWorkbook" defaultThemeVersion="124226"/>
  <bookViews>
    <workbookView xWindow="240" yWindow="210" windowWidth="21075" windowHeight="8895" firstSheet="2" activeTab="3"/>
  </bookViews>
  <sheets>
    <sheet name="Impact Summary" sheetId="65" r:id="rId1"/>
    <sheet name="Ratepayer GA Payments" sheetId="74" r:id="rId2"/>
    <sheet name="Summary" sheetId="6" r:id="rId3"/>
    <sheet name="1a GA RPP" sheetId="68" r:id="rId4"/>
    <sheet name="1b GA Class B" sheetId="67" r:id="rId5"/>
    <sheet name="1c GA All" sheetId="66" r:id="rId6"/>
    <sheet name="2a GA RPP" sheetId="69" r:id="rId7"/>
    <sheet name="2b GA Class B" sheetId="70" r:id="rId8"/>
    <sheet name="2c GA All" sheetId="73" r:id="rId9"/>
    <sheet name="3 GA All" sheetId="72" r:id="rId10"/>
    <sheet name="Calcs" sheetId="3" r:id="rId11"/>
    <sheet name="Indicative graph" sheetId="9" r:id="rId12"/>
    <sheet name="Residential Bill" sheetId="4" r:id="rId13"/>
    <sheet name="2013 LTEP" sheetId="24" r:id="rId14"/>
    <sheet name="OPG Costs" sheetId="25" r:id="rId15"/>
    <sheet name="RRRP and OESP" sheetId="23" r:id="rId16"/>
    <sheet name="Historical Data" sheetId="22" r:id="rId17"/>
    <sheet name="IESO Cases" sheetId="2" r:id="rId18"/>
    <sheet name="IESO HOEP-GA" sheetId="1" r:id="rId19"/>
    <sheet name="IESO Res Bill" sheetId="5" r:id="rId20"/>
    <sheet name="HOEP-GA POEM Dynamics" sheetId="7" r:id="rId21"/>
  </sheets>
  <externalReferences>
    <externalReference r:id="rId22"/>
  </externalReferences>
  <definedNames>
    <definedName name="solver_adj" localSheetId="3" hidden="1">'1a GA RPP'!#REF!</definedName>
    <definedName name="solver_adj" localSheetId="4" hidden="1">'1b GA Class B'!#REF!</definedName>
    <definedName name="solver_adj" localSheetId="5" hidden="1">'1c GA All'!#REF!</definedName>
    <definedName name="solver_adj" localSheetId="6" hidden="1">'2a GA RPP'!#REF!</definedName>
    <definedName name="solver_adj" localSheetId="7" hidden="1">'2b GA Class B'!#REF!</definedName>
    <definedName name="solver_adj" localSheetId="8" hidden="1">'2c GA All'!#REF!</definedName>
    <definedName name="solver_adj" localSheetId="9" hidden="1">'3 GA All'!#REF!</definedName>
    <definedName name="solver_adj" localSheetId="11" hidden="1">'Indicative graph'!$C$13</definedName>
    <definedName name="solver_adj" localSheetId="2" hidden="1">Summary!#REF!</definedName>
    <definedName name="solver_cvg" localSheetId="3" hidden="1">0.0001</definedName>
    <definedName name="solver_cvg" localSheetId="4" hidden="1">0.0001</definedName>
    <definedName name="solver_cvg" localSheetId="5" hidden="1">0.0001</definedName>
    <definedName name="solver_cvg" localSheetId="6" hidden="1">0.0001</definedName>
    <definedName name="solver_cvg" localSheetId="7" hidden="1">0.0001</definedName>
    <definedName name="solver_cvg" localSheetId="8" hidden="1">0.0001</definedName>
    <definedName name="solver_cvg" localSheetId="9" hidden="1">0.0001</definedName>
    <definedName name="solver_cvg" localSheetId="10" hidden="1">0.0001</definedName>
    <definedName name="solver_cvg" localSheetId="11" hidden="1">0.0001</definedName>
    <definedName name="solver_cvg" localSheetId="2" hidden="1">0.0001</definedName>
    <definedName name="solver_drv" localSheetId="3" hidden="1">1</definedName>
    <definedName name="solver_drv" localSheetId="4" hidden="1">1</definedName>
    <definedName name="solver_drv" localSheetId="5" hidden="1">1</definedName>
    <definedName name="solver_drv" localSheetId="6" hidden="1">1</definedName>
    <definedName name="solver_drv" localSheetId="7" hidden="1">1</definedName>
    <definedName name="solver_drv" localSheetId="8" hidden="1">1</definedName>
    <definedName name="solver_drv" localSheetId="9" hidden="1">1</definedName>
    <definedName name="solver_drv" localSheetId="10" hidden="1">1</definedName>
    <definedName name="solver_drv" localSheetId="11" hidden="1">1</definedName>
    <definedName name="solver_drv" localSheetId="2" hidden="1">1</definedName>
    <definedName name="solver_eng" localSheetId="3" hidden="1">1</definedName>
    <definedName name="solver_eng" localSheetId="4" hidden="1">1</definedName>
    <definedName name="solver_eng" localSheetId="5" hidden="1">1</definedName>
    <definedName name="solver_eng" localSheetId="6" hidden="1">1</definedName>
    <definedName name="solver_eng" localSheetId="7" hidden="1">1</definedName>
    <definedName name="solver_eng" localSheetId="8" hidden="1">1</definedName>
    <definedName name="solver_eng" localSheetId="9" hidden="1">1</definedName>
    <definedName name="solver_eng" localSheetId="10" hidden="1">1</definedName>
    <definedName name="solver_eng" localSheetId="11" hidden="1">1</definedName>
    <definedName name="solver_eng" localSheetId="2" hidden="1">1</definedName>
    <definedName name="solver_est" localSheetId="3" hidden="1">1</definedName>
    <definedName name="solver_est" localSheetId="4" hidden="1">1</definedName>
    <definedName name="solver_est" localSheetId="5" hidden="1">1</definedName>
    <definedName name="solver_est" localSheetId="6" hidden="1">1</definedName>
    <definedName name="solver_est" localSheetId="7" hidden="1">1</definedName>
    <definedName name="solver_est" localSheetId="8" hidden="1">1</definedName>
    <definedName name="solver_est" localSheetId="9" hidden="1">1</definedName>
    <definedName name="solver_est" localSheetId="10" hidden="1">1</definedName>
    <definedName name="solver_est" localSheetId="11" hidden="1">1</definedName>
    <definedName name="solver_est" localSheetId="2" hidden="1">1</definedName>
    <definedName name="solver_itr" localSheetId="3" hidden="1">2147483647</definedName>
    <definedName name="solver_itr" localSheetId="4" hidden="1">2147483647</definedName>
    <definedName name="solver_itr" localSheetId="5" hidden="1">2147483647</definedName>
    <definedName name="solver_itr" localSheetId="6" hidden="1">2147483647</definedName>
    <definedName name="solver_itr" localSheetId="7" hidden="1">2147483647</definedName>
    <definedName name="solver_itr" localSheetId="8" hidden="1">2147483647</definedName>
    <definedName name="solver_itr" localSheetId="9" hidden="1">2147483647</definedName>
    <definedName name="solver_itr" localSheetId="10" hidden="1">2147483647</definedName>
    <definedName name="solver_itr" localSheetId="11" hidden="1">2147483647</definedName>
    <definedName name="solver_itr" localSheetId="2" hidden="1">2147483647</definedName>
    <definedName name="solver_mip" localSheetId="3" hidden="1">2147483647</definedName>
    <definedName name="solver_mip" localSheetId="4" hidden="1">2147483647</definedName>
    <definedName name="solver_mip" localSheetId="5" hidden="1">2147483647</definedName>
    <definedName name="solver_mip" localSheetId="6" hidden="1">2147483647</definedName>
    <definedName name="solver_mip" localSheetId="7" hidden="1">2147483647</definedName>
    <definedName name="solver_mip" localSheetId="8" hidden="1">2147483647</definedName>
    <definedName name="solver_mip" localSheetId="9" hidden="1">2147483647</definedName>
    <definedName name="solver_mip" localSheetId="10" hidden="1">2147483647</definedName>
    <definedName name="solver_mip" localSheetId="11" hidden="1">2147483647</definedName>
    <definedName name="solver_mip" localSheetId="2" hidden="1">2147483647</definedName>
    <definedName name="solver_mni" localSheetId="3" hidden="1">30</definedName>
    <definedName name="solver_mni" localSheetId="4" hidden="1">30</definedName>
    <definedName name="solver_mni" localSheetId="5" hidden="1">30</definedName>
    <definedName name="solver_mni" localSheetId="6" hidden="1">30</definedName>
    <definedName name="solver_mni" localSheetId="7" hidden="1">30</definedName>
    <definedName name="solver_mni" localSheetId="8" hidden="1">30</definedName>
    <definedName name="solver_mni" localSheetId="9" hidden="1">30</definedName>
    <definedName name="solver_mni" localSheetId="10" hidden="1">30</definedName>
    <definedName name="solver_mni" localSheetId="11" hidden="1">30</definedName>
    <definedName name="solver_mni" localSheetId="2" hidden="1">30</definedName>
    <definedName name="solver_mrt" localSheetId="3" hidden="1">0.075</definedName>
    <definedName name="solver_mrt" localSheetId="4" hidden="1">0.075</definedName>
    <definedName name="solver_mrt" localSheetId="5" hidden="1">0.075</definedName>
    <definedName name="solver_mrt" localSheetId="6" hidden="1">0.075</definedName>
    <definedName name="solver_mrt" localSheetId="7" hidden="1">0.075</definedName>
    <definedName name="solver_mrt" localSheetId="8" hidden="1">0.075</definedName>
    <definedName name="solver_mrt" localSheetId="9" hidden="1">0.075</definedName>
    <definedName name="solver_mrt" localSheetId="10" hidden="1">0.075</definedName>
    <definedName name="solver_mrt" localSheetId="11" hidden="1">0.075</definedName>
    <definedName name="solver_mrt" localSheetId="2" hidden="1">0.075</definedName>
    <definedName name="solver_msl" localSheetId="3" hidden="1">2</definedName>
    <definedName name="solver_msl" localSheetId="4" hidden="1">2</definedName>
    <definedName name="solver_msl" localSheetId="5" hidden="1">2</definedName>
    <definedName name="solver_msl" localSheetId="6" hidden="1">2</definedName>
    <definedName name="solver_msl" localSheetId="7" hidden="1">2</definedName>
    <definedName name="solver_msl" localSheetId="8" hidden="1">2</definedName>
    <definedName name="solver_msl" localSheetId="9" hidden="1">2</definedName>
    <definedName name="solver_msl" localSheetId="10" hidden="1">2</definedName>
    <definedName name="solver_msl" localSheetId="11" hidden="1">2</definedName>
    <definedName name="solver_msl" localSheetId="2" hidden="1">2</definedName>
    <definedName name="solver_neg" localSheetId="3" hidden="1">1</definedName>
    <definedName name="solver_neg" localSheetId="4" hidden="1">1</definedName>
    <definedName name="solver_neg" localSheetId="5" hidden="1">1</definedName>
    <definedName name="solver_neg" localSheetId="6" hidden="1">1</definedName>
    <definedName name="solver_neg" localSheetId="7" hidden="1">1</definedName>
    <definedName name="solver_neg" localSheetId="8" hidden="1">1</definedName>
    <definedName name="solver_neg" localSheetId="9" hidden="1">1</definedName>
    <definedName name="solver_neg" localSheetId="10" hidden="1">1</definedName>
    <definedName name="solver_neg" localSheetId="11" hidden="1">1</definedName>
    <definedName name="solver_neg" localSheetId="2" hidden="1">1</definedName>
    <definedName name="solver_nod" localSheetId="3" hidden="1">2147483647</definedName>
    <definedName name="solver_nod" localSheetId="4" hidden="1">2147483647</definedName>
    <definedName name="solver_nod" localSheetId="5" hidden="1">2147483647</definedName>
    <definedName name="solver_nod" localSheetId="6" hidden="1">2147483647</definedName>
    <definedName name="solver_nod" localSheetId="7" hidden="1">2147483647</definedName>
    <definedName name="solver_nod" localSheetId="8" hidden="1">2147483647</definedName>
    <definedName name="solver_nod" localSheetId="9" hidden="1">2147483647</definedName>
    <definedName name="solver_nod" localSheetId="10" hidden="1">2147483647</definedName>
    <definedName name="solver_nod" localSheetId="11" hidden="1">2147483647</definedName>
    <definedName name="solver_nod" localSheetId="2" hidden="1">2147483647</definedName>
    <definedName name="solver_num" localSheetId="3" hidden="1">0</definedName>
    <definedName name="solver_num" localSheetId="4" hidden="1">0</definedName>
    <definedName name="solver_num" localSheetId="5" hidden="1">0</definedName>
    <definedName name="solver_num" localSheetId="6" hidden="1">0</definedName>
    <definedName name="solver_num" localSheetId="7" hidden="1">0</definedName>
    <definedName name="solver_num" localSheetId="8" hidden="1">0</definedName>
    <definedName name="solver_num" localSheetId="9" hidden="1">0</definedName>
    <definedName name="solver_num" localSheetId="10" hidden="1">0</definedName>
    <definedName name="solver_num" localSheetId="11" hidden="1">0</definedName>
    <definedName name="solver_num" localSheetId="2" hidden="1">0</definedName>
    <definedName name="solver_nwt" localSheetId="3" hidden="1">1</definedName>
    <definedName name="solver_nwt" localSheetId="4" hidden="1">1</definedName>
    <definedName name="solver_nwt" localSheetId="5" hidden="1">1</definedName>
    <definedName name="solver_nwt" localSheetId="6" hidden="1">1</definedName>
    <definedName name="solver_nwt" localSheetId="7" hidden="1">1</definedName>
    <definedName name="solver_nwt" localSheetId="8" hidden="1">1</definedName>
    <definedName name="solver_nwt" localSheetId="9" hidden="1">1</definedName>
    <definedName name="solver_nwt" localSheetId="10" hidden="1">1</definedName>
    <definedName name="solver_nwt" localSheetId="11" hidden="1">1</definedName>
    <definedName name="solver_nwt" localSheetId="2" hidden="1">1</definedName>
    <definedName name="solver_opt" localSheetId="3" hidden="1">'1a GA RPP'!#REF!</definedName>
    <definedName name="solver_opt" localSheetId="4" hidden="1">'1b GA Class B'!#REF!</definedName>
    <definedName name="solver_opt" localSheetId="5" hidden="1">'1c GA All'!#REF!</definedName>
    <definedName name="solver_opt" localSheetId="6" hidden="1">'2a GA RPP'!#REF!</definedName>
    <definedName name="solver_opt" localSheetId="7" hidden="1">'2b GA Class B'!#REF!</definedName>
    <definedName name="solver_opt" localSheetId="8" hidden="1">'2c GA All'!#REF!</definedName>
    <definedName name="solver_opt" localSheetId="9" hidden="1">'3 GA All'!#REF!</definedName>
    <definedName name="solver_opt" localSheetId="10" hidden="1">Calcs!#REF!</definedName>
    <definedName name="solver_opt" localSheetId="11" hidden="1">'Indicative graph'!$C$14</definedName>
    <definedName name="solver_opt" localSheetId="2" hidden="1">Summary!#REF!</definedName>
    <definedName name="solver_pre" localSheetId="3" hidden="1">0.000001</definedName>
    <definedName name="solver_pre" localSheetId="4" hidden="1">0.000001</definedName>
    <definedName name="solver_pre" localSheetId="5" hidden="1">0.000001</definedName>
    <definedName name="solver_pre" localSheetId="6" hidden="1">0.000001</definedName>
    <definedName name="solver_pre" localSheetId="7" hidden="1">0.000001</definedName>
    <definedName name="solver_pre" localSheetId="8" hidden="1">0.000001</definedName>
    <definedName name="solver_pre" localSheetId="9" hidden="1">0.000001</definedName>
    <definedName name="solver_pre" localSheetId="10" hidden="1">0.000001</definedName>
    <definedName name="solver_pre" localSheetId="11" hidden="1">0.000001</definedName>
    <definedName name="solver_pre" localSheetId="2" hidden="1">0.000001</definedName>
    <definedName name="solver_rbv" localSheetId="3" hidden="1">1</definedName>
    <definedName name="solver_rbv" localSheetId="4" hidden="1">1</definedName>
    <definedName name="solver_rbv" localSheetId="5" hidden="1">1</definedName>
    <definedName name="solver_rbv" localSheetId="6" hidden="1">1</definedName>
    <definedName name="solver_rbv" localSheetId="7" hidden="1">1</definedName>
    <definedName name="solver_rbv" localSheetId="8" hidden="1">1</definedName>
    <definedName name="solver_rbv" localSheetId="9" hidden="1">1</definedName>
    <definedName name="solver_rbv" localSheetId="10" hidden="1">1</definedName>
    <definedName name="solver_rbv" localSheetId="11" hidden="1">1</definedName>
    <definedName name="solver_rbv" localSheetId="2" hidden="1">1</definedName>
    <definedName name="solver_rlx" localSheetId="3" hidden="1">2</definedName>
    <definedName name="solver_rlx" localSheetId="4" hidden="1">2</definedName>
    <definedName name="solver_rlx" localSheetId="5" hidden="1">2</definedName>
    <definedName name="solver_rlx" localSheetId="6" hidden="1">2</definedName>
    <definedName name="solver_rlx" localSheetId="7" hidden="1">2</definedName>
    <definedName name="solver_rlx" localSheetId="8" hidden="1">2</definedName>
    <definedName name="solver_rlx" localSheetId="9" hidden="1">2</definedName>
    <definedName name="solver_rlx" localSheetId="10" hidden="1">2</definedName>
    <definedName name="solver_rlx" localSheetId="11" hidden="1">2</definedName>
    <definedName name="solver_rlx" localSheetId="2" hidden="1">2</definedName>
    <definedName name="solver_rsd" localSheetId="3" hidden="1">0</definedName>
    <definedName name="solver_rsd" localSheetId="4" hidden="1">0</definedName>
    <definedName name="solver_rsd" localSheetId="5" hidden="1">0</definedName>
    <definedName name="solver_rsd" localSheetId="6" hidden="1">0</definedName>
    <definedName name="solver_rsd" localSheetId="7" hidden="1">0</definedName>
    <definedName name="solver_rsd" localSheetId="8" hidden="1">0</definedName>
    <definedName name="solver_rsd" localSheetId="9" hidden="1">0</definedName>
    <definedName name="solver_rsd" localSheetId="10" hidden="1">0</definedName>
    <definedName name="solver_rsd" localSheetId="11" hidden="1">0</definedName>
    <definedName name="solver_rsd" localSheetId="2" hidden="1">0</definedName>
    <definedName name="solver_scl" localSheetId="3" hidden="1">1</definedName>
    <definedName name="solver_scl" localSheetId="4" hidden="1">1</definedName>
    <definedName name="solver_scl" localSheetId="5" hidden="1">1</definedName>
    <definedName name="solver_scl" localSheetId="6" hidden="1">1</definedName>
    <definedName name="solver_scl" localSheetId="7" hidden="1">1</definedName>
    <definedName name="solver_scl" localSheetId="8" hidden="1">1</definedName>
    <definedName name="solver_scl" localSheetId="9" hidden="1">1</definedName>
    <definedName name="solver_scl" localSheetId="10" hidden="1">1</definedName>
    <definedName name="solver_scl" localSheetId="11" hidden="1">1</definedName>
    <definedName name="solver_scl" localSheetId="2" hidden="1">1</definedName>
    <definedName name="solver_sho" localSheetId="3" hidden="1">2</definedName>
    <definedName name="solver_sho" localSheetId="4" hidden="1">2</definedName>
    <definedName name="solver_sho" localSheetId="5" hidden="1">2</definedName>
    <definedName name="solver_sho" localSheetId="6" hidden="1">2</definedName>
    <definedName name="solver_sho" localSheetId="7" hidden="1">2</definedName>
    <definedName name="solver_sho" localSheetId="8" hidden="1">2</definedName>
    <definedName name="solver_sho" localSheetId="9" hidden="1">2</definedName>
    <definedName name="solver_sho" localSheetId="10" hidden="1">2</definedName>
    <definedName name="solver_sho" localSheetId="11" hidden="1">2</definedName>
    <definedName name="solver_sho" localSheetId="2" hidden="1">2</definedName>
    <definedName name="solver_ssz" localSheetId="3" hidden="1">100</definedName>
    <definedName name="solver_ssz" localSheetId="4" hidden="1">100</definedName>
    <definedName name="solver_ssz" localSheetId="5" hidden="1">100</definedName>
    <definedName name="solver_ssz" localSheetId="6" hidden="1">100</definedName>
    <definedName name="solver_ssz" localSheetId="7" hidden="1">100</definedName>
    <definedName name="solver_ssz" localSheetId="8" hidden="1">100</definedName>
    <definedName name="solver_ssz" localSheetId="9" hidden="1">100</definedName>
    <definedName name="solver_ssz" localSheetId="10" hidden="1">100</definedName>
    <definedName name="solver_ssz" localSheetId="11" hidden="1">100</definedName>
    <definedName name="solver_ssz" localSheetId="2" hidden="1">100</definedName>
    <definedName name="solver_tim" localSheetId="3" hidden="1">2147483647</definedName>
    <definedName name="solver_tim" localSheetId="4" hidden="1">2147483647</definedName>
    <definedName name="solver_tim" localSheetId="5" hidden="1">2147483647</definedName>
    <definedName name="solver_tim" localSheetId="6" hidden="1">2147483647</definedName>
    <definedName name="solver_tim" localSheetId="7" hidden="1">2147483647</definedName>
    <definedName name="solver_tim" localSheetId="8" hidden="1">2147483647</definedName>
    <definedName name="solver_tim" localSheetId="9" hidden="1">2147483647</definedName>
    <definedName name="solver_tim" localSheetId="10" hidden="1">2147483647</definedName>
    <definedName name="solver_tim" localSheetId="11" hidden="1">2147483647</definedName>
    <definedName name="solver_tim" localSheetId="2" hidden="1">2147483647</definedName>
    <definedName name="solver_tol" localSheetId="3" hidden="1">0.01</definedName>
    <definedName name="solver_tol" localSheetId="4" hidden="1">0.01</definedName>
    <definedName name="solver_tol" localSheetId="5" hidden="1">0.01</definedName>
    <definedName name="solver_tol" localSheetId="6" hidden="1">0.01</definedName>
    <definedName name="solver_tol" localSheetId="7" hidden="1">0.01</definedName>
    <definedName name="solver_tol" localSheetId="8" hidden="1">0.01</definedName>
    <definedName name="solver_tol" localSheetId="9" hidden="1">0.01</definedName>
    <definedName name="solver_tol" localSheetId="10" hidden="1">0.01</definedName>
    <definedName name="solver_tol" localSheetId="11" hidden="1">0.01</definedName>
    <definedName name="solver_tol" localSheetId="2" hidden="1">0.01</definedName>
    <definedName name="solver_typ" localSheetId="3" hidden="1">3</definedName>
    <definedName name="solver_typ" localSheetId="4" hidden="1">3</definedName>
    <definedName name="solver_typ" localSheetId="5" hidden="1">3</definedName>
    <definedName name="solver_typ" localSheetId="6" hidden="1">3</definedName>
    <definedName name="solver_typ" localSheetId="7" hidden="1">3</definedName>
    <definedName name="solver_typ" localSheetId="8" hidden="1">3</definedName>
    <definedName name="solver_typ" localSheetId="9" hidden="1">3</definedName>
    <definedName name="solver_typ" localSheetId="10" hidden="1">3</definedName>
    <definedName name="solver_typ" localSheetId="11" hidden="1">3</definedName>
    <definedName name="solver_typ" localSheetId="2" hidden="1">3</definedName>
    <definedName name="solver_val" localSheetId="3" hidden="1">0</definedName>
    <definedName name="solver_val" localSheetId="4" hidden="1">0</definedName>
    <definedName name="solver_val" localSheetId="5" hidden="1">0</definedName>
    <definedName name="solver_val" localSheetId="6" hidden="1">0</definedName>
    <definedName name="solver_val" localSheetId="7" hidden="1">0</definedName>
    <definedName name="solver_val" localSheetId="8" hidden="1">0</definedName>
    <definedName name="solver_val" localSheetId="9" hidden="1">0</definedName>
    <definedName name="solver_val" localSheetId="10" hidden="1">0</definedName>
    <definedName name="solver_val" localSheetId="11" hidden="1">0</definedName>
    <definedName name="solver_val" localSheetId="2" hidden="1">0</definedName>
    <definedName name="solver_ver" localSheetId="3" hidden="1">3</definedName>
    <definedName name="solver_ver" localSheetId="4" hidden="1">3</definedName>
    <definedName name="solver_ver" localSheetId="5" hidden="1">3</definedName>
    <definedName name="solver_ver" localSheetId="6" hidden="1">3</definedName>
    <definedName name="solver_ver" localSheetId="7" hidden="1">3</definedName>
    <definedName name="solver_ver" localSheetId="8" hidden="1">3</definedName>
    <definedName name="solver_ver" localSheetId="9" hidden="1">3</definedName>
    <definedName name="solver_ver" localSheetId="10" hidden="1">3</definedName>
    <definedName name="solver_ver" localSheetId="11" hidden="1">3</definedName>
    <definedName name="solver_ver" localSheetId="2" hidden="1">3</definedName>
  </definedNames>
  <calcPr calcId="145621"/>
  <oleSize ref="A1:BT57"/>
</workbook>
</file>

<file path=xl/sharedStrings.xml><?xml version="1.0" encoding="utf-8"?>
<sst xmlns="http://schemas.openxmlformats.org/spreadsheetml/2006/main" count="649" uniqueCount="246">
  <si>
    <t>HOEP (2016$/MWh)</t>
  </si>
  <si>
    <t>Revised Base</t>
  </si>
  <si>
    <t>Case 1</t>
  </si>
  <si>
    <t>Case 2</t>
  </si>
  <si>
    <t>Case 3</t>
  </si>
  <si>
    <t>Case 4</t>
  </si>
  <si>
    <t>Case 5</t>
  </si>
  <si>
    <t>Case 6</t>
  </si>
  <si>
    <t>Class A GA (2016$/MWh)</t>
  </si>
  <si>
    <t>Class B GA (2016$/MWh)</t>
  </si>
  <si>
    <t>Bend the Cost Curve Case Runs - 2016/11/28</t>
  </si>
  <si>
    <t>Directed Items in OPO</t>
  </si>
  <si>
    <r>
      <rPr>
        <b/>
        <sz val="11"/>
        <color theme="1"/>
        <rFont val="Calibri"/>
        <family val="2"/>
        <scheme val="minor"/>
      </rPr>
      <t>Revised Base Case</t>
    </r>
    <r>
      <rPr>
        <sz val="11"/>
        <color theme="1"/>
        <rFont val="Calibri"/>
        <family val="2"/>
        <scheme val="minor"/>
      </rPr>
      <t xml:space="preserve"> = LRP I in Committed, removal of LRP II, EFW and FILLER</t>
    </r>
  </si>
  <si>
    <t>CASE 1</t>
  </si>
  <si>
    <t>CASE 2</t>
  </si>
  <si>
    <t>CASE 3</t>
  </si>
  <si>
    <t>CASE 4</t>
  </si>
  <si>
    <t>CASE 5</t>
  </si>
  <si>
    <t>CASE 6</t>
  </si>
  <si>
    <t>EFW</t>
  </si>
  <si>
    <t>Remove EFW</t>
  </si>
  <si>
    <t>Filler</t>
  </si>
  <si>
    <t>Remove Filler</t>
  </si>
  <si>
    <t>LRP II</t>
  </si>
  <si>
    <t>Remove LRP II</t>
  </si>
  <si>
    <t>FIT 5</t>
  </si>
  <si>
    <t>Remove FIT 5</t>
  </si>
  <si>
    <t xml:space="preserve"> </t>
  </si>
  <si>
    <t>FIT 5 Extension</t>
  </si>
  <si>
    <t>Remove FIT 5 Extension</t>
  </si>
  <si>
    <t>FIT 6</t>
  </si>
  <si>
    <t>Remove FIT 6</t>
  </si>
  <si>
    <t>MicroFIT 4</t>
  </si>
  <si>
    <t>Remove MicoFIT 4</t>
  </si>
  <si>
    <t>MicroFIT 5</t>
  </si>
  <si>
    <t>Remove MicoFIT 5</t>
  </si>
  <si>
    <t>MicroFIT 6</t>
  </si>
  <si>
    <t>Remove MicoFIT 6</t>
  </si>
  <si>
    <t>LRP I</t>
  </si>
  <si>
    <t>LRP I -  moved into Committed</t>
  </si>
  <si>
    <t>Remove LRP I</t>
  </si>
  <si>
    <t>Additional DR</t>
  </si>
  <si>
    <t>Highlighted in  yellow is the Revised Base Case</t>
  </si>
  <si>
    <t>Cost Savings Results:</t>
  </si>
  <si>
    <t>Case Comparisons</t>
  </si>
  <si>
    <t>Cost Savings without FIT 
(FIT 5, FIT 5 Ext, FIT 6)</t>
  </si>
  <si>
    <t xml:space="preserve">Revised Base Case vs Case 1 </t>
  </si>
  <si>
    <t>Cost Savings of FIT 5</t>
  </si>
  <si>
    <t xml:space="preserve">Case 1 vs Case 2 </t>
  </si>
  <si>
    <t>Cost Savings of FIT 5 Extension</t>
  </si>
  <si>
    <t>Case 3 vs Case 2</t>
  </si>
  <si>
    <t>Cost Savings of FIT 6</t>
  </si>
  <si>
    <t>Revised Base vs Case 3</t>
  </si>
  <si>
    <t>Cost Savings of Micro FIT</t>
  </si>
  <si>
    <t>Case 5 vs Case 4</t>
  </si>
  <si>
    <t>Cost Savings of LRP I</t>
  </si>
  <si>
    <t>Case 4 vs Revised Base</t>
  </si>
  <si>
    <t>FIT. Micro FiT, LRP I</t>
  </si>
  <si>
    <t>Case 6 vs Revised Base</t>
  </si>
  <si>
    <t>Note:</t>
  </si>
  <si>
    <t>Case scenarios are as indicated above</t>
  </si>
  <si>
    <t>Includes throne speech assumptions for ICI, RRRP, and 8% Rebate for Residential Customers</t>
  </si>
  <si>
    <t>Includes current Hydro Quebec deal of 2TWh for 2017 to 2022 and Capacity sale to HQ</t>
  </si>
  <si>
    <t>Residential Monthly Bill is re-based to the 2016 Toronto Hydro Rates and OEB established 2016 TOU rates</t>
  </si>
  <si>
    <t>Typical Residential Monthly Bill, assume 750KWh/Mth</t>
  </si>
  <si>
    <t>(2016 Actual used as the Base)</t>
  </si>
  <si>
    <t>($Nominal/Mth)</t>
  </si>
  <si>
    <t>Difference Case</t>
  </si>
  <si>
    <t>Remove</t>
  </si>
  <si>
    <t>Every thing</t>
  </si>
  <si>
    <t>Case 1 vs Revised Base</t>
  </si>
  <si>
    <t>FIT 5, FIT 5 Ext, FIT 6</t>
  </si>
  <si>
    <t>Case 2vs Revised Base</t>
  </si>
  <si>
    <t xml:space="preserve">FIT 5 ext and FIT 6 </t>
  </si>
  <si>
    <t>CASE 1 vs Case 2</t>
  </si>
  <si>
    <t>Case 3 vs. Revised Base</t>
  </si>
  <si>
    <t>Case 2 vs. Case 3</t>
  </si>
  <si>
    <t>FIT 5 extension</t>
  </si>
  <si>
    <t>Case 5 vs. Revised Base</t>
  </si>
  <si>
    <t>LRP 1 and MicroFIT</t>
  </si>
  <si>
    <t>MicroFIT</t>
  </si>
  <si>
    <t>Average monthly residential consumtion (MW)</t>
  </si>
  <si>
    <t>Average Increase Rate</t>
  </si>
  <si>
    <t>Change in GA Cost - high interest rate</t>
  </si>
  <si>
    <t>Total GA (2016$ million)</t>
  </si>
  <si>
    <t>Method 1 : Reduce/escalate GA</t>
  </si>
  <si>
    <t>Total GA (nominal $ million)</t>
  </si>
  <si>
    <t>Proposed GA paid by ratepayer - 2017 ($ million)</t>
  </si>
  <si>
    <t>Percent change from forecast</t>
  </si>
  <si>
    <t>Rate of increase (real) in GA paid by ratepayers</t>
  </si>
  <si>
    <t>Interest rate (nominal)</t>
  </si>
  <si>
    <t>nominal $ million</t>
  </si>
  <si>
    <t>nominal $/month</t>
  </si>
  <si>
    <t>IESO Forecast (Case 2)</t>
  </si>
  <si>
    <t>Global Impacts</t>
  </si>
  <si>
    <t>Residential Bills (assuming 750 kWh/month)</t>
  </si>
  <si>
    <t>IESO Forecast GA in 2017 ($ million)</t>
  </si>
  <si>
    <t>DOUBLE CHECK BEHAVIOUR WHEN NEGATIVE DEBT SERVICE PAYMENTS ARE INCLUDED</t>
  </si>
  <si>
    <t>Scenario 1</t>
  </si>
  <si>
    <t>Scenario 2</t>
  </si>
  <si>
    <t>Total GA Ratepayer Payment - Scenario 2</t>
  </si>
  <si>
    <t>Accumulated Debt - Scenario 2</t>
  </si>
  <si>
    <t>With impact of refinanced GA - Scenario 1</t>
  </si>
  <si>
    <t>With impact of refinanced GA - Scenario 2</t>
  </si>
  <si>
    <t>Change in monthly Bill</t>
  </si>
  <si>
    <t>Scneario 2</t>
  </si>
  <si>
    <t>Maximum increase in GA ($ million)</t>
  </si>
  <si>
    <t>Year to start additional payments</t>
  </si>
  <si>
    <t>Year to pay off debt</t>
  </si>
  <si>
    <t>Amount of debt in Final Year (should be zero)</t>
  </si>
  <si>
    <t>Fraction of debt paid additionally</t>
  </si>
  <si>
    <t>&lt;-----------</t>
  </si>
  <si>
    <t>Change in HOEP</t>
  </si>
  <si>
    <t>2017-2022 Average</t>
  </si>
  <si>
    <t>The relative change in total GA cost due to the indicated change in HOEP</t>
  </si>
  <si>
    <t>&lt;--- Outlier</t>
  </si>
  <si>
    <t>Relevant years</t>
  </si>
  <si>
    <t>Change in GA</t>
  </si>
  <si>
    <t>Change in GA/Change in HOEP</t>
  </si>
  <si>
    <t>Average Change in GA/Change in HOEP</t>
  </si>
  <si>
    <t>Relative change in HOEP Forecast</t>
  </si>
  <si>
    <t>Relative change in GA</t>
  </si>
  <si>
    <t>Overall Bill Impact - Scenario 2</t>
  </si>
  <si>
    <t>OPO 2016</t>
  </si>
  <si>
    <t>Status Quo (Case 2)</t>
  </si>
  <si>
    <t>Debt Financed GA</t>
  </si>
  <si>
    <t>Accumulated Debt</t>
  </si>
  <si>
    <t>IESO Forecast GA Cost</t>
  </si>
  <si>
    <t>Amount Paid by Ratepayer</t>
  </si>
  <si>
    <t>Growth Rate</t>
  </si>
  <si>
    <t>Average Growth Rate</t>
  </si>
  <si>
    <t>GA Cost Extrapolated</t>
  </si>
  <si>
    <t>Relative change in Status Quo</t>
  </si>
  <si>
    <t>Status Quo Extrapolated</t>
  </si>
  <si>
    <t>IESO Forecast Extrapolated</t>
  </si>
  <si>
    <t>IESO Forecast</t>
  </si>
  <si>
    <t>OPO Demand - Outlook B + Extrapolation</t>
  </si>
  <si>
    <t>750 kWh/month</t>
  </si>
  <si>
    <t>Electricity</t>
  </si>
  <si>
    <t>Distribution</t>
  </si>
  <si>
    <t>Transmission</t>
  </si>
  <si>
    <t>Regulatory</t>
  </si>
  <si>
    <t>DRC</t>
  </si>
  <si>
    <t>Tax</t>
  </si>
  <si>
    <t>OCEB</t>
  </si>
  <si>
    <t>Total</t>
  </si>
  <si>
    <t>$/MWh</t>
  </si>
  <si>
    <t>2016 (actual)</t>
  </si>
  <si>
    <t>RRRP</t>
  </si>
  <si>
    <t>OESP</t>
  </si>
  <si>
    <t xml:space="preserve">Note: IESO stated that 2% escalation was applied to current rate. </t>
  </si>
  <si>
    <t>Historical Values</t>
  </si>
  <si>
    <t>$/month</t>
  </si>
  <si>
    <t>Commodity</t>
  </si>
  <si>
    <t>Subtotal</t>
  </si>
  <si>
    <t>8% Rebate</t>
  </si>
  <si>
    <t>HST</t>
  </si>
  <si>
    <t>Production</t>
  </si>
  <si>
    <t>Forecast Nuclear Production (TWh)</t>
  </si>
  <si>
    <t>Forecast Hydro Production (TWh)</t>
  </si>
  <si>
    <t>Status Quo Regulated Rates</t>
  </si>
  <si>
    <t>Smoothed Nuclear Rate (nominal $/MWh)</t>
  </si>
  <si>
    <t>Hydro Rate (nominal $/MWh)</t>
  </si>
  <si>
    <t>Nuclear Cost (nominal $ millions)</t>
  </si>
  <si>
    <t>Hydro Cost (nominal $ millions)</t>
  </si>
  <si>
    <t>Reduced Regulated Rates</t>
  </si>
  <si>
    <t>Reduction in Smoothed Nuclear Rate (nominal $/MWh)</t>
  </si>
  <si>
    <t>Total System Cost</t>
  </si>
  <si>
    <t>Change in Regulated Nuclear Cost (nominal $ million)</t>
  </si>
  <si>
    <t>Change in Regulated Hydro Cost (nominal $ million)</t>
  </si>
  <si>
    <t>Total change in system cost (nominal $ million)</t>
  </si>
  <si>
    <t>Residential Customer Bill  - Assumes 800KWh/Mth</t>
  </si>
  <si>
    <t>$ Nominal</t>
  </si>
  <si>
    <t>Regulated Charges (Wholesale Market Service Charge)</t>
  </si>
  <si>
    <t>Debt Retirement Charge (DRC)</t>
  </si>
  <si>
    <t xml:space="preserve"> Total Bill before Taxes</t>
  </si>
  <si>
    <t>Total Residential Bill with Taxes (Before OCEB)</t>
  </si>
  <si>
    <t>Ontario Clean Energy Benefit Credit (OCEB)</t>
  </si>
  <si>
    <t>Total Residential Bill with Taxes: After OCEB</t>
  </si>
  <si>
    <t>Note: Ontario Clearn Energy Benefit (OCEB) is a 10% credit to residential bills, which is in effect from 2011 to 2015.  A 3,000 kWh per month cap was implement on September 2012.</t>
  </si>
  <si>
    <t>Beyond 2015, the OECB program's future would require legislative changes and would need to take into account a number of factors including the province's fiscal position.</t>
  </si>
  <si>
    <t>Extrapolation takes the average system cost change and inflates it at 2%</t>
  </si>
  <si>
    <t>Total change in system cost (2022$ million)</t>
  </si>
  <si>
    <t>Residential impact ($/month)</t>
  </si>
  <si>
    <t>Industrial impact ($/MWh)</t>
  </si>
  <si>
    <t>Residential impact (2022$/month)</t>
  </si>
  <si>
    <t>Industrial impact (2022$/MWh)</t>
  </si>
  <si>
    <t>Number of years payments at growth rate 1</t>
  </si>
  <si>
    <t>Rate of increase (real) in GA paid by ratepayers - growth rate 1</t>
  </si>
  <si>
    <t>Rate of increase (real) in GA paid by ratepayers - growth rate 2</t>
  </si>
  <si>
    <t>Rate of increase (real) in GA ceiling - growth rate 2</t>
  </si>
  <si>
    <t>Number of years to increase at growth rate 1</t>
  </si>
  <si>
    <t>Rate of increase (real) in GA ceiling - growth rate 1</t>
  </si>
  <si>
    <t>Financed GA</t>
  </si>
  <si>
    <t>Difference in Residential Bill</t>
  </si>
  <si>
    <t>GA Payment</t>
  </si>
  <si>
    <t xml:space="preserve">Fractional Discount in GA in 2017 </t>
  </si>
  <si>
    <t>Year to start service debt</t>
  </si>
  <si>
    <t>Fraction of debt serviced annually</t>
  </si>
  <si>
    <t>Annual interest on debt</t>
  </si>
  <si>
    <t>Maximum increase in GA before add'n payments</t>
  </si>
  <si>
    <t>Proposed GA Paid by Ratepayer (2016$ million)</t>
  </si>
  <si>
    <t>Proposed GA Paid by Ratepayer (nominal $ million)</t>
  </si>
  <si>
    <t>Difference from forecast</t>
  </si>
  <si>
    <t>Debt service payment</t>
  </si>
  <si>
    <t>Prelim Accumulated Debt</t>
  </si>
  <si>
    <t>Prelim Total Amount paid by ratepayer</t>
  </si>
  <si>
    <t>Total Amount paid by ratepayer</t>
  </si>
  <si>
    <t>Difference in payment</t>
  </si>
  <si>
    <t>GA Financing</t>
  </si>
  <si>
    <t>Target Change in 2017 Residential Bill ($/month)</t>
  </si>
  <si>
    <t>IESO Class B GA Rate - Revised Base ($2016/MWh)</t>
  </si>
  <si>
    <t>IESO Class B GA Rate - Revised Base Extrapolated ($2016/MWh)</t>
  </si>
  <si>
    <r>
      <t xml:space="preserve">Total Accumulated Debt </t>
    </r>
    <r>
      <rPr>
        <i/>
        <sz val="11"/>
        <color theme="1"/>
        <rFont val="Calibri"/>
        <family val="2"/>
        <scheme val="minor"/>
      </rPr>
      <t>($ billion)</t>
    </r>
  </si>
  <si>
    <r>
      <t xml:space="preserve">Total Change in Accumulated Debt </t>
    </r>
    <r>
      <rPr>
        <i/>
        <sz val="11"/>
        <color theme="1"/>
        <rFont val="Calibri"/>
        <family val="2"/>
        <scheme val="minor"/>
      </rPr>
      <t>($ billion)</t>
    </r>
  </si>
  <si>
    <t>2016 Act</t>
  </si>
  <si>
    <t>Regulated Charges (Wholesale Uplift and DRC)</t>
  </si>
  <si>
    <t>8% Rebate on Bill before Taxes</t>
  </si>
  <si>
    <t xml:space="preserve">  Total Bill After Rebate</t>
  </si>
  <si>
    <t>Change in Average Monthly Residential Bill - pretax(nominal $)</t>
  </si>
  <si>
    <t>Change in Average Monthly Residential Bill - with tax (nominal $)</t>
  </si>
  <si>
    <r>
      <t xml:space="preserve">Average Monthly Residential Bill Impact pre-tax </t>
    </r>
    <r>
      <rPr>
        <i/>
        <sz val="11"/>
        <color theme="1"/>
        <rFont val="Calibri"/>
        <family val="2"/>
        <scheme val="minor"/>
      </rPr>
      <t>($/month)</t>
    </r>
  </si>
  <si>
    <t>Increase in residential bill</t>
  </si>
  <si>
    <t>Class to which savings accrue</t>
  </si>
  <si>
    <t>All</t>
  </si>
  <si>
    <t>"All", "Class B" or "RPP"</t>
  </si>
  <si>
    <t>Share of consumption</t>
  </si>
  <si>
    <t>Class B</t>
  </si>
  <si>
    <t>Share of GA savings</t>
  </si>
  <si>
    <t>RPP</t>
  </si>
  <si>
    <t>RPP Fraction of Class B conumption</t>
  </si>
  <si>
    <t>Impact of Financing</t>
  </si>
  <si>
    <t>Scenario 3</t>
  </si>
  <si>
    <t>Scenario</t>
  </si>
  <si>
    <t>Ctrl-Shift-F to fix GA payments in these years to match these numbers</t>
  </si>
  <si>
    <t>Ctrl-Shift-Q</t>
  </si>
  <si>
    <t>Ctrl-Shift-W</t>
  </si>
  <si>
    <t>Ctrl-Shift-E</t>
  </si>
  <si>
    <t>Prescribed Impact of GA Financing</t>
  </si>
  <si>
    <t xml:space="preserve">1a </t>
  </si>
  <si>
    <t>1b</t>
  </si>
  <si>
    <t>1c</t>
  </si>
  <si>
    <t>2a</t>
  </si>
  <si>
    <t>2b</t>
  </si>
  <si>
    <t>2c</t>
  </si>
  <si>
    <t>Annual Ratepayer GA Payments ($ million)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</si>
</sst>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1">
    <numFmt numFmtId="6" formatCode="&quot;$&quot;#,##0;[Red]\-&quot;$&quot;#,##0"/>
    <numFmt numFmtId="44" formatCode="_-&quot;$&quot;* #,##0.00_-;\-&quot;$&quot;* #,##0.00_-;_-&quot;$&quot;* &quot;-&quot;??_-;_-@_-"/>
    <numFmt numFmtId="164" formatCode="0.000"/>
    <numFmt numFmtId="165" formatCode="_-&quot;$&quot;* #,##0_-;\-&quot;$&quot;* #,##0_-;_-&quot;$&quot;* &quot;-&quot;??_-;_-@_-"/>
    <numFmt numFmtId="166" formatCode="_([$€-2]* #,##0.00_);_([$€-2]* \(#,##0.00\);_([$€-2]* &quot;-&quot;??_)"/>
    <numFmt numFmtId="167" formatCode="0.00000000000000"/>
    <numFmt numFmtId="168" formatCode="0.0%"/>
    <numFmt numFmtId="169" formatCode="_(&quot;$&quot;* #,##0.00_);_(&quot;$&quot;* \(#,##0.00\);_(&quot;$&quot;* &quot;-&quot;??_);_(@_)"/>
    <numFmt numFmtId="170" formatCode="_(* #,##0.00_);_(* \(#,##0.00\);_(* &quot;-&quot;??_);_(@_)"/>
    <numFmt numFmtId="171" formatCode="_(&quot;$&quot;* #,##0_);_(&quot;$&quot;* \(#,##0\);_(&quot;$&quot;* &quot;-&quot;??_);_(@_)"/>
    <numFmt numFmtId="172" formatCode="0.0000000"/>
  </numFmts>
  <fonts count="4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sz val="11"/>
      <color rgb="FF000000"/>
      <name val="Calibri"/>
      <family val="2"/>
    </font>
    <font>
      <sz val="12"/>
      <color rgb="FF000000"/>
      <name val="Calibri"/>
      <family val="2"/>
    </font>
    <font>
      <sz val="9"/>
      <color rgb="FF000000"/>
      <name val="Arial"/>
      <family val="2"/>
    </font>
    <font>
      <sz val="11"/>
      <color rgb="FF002060"/>
      <name val="Arial"/>
      <family val="2"/>
    </font>
    <font>
      <b/>
      <sz val="11"/>
      <color rgb="FFFF0000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1"/>
      <name val="Calibri"/>
      <family val="2"/>
      <scheme val="minor"/>
    </font>
    <font>
      <sz val="10"/>
      <color theme="1"/>
      <name val="Times New Roman"/>
      <family val="1"/>
    </font>
    <font>
      <b/>
      <sz val="11"/>
      <color rgb="FF002060"/>
      <name val="Arial"/>
      <family val="2"/>
    </font>
    <font>
      <b/>
      <sz val="10"/>
      <color theme="1"/>
      <name val="Arial"/>
      <family val="2"/>
    </font>
    <font>
      <b/>
      <u/>
      <sz val="10"/>
      <color theme="1"/>
      <name val="Arial"/>
      <family val="2"/>
    </font>
    <font>
      <b/>
      <sz val="12"/>
      <color rgb="FF000000"/>
      <name val="Calibri"/>
      <family val="2"/>
    </font>
    <font>
      <sz val="12"/>
      <color rgb="FFC00000"/>
      <name val="Calibri"/>
      <family val="2"/>
    </font>
    <font>
      <sz val="11"/>
      <color rgb="FF1F497D"/>
      <name val="Calibri"/>
      <family val="2"/>
      <scheme val="minor"/>
    </font>
    <font>
      <b/>
      <sz val="11"/>
      <color rgb="FF000000"/>
      <name val="Calibri"/>
      <family val="2"/>
    </font>
    <font>
      <sz val="12"/>
      <color theme="1"/>
      <name val="Calibri"/>
      <family val="2"/>
      <scheme val="minor"/>
    </font>
    <font>
      <b/>
      <sz val="12"/>
      <color rgb="FFFF0000"/>
      <name val="Calibri"/>
      <family val="2"/>
      <scheme val="minor"/>
    </font>
    <font>
      <sz val="10"/>
      <name val="Arial"/>
      <family val="2"/>
    </font>
    <font>
      <b/>
      <sz val="12"/>
      <name val="Calibri"/>
      <family val="2"/>
      <scheme val="minor"/>
    </font>
    <font>
      <sz val="12"/>
      <name val="Calibri"/>
      <family val="2"/>
      <scheme val="minor"/>
    </font>
    <font>
      <b/>
      <sz val="14"/>
      <name val="Calibri"/>
      <family val="2"/>
      <scheme val="minor"/>
    </font>
    <font>
      <i/>
      <sz val="12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b/>
      <sz val="10"/>
      <name val="Arial"/>
      <family val="2"/>
    </font>
  </fonts>
  <fills count="48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DDDDDD"/>
        <bgColor indexed="64"/>
      </patternFill>
    </fill>
    <fill>
      <patternFill patternType="solid">
        <fgColor rgb="FFEBF1DE"/>
        <bgColor indexed="64"/>
      </patternFill>
    </fill>
    <fill>
      <patternFill patternType="solid">
        <fgColor rgb="FFE4DFEC"/>
        <bgColor indexed="64"/>
      </patternFill>
    </fill>
    <fill>
      <patternFill patternType="solid">
        <fgColor rgb="FFDAEEF3"/>
        <bgColor indexed="64"/>
      </patternFill>
    </fill>
    <fill>
      <patternFill patternType="solid">
        <fgColor rgb="FFFCD5B4"/>
        <bgColor indexed="64"/>
      </patternFill>
    </fill>
    <fill>
      <patternFill patternType="solid">
        <fgColor theme="9" tint="0.59999389629810485"/>
        <bgColor indexed="64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rgb="FF000000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rgb="FF000000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51">
    <xf numFmtId="0" fontId="0" fillId="0" borderId="0"/>
    <xf numFmtId="44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66" fontId="10" fillId="0" borderId="0" applyNumberFormat="0" applyFill="0" applyBorder="0" applyAlignment="0" applyProtection="0"/>
    <xf numFmtId="166" fontId="11" fillId="0" borderId="6" applyNumberFormat="0" applyFill="0" applyAlignment="0" applyProtection="0"/>
    <xf numFmtId="166" fontId="12" fillId="0" borderId="7" applyNumberFormat="0" applyFill="0" applyAlignment="0" applyProtection="0"/>
    <xf numFmtId="166" fontId="13" fillId="0" borderId="8" applyNumberFormat="0" applyFill="0" applyAlignment="0" applyProtection="0"/>
    <xf numFmtId="166" fontId="13" fillId="0" borderId="0" applyNumberFormat="0" applyFill="0" applyBorder="0" applyAlignment="0" applyProtection="0"/>
    <xf numFmtId="166" fontId="14" fillId="7" borderId="0" applyNumberFormat="0" applyBorder="0" applyAlignment="0" applyProtection="0"/>
    <xf numFmtId="166" fontId="15" fillId="8" borderId="0" applyNumberFormat="0" applyBorder="0" applyAlignment="0" applyProtection="0"/>
    <xf numFmtId="166" fontId="16" fillId="9" borderId="0" applyNumberFormat="0" applyBorder="0" applyAlignment="0" applyProtection="0"/>
    <xf numFmtId="166" fontId="17" fillId="10" borderId="9" applyNumberFormat="0" applyAlignment="0" applyProtection="0"/>
    <xf numFmtId="166" fontId="18" fillId="11" borderId="10" applyNumberFormat="0" applyAlignment="0" applyProtection="0"/>
    <xf numFmtId="166" fontId="19" fillId="11" borderId="9" applyNumberFormat="0" applyAlignment="0" applyProtection="0"/>
    <xf numFmtId="166" fontId="20" fillId="0" borderId="11" applyNumberFormat="0" applyFill="0" applyAlignment="0" applyProtection="0"/>
    <xf numFmtId="166" fontId="21" fillId="12" borderId="12" applyNumberFormat="0" applyAlignment="0" applyProtection="0"/>
    <xf numFmtId="166" fontId="22" fillId="0" borderId="0" applyNumberFormat="0" applyFill="0" applyBorder="0" applyAlignment="0" applyProtection="0"/>
    <xf numFmtId="166" fontId="1" fillId="13" borderId="13" applyNumberFormat="0" applyFont="0" applyAlignment="0" applyProtection="0"/>
    <xf numFmtId="166" fontId="23" fillId="0" borderId="0" applyNumberFormat="0" applyFill="0" applyBorder="0" applyAlignment="0" applyProtection="0"/>
    <xf numFmtId="166" fontId="2" fillId="0" borderId="14" applyNumberFormat="0" applyFill="0" applyAlignment="0" applyProtection="0"/>
    <xf numFmtId="166" fontId="24" fillId="14" borderId="0" applyNumberFormat="0" applyBorder="0" applyAlignment="0" applyProtection="0"/>
    <xf numFmtId="166" fontId="1" fillId="15" borderId="0" applyNumberFormat="0" applyBorder="0" applyAlignment="0" applyProtection="0"/>
    <xf numFmtId="166" fontId="1" fillId="16" borderId="0" applyNumberFormat="0" applyBorder="0" applyAlignment="0" applyProtection="0"/>
    <xf numFmtId="166" fontId="24" fillId="17" borderId="0" applyNumberFormat="0" applyBorder="0" applyAlignment="0" applyProtection="0"/>
    <xf numFmtId="166" fontId="24" fillId="18" borderId="0" applyNumberFormat="0" applyBorder="0" applyAlignment="0" applyProtection="0"/>
    <xf numFmtId="166" fontId="1" fillId="19" borderId="0" applyNumberFormat="0" applyBorder="0" applyAlignment="0" applyProtection="0"/>
    <xf numFmtId="166" fontId="1" fillId="20" borderId="0" applyNumberFormat="0" applyBorder="0" applyAlignment="0" applyProtection="0"/>
    <xf numFmtId="166" fontId="24" fillId="21" borderId="0" applyNumberFormat="0" applyBorder="0" applyAlignment="0" applyProtection="0"/>
    <xf numFmtId="166" fontId="24" fillId="22" borderId="0" applyNumberFormat="0" applyBorder="0" applyAlignment="0" applyProtection="0"/>
    <xf numFmtId="166" fontId="1" fillId="23" borderId="0" applyNumberFormat="0" applyBorder="0" applyAlignment="0" applyProtection="0"/>
    <xf numFmtId="166" fontId="1" fillId="24" borderId="0" applyNumberFormat="0" applyBorder="0" applyAlignment="0" applyProtection="0"/>
    <xf numFmtId="166" fontId="24" fillId="25" borderId="0" applyNumberFormat="0" applyBorder="0" applyAlignment="0" applyProtection="0"/>
    <xf numFmtId="166" fontId="24" fillId="26" borderId="0" applyNumberFormat="0" applyBorder="0" applyAlignment="0" applyProtection="0"/>
    <xf numFmtId="166" fontId="1" fillId="27" borderId="0" applyNumberFormat="0" applyBorder="0" applyAlignment="0" applyProtection="0"/>
    <xf numFmtId="166" fontId="1" fillId="28" borderId="0" applyNumberFormat="0" applyBorder="0" applyAlignment="0" applyProtection="0"/>
    <xf numFmtId="166" fontId="24" fillId="29" borderId="0" applyNumberFormat="0" applyBorder="0" applyAlignment="0" applyProtection="0"/>
    <xf numFmtId="166" fontId="24" fillId="30" borderId="0" applyNumberFormat="0" applyBorder="0" applyAlignment="0" applyProtection="0"/>
    <xf numFmtId="166" fontId="1" fillId="31" borderId="0" applyNumberFormat="0" applyBorder="0" applyAlignment="0" applyProtection="0"/>
    <xf numFmtId="166" fontId="1" fillId="32" borderId="0" applyNumberFormat="0" applyBorder="0" applyAlignment="0" applyProtection="0"/>
    <xf numFmtId="166" fontId="24" fillId="33" borderId="0" applyNumberFormat="0" applyBorder="0" applyAlignment="0" applyProtection="0"/>
    <xf numFmtId="166" fontId="24" fillId="34" borderId="0" applyNumberFormat="0" applyBorder="0" applyAlignment="0" applyProtection="0"/>
    <xf numFmtId="166" fontId="1" fillId="35" borderId="0" applyNumberFormat="0" applyBorder="0" applyAlignment="0" applyProtection="0"/>
    <xf numFmtId="166" fontId="1" fillId="36" borderId="0" applyNumberFormat="0" applyBorder="0" applyAlignment="0" applyProtection="0"/>
    <xf numFmtId="166" fontId="24" fillId="37" borderId="0" applyNumberFormat="0" applyBorder="0" applyAlignment="0" applyProtection="0"/>
    <xf numFmtId="170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36" fillId="0" borderId="0"/>
    <xf numFmtId="170" fontId="36" fillId="0" borderId="0" applyFont="0" applyFill="0" applyBorder="0" applyAlignment="0" applyProtection="0"/>
    <xf numFmtId="169" fontId="36" fillId="0" borderId="0" applyFont="0" applyFill="0" applyBorder="0" applyAlignment="0" applyProtection="0"/>
    <xf numFmtId="9" fontId="36" fillId="0" borderId="0" applyFont="0" applyFill="0" applyBorder="0" applyAlignment="0" applyProtection="0"/>
  </cellStyleXfs>
  <cellXfs count="173">
    <xf numFmtId="0" fontId="0" fillId="0" borderId="0" xfId="0"/>
    <xf numFmtId="0" fontId="5" fillId="0" borderId="2" xfId="0" applyFont="1" applyBorder="1" applyAlignment="1">
      <alignment vertical="center"/>
    </xf>
    <xf numFmtId="0" fontId="5" fillId="0" borderId="3" xfId="0" applyFont="1" applyBorder="1" applyAlignment="1">
      <alignment horizontal="right" vertical="center"/>
    </xf>
    <xf numFmtId="0" fontId="0" fillId="0" borderId="0" xfId="0"/>
    <xf numFmtId="0" fontId="2" fillId="0" borderId="0" xfId="0" applyFont="1"/>
    <xf numFmtId="44" fontId="0" fillId="0" borderId="0" xfId="0" applyNumberFormat="1"/>
    <xf numFmtId="44" fontId="0" fillId="0" borderId="0" xfId="1" applyFont="1"/>
    <xf numFmtId="0" fontId="0" fillId="0" borderId="0" xfId="0"/>
    <xf numFmtId="0" fontId="3" fillId="0" borderId="0" xfId="0" applyFont="1"/>
    <xf numFmtId="0" fontId="2" fillId="0" borderId="1" xfId="0" applyFont="1" applyBorder="1" applyAlignment="1">
      <alignment wrapText="1"/>
    </xf>
    <xf numFmtId="0" fontId="0" fillId="0" borderId="1" xfId="0" applyBorder="1" applyAlignment="1">
      <alignment wrapText="1"/>
    </xf>
    <xf numFmtId="0" fontId="2" fillId="0" borderId="1" xfId="0" applyFont="1" applyBorder="1"/>
    <xf numFmtId="0" fontId="0" fillId="0" borderId="1" xfId="0" applyBorder="1"/>
    <xf numFmtId="0" fontId="4" fillId="2" borderId="1" xfId="0" applyFont="1" applyFill="1" applyBorder="1"/>
    <xf numFmtId="0" fontId="0" fillId="0" borderId="1" xfId="0" applyFill="1" applyBorder="1"/>
    <xf numFmtId="0" fontId="4" fillId="2" borderId="1" xfId="0" applyFont="1" applyFill="1" applyBorder="1" applyAlignment="1">
      <alignment wrapText="1"/>
    </xf>
    <xf numFmtId="0" fontId="0" fillId="0" borderId="1" xfId="0" applyFill="1" applyBorder="1" applyAlignment="1">
      <alignment wrapText="1"/>
    </xf>
    <xf numFmtId="0" fontId="2" fillId="2" borderId="0" xfId="0" applyFont="1" applyFill="1"/>
    <xf numFmtId="0" fontId="2" fillId="3" borderId="1" xfId="0" applyFont="1" applyFill="1" applyBorder="1"/>
    <xf numFmtId="0" fontId="0" fillId="0" borderId="0" xfId="0"/>
    <xf numFmtId="0" fontId="2" fillId="0" borderId="0" xfId="0" applyFont="1"/>
    <xf numFmtId="164" fontId="0" fillId="0" borderId="0" xfId="0" applyNumberFormat="1"/>
    <xf numFmtId="44" fontId="0" fillId="0" borderId="0" xfId="0" applyNumberFormat="1"/>
    <xf numFmtId="0" fontId="0" fillId="0" borderId="1" xfId="0" applyBorder="1" applyAlignment="1">
      <alignment wrapText="1"/>
    </xf>
    <xf numFmtId="0" fontId="2" fillId="0" borderId="1" xfId="0" applyFont="1" applyBorder="1"/>
    <xf numFmtId="0" fontId="0" fillId="0" borderId="1" xfId="0" applyBorder="1"/>
    <xf numFmtId="0" fontId="6" fillId="0" borderId="4" xfId="0" applyFont="1" applyBorder="1" applyAlignment="1">
      <alignment vertical="center"/>
    </xf>
    <xf numFmtId="0" fontId="6" fillId="0" borderId="5" xfId="0" applyFont="1" applyBorder="1" applyAlignment="1">
      <alignment horizontal="right" vertical="center"/>
    </xf>
    <xf numFmtId="1" fontId="0" fillId="4" borderId="1" xfId="0" applyNumberFormat="1" applyFill="1" applyBorder="1"/>
    <xf numFmtId="0" fontId="7" fillId="2" borderId="1" xfId="0" applyFont="1" applyFill="1" applyBorder="1" applyAlignment="1">
      <alignment horizontal="right" vertical="center"/>
    </xf>
    <xf numFmtId="0" fontId="0" fillId="0" borderId="0" xfId="0" applyBorder="1" applyAlignment="1">
      <alignment wrapText="1"/>
    </xf>
    <xf numFmtId="0" fontId="7" fillId="0" borderId="0" xfId="0" applyFont="1" applyBorder="1" applyAlignment="1">
      <alignment horizontal="right" vertical="center"/>
    </xf>
    <xf numFmtId="1" fontId="0" fillId="0" borderId="0" xfId="0" applyNumberFormat="1"/>
    <xf numFmtId="0" fontId="4" fillId="0" borderId="0" xfId="0" applyFont="1"/>
    <xf numFmtId="44" fontId="8" fillId="0" borderId="0" xfId="0" applyNumberFormat="1" applyFont="1" applyAlignment="1">
      <alignment vertical="center"/>
    </xf>
    <xf numFmtId="0" fontId="7" fillId="2" borderId="0" xfId="0" applyFont="1" applyFill="1" applyBorder="1" applyAlignment="1">
      <alignment horizontal="right" vertical="center"/>
    </xf>
    <xf numFmtId="0" fontId="2" fillId="0" borderId="0" xfId="0" applyFont="1" applyBorder="1" applyAlignment="1">
      <alignment wrapText="1"/>
    </xf>
    <xf numFmtId="165" fontId="0" fillId="0" borderId="0" xfId="0" applyNumberFormat="1"/>
    <xf numFmtId="0" fontId="0" fillId="0" borderId="0" xfId="0" applyFill="1"/>
    <xf numFmtId="9" fontId="0" fillId="0" borderId="0" xfId="0" applyNumberFormat="1"/>
    <xf numFmtId="1" fontId="0" fillId="0" borderId="1" xfId="0" applyNumberFormat="1" applyBorder="1"/>
    <xf numFmtId="1" fontId="0" fillId="2" borderId="1" xfId="0" applyNumberFormat="1" applyFill="1" applyBorder="1"/>
    <xf numFmtId="9" fontId="0" fillId="0" borderId="1" xfId="2" applyFont="1" applyBorder="1"/>
    <xf numFmtId="0" fontId="0" fillId="2" borderId="1" xfId="0" applyFill="1" applyBorder="1" applyAlignment="1">
      <alignment horizontal="center"/>
    </xf>
    <xf numFmtId="0" fontId="0" fillId="5" borderId="1" xfId="0" applyFill="1" applyBorder="1"/>
    <xf numFmtId="0" fontId="0" fillId="6" borderId="1" xfId="0" applyFill="1" applyBorder="1"/>
    <xf numFmtId="0" fontId="9" fillId="0" borderId="0" xfId="0" applyFont="1"/>
    <xf numFmtId="6" fontId="0" fillId="0" borderId="0" xfId="0" applyNumberFormat="1"/>
    <xf numFmtId="0" fontId="0" fillId="2" borderId="15" xfId="0" applyFill="1" applyBorder="1" applyAlignment="1">
      <alignment horizontal="center"/>
    </xf>
    <xf numFmtId="9" fontId="0" fillId="2" borderId="1" xfId="2" applyFont="1" applyFill="1" applyBorder="1"/>
    <xf numFmtId="0" fontId="25" fillId="0" borderId="0" xfId="0" applyFont="1" applyAlignment="1">
      <alignment horizontal="center"/>
    </xf>
    <xf numFmtId="9" fontId="0" fillId="0" borderId="1" xfId="2" applyFont="1" applyFill="1" applyBorder="1"/>
    <xf numFmtId="9" fontId="0" fillId="0" borderId="1" xfId="2" applyNumberFormat="1" applyFont="1" applyFill="1" applyBorder="1"/>
    <xf numFmtId="0" fontId="0" fillId="0" borderId="0" xfId="0"/>
    <xf numFmtId="0" fontId="2" fillId="0" borderId="0" xfId="0" applyFont="1"/>
    <xf numFmtId="6" fontId="0" fillId="0" borderId="0" xfId="0" applyNumberFormat="1"/>
    <xf numFmtId="9" fontId="2" fillId="0" borderId="0" xfId="2" applyFont="1"/>
    <xf numFmtId="0" fontId="0" fillId="0" borderId="0" xfId="0" applyFill="1" applyBorder="1" applyAlignment="1">
      <alignment wrapText="1"/>
    </xf>
    <xf numFmtId="0" fontId="2" fillId="0" borderId="0" xfId="0" applyFont="1" applyFill="1" applyBorder="1" applyAlignment="1">
      <alignment wrapText="1"/>
    </xf>
    <xf numFmtId="0" fontId="0" fillId="0" borderId="0" xfId="0" applyAlignment="1"/>
    <xf numFmtId="1" fontId="0" fillId="2" borderId="1" xfId="0" applyNumberFormat="1" applyFill="1" applyBorder="1" applyAlignment="1">
      <alignment horizontal="center"/>
    </xf>
    <xf numFmtId="167" fontId="0" fillId="0" borderId="0" xfId="0" applyNumberFormat="1"/>
    <xf numFmtId="9" fontId="0" fillId="0" borderId="0" xfId="2" applyFont="1"/>
    <xf numFmtId="0" fontId="6" fillId="0" borderId="0" xfId="0" applyFont="1" applyBorder="1" applyAlignment="1">
      <alignment vertical="center"/>
    </xf>
    <xf numFmtId="0" fontId="6" fillId="0" borderId="0" xfId="0" applyFont="1" applyBorder="1" applyAlignment="1">
      <alignment horizontal="right" vertical="center"/>
    </xf>
    <xf numFmtId="1" fontId="6" fillId="0" borderId="5" xfId="0" applyNumberFormat="1" applyFont="1" applyBorder="1" applyAlignment="1">
      <alignment horizontal="right" vertical="center"/>
    </xf>
    <xf numFmtId="0" fontId="0" fillId="0" borderId="0" xfId="0" applyFont="1" applyBorder="1" applyAlignment="1">
      <alignment wrapText="1"/>
    </xf>
    <xf numFmtId="168" fontId="7" fillId="0" borderId="0" xfId="2" applyNumberFormat="1" applyFont="1" applyBorder="1" applyAlignment="1">
      <alignment horizontal="right" vertical="center"/>
    </xf>
    <xf numFmtId="10" fontId="7" fillId="0" borderId="0" xfId="2" applyNumberFormat="1" applyFont="1" applyBorder="1" applyAlignment="1">
      <alignment horizontal="right" vertical="center"/>
    </xf>
    <xf numFmtId="0" fontId="27" fillId="0" borderId="2" xfId="0" applyFont="1" applyBorder="1" applyAlignment="1">
      <alignment vertical="center"/>
    </xf>
    <xf numFmtId="0" fontId="27" fillId="0" borderId="3" xfId="0" applyFont="1" applyBorder="1" applyAlignment="1">
      <alignment vertical="center"/>
    </xf>
    <xf numFmtId="0" fontId="8" fillId="0" borderId="4" xfId="0" applyFont="1" applyBorder="1" applyAlignment="1">
      <alignment vertical="center"/>
    </xf>
    <xf numFmtId="0" fontId="8" fillId="0" borderId="5" xfId="0" applyFont="1" applyBorder="1" applyAlignment="1">
      <alignment vertical="center"/>
    </xf>
    <xf numFmtId="0" fontId="28" fillId="40" borderId="0" xfId="0" applyFont="1" applyFill="1" applyAlignment="1">
      <alignment vertical="center" wrapText="1"/>
    </xf>
    <xf numFmtId="0" fontId="29" fillId="40" borderId="17" xfId="0" applyFont="1" applyFill="1" applyBorder="1" applyAlignment="1">
      <alignment vertical="center" wrapText="1"/>
    </xf>
    <xf numFmtId="0" fontId="29" fillId="40" borderId="0" xfId="0" applyFont="1" applyFill="1" applyAlignment="1">
      <alignment vertical="center" wrapText="1"/>
    </xf>
    <xf numFmtId="0" fontId="0" fillId="40" borderId="0" xfId="0" applyFill="1"/>
    <xf numFmtId="2" fontId="0" fillId="40" borderId="18" xfId="0" applyNumberFormat="1" applyFill="1" applyBorder="1"/>
    <xf numFmtId="2" fontId="0" fillId="40" borderId="0" xfId="0" applyNumberFormat="1" applyFill="1"/>
    <xf numFmtId="2" fontId="0" fillId="40" borderId="4" xfId="0" applyNumberFormat="1" applyFill="1" applyBorder="1"/>
    <xf numFmtId="0" fontId="30" fillId="41" borderId="2" xfId="0" applyFont="1" applyFill="1" applyBorder="1" applyAlignment="1">
      <alignment vertical="center"/>
    </xf>
    <xf numFmtId="0" fontId="30" fillId="41" borderId="19" xfId="0" applyFont="1" applyFill="1" applyBorder="1" applyAlignment="1">
      <alignment horizontal="center" vertical="center"/>
    </xf>
    <xf numFmtId="0" fontId="30" fillId="41" borderId="3" xfId="0" applyFont="1" applyFill="1" applyBorder="1" applyAlignment="1">
      <alignment horizontal="center" vertical="center"/>
    </xf>
    <xf numFmtId="0" fontId="6" fillId="41" borderId="18" xfId="0" applyFont="1" applyFill="1" applyBorder="1" applyAlignment="1">
      <alignment vertical="center"/>
    </xf>
    <xf numFmtId="0" fontId="6" fillId="41" borderId="0" xfId="0" applyFont="1" applyFill="1" applyAlignment="1">
      <alignment horizontal="center" vertical="center"/>
    </xf>
    <xf numFmtId="0" fontId="6" fillId="41" borderId="20" xfId="0" applyFont="1" applyFill="1" applyBorder="1" applyAlignment="1">
      <alignment horizontal="center" vertical="center"/>
    </xf>
    <xf numFmtId="0" fontId="6" fillId="42" borderId="0" xfId="0" applyFont="1" applyFill="1" applyAlignment="1">
      <alignment horizontal="center" vertical="center"/>
    </xf>
    <xf numFmtId="0" fontId="6" fillId="42" borderId="20" xfId="0" applyFont="1" applyFill="1" applyBorder="1" applyAlignment="1">
      <alignment horizontal="center" vertical="center"/>
    </xf>
    <xf numFmtId="0" fontId="31" fillId="41" borderId="18" xfId="0" applyFont="1" applyFill="1" applyBorder="1" applyAlignment="1">
      <alignment vertical="center"/>
    </xf>
    <xf numFmtId="0" fontId="30" fillId="41" borderId="4" xfId="0" applyFont="1" applyFill="1" applyBorder="1" applyAlignment="1">
      <alignment vertical="center"/>
    </xf>
    <xf numFmtId="0" fontId="32" fillId="0" borderId="0" xfId="0" applyFont="1" applyAlignment="1">
      <alignment vertical="center"/>
    </xf>
    <xf numFmtId="0" fontId="26" fillId="0" borderId="0" xfId="0" applyFont="1"/>
    <xf numFmtId="0" fontId="33" fillId="0" borderId="22" xfId="0" applyFont="1" applyBorder="1" applyAlignment="1">
      <alignment horizontal="right" vertical="center"/>
    </xf>
    <xf numFmtId="0" fontId="33" fillId="0" borderId="19" xfId="0" applyFont="1" applyBorder="1" applyAlignment="1">
      <alignment horizontal="right" vertical="center"/>
    </xf>
    <xf numFmtId="0" fontId="33" fillId="0" borderId="3" xfId="0" applyFont="1" applyBorder="1" applyAlignment="1">
      <alignment horizontal="right" vertical="center"/>
    </xf>
    <xf numFmtId="0" fontId="5" fillId="0" borderId="24" xfId="0" applyFont="1" applyBorder="1" applyAlignment="1">
      <alignment vertical="center"/>
    </xf>
    <xf numFmtId="0" fontId="5" fillId="0" borderId="0" xfId="0" applyFont="1" applyAlignment="1">
      <alignment horizontal="right" vertical="center"/>
    </xf>
    <xf numFmtId="0" fontId="5" fillId="0" borderId="20" xfId="0" applyFont="1" applyBorder="1" applyAlignment="1">
      <alignment horizontal="right" vertical="center"/>
    </xf>
    <xf numFmtId="0" fontId="5" fillId="0" borderId="5" xfId="0" applyFont="1" applyBorder="1" applyAlignment="1">
      <alignment vertical="center"/>
    </xf>
    <xf numFmtId="0" fontId="5" fillId="0" borderId="21" xfId="0" applyFont="1" applyBorder="1" applyAlignment="1">
      <alignment horizontal="right" vertical="center"/>
    </xf>
    <xf numFmtId="0" fontId="5" fillId="0" borderId="5" xfId="0" applyFont="1" applyBorder="1" applyAlignment="1">
      <alignment horizontal="right" vertical="center"/>
    </xf>
    <xf numFmtId="0" fontId="5" fillId="0" borderId="20" xfId="0" applyFont="1" applyBorder="1" applyAlignment="1">
      <alignment vertical="center"/>
    </xf>
    <xf numFmtId="0" fontId="33" fillId="0" borderId="5" xfId="0" applyFont="1" applyBorder="1" applyAlignment="1">
      <alignment vertical="center"/>
    </xf>
    <xf numFmtId="0" fontId="33" fillId="0" borderId="21" xfId="0" applyFont="1" applyBorder="1" applyAlignment="1">
      <alignment horizontal="right" vertical="center"/>
    </xf>
    <xf numFmtId="0" fontId="33" fillId="0" borderId="5" xfId="0" applyFont="1" applyBorder="1" applyAlignment="1">
      <alignment horizontal="right" vertical="center"/>
    </xf>
    <xf numFmtId="0" fontId="0" fillId="0" borderId="0" xfId="0"/>
    <xf numFmtId="0" fontId="34" fillId="0" borderId="0" xfId="0" applyFont="1"/>
    <xf numFmtId="0" fontId="35" fillId="0" borderId="0" xfId="0" applyFont="1" applyFill="1" applyBorder="1"/>
    <xf numFmtId="1" fontId="37" fillId="0" borderId="0" xfId="48" applyNumberFormat="1" applyFont="1" applyFill="1" applyBorder="1"/>
    <xf numFmtId="0" fontId="38" fillId="0" borderId="0" xfId="47" applyFont="1" applyFill="1" applyBorder="1"/>
    <xf numFmtId="171" fontId="34" fillId="0" borderId="0" xfId="49" applyNumberFormat="1" applyFont="1" applyFill="1" applyBorder="1"/>
    <xf numFmtId="0" fontId="38" fillId="0" borderId="0" xfId="47" applyFont="1" applyFill="1" applyBorder="1" applyAlignment="1">
      <alignment wrapText="1"/>
    </xf>
    <xf numFmtId="0" fontId="38" fillId="0" borderId="26" xfId="47" applyFont="1" applyFill="1" applyBorder="1"/>
    <xf numFmtId="171" fontId="34" fillId="0" borderId="26" xfId="49" applyNumberFormat="1" applyFont="1" applyFill="1" applyBorder="1"/>
    <xf numFmtId="0" fontId="38" fillId="0" borderId="0" xfId="47" applyFont="1" applyBorder="1"/>
    <xf numFmtId="171" fontId="34" fillId="0" borderId="0" xfId="49" applyNumberFormat="1" applyFont="1" applyBorder="1"/>
    <xf numFmtId="0" fontId="39" fillId="0" borderId="0" xfId="47" applyFont="1"/>
    <xf numFmtId="0" fontId="40" fillId="0" borderId="0" xfId="47" applyFont="1" applyFill="1" applyBorder="1"/>
    <xf numFmtId="2" fontId="6" fillId="41" borderId="0" xfId="0" applyNumberFormat="1" applyFont="1" applyFill="1" applyAlignment="1">
      <alignment horizontal="center" vertical="center"/>
    </xf>
    <xf numFmtId="2" fontId="31" fillId="41" borderId="0" xfId="0" applyNumberFormat="1" applyFont="1" applyFill="1" applyAlignment="1">
      <alignment horizontal="center" vertical="center"/>
    </xf>
    <xf numFmtId="2" fontId="30" fillId="41" borderId="21" xfId="0" applyNumberFormat="1" applyFont="1" applyFill="1" applyBorder="1" applyAlignment="1">
      <alignment horizontal="center" vertical="center"/>
    </xf>
    <xf numFmtId="1" fontId="2" fillId="0" borderId="0" xfId="0" applyNumberFormat="1" applyFont="1"/>
    <xf numFmtId="168" fontId="0" fillId="0" borderId="0" xfId="2" applyNumberFormat="1" applyFont="1"/>
    <xf numFmtId="0" fontId="0" fillId="0" borderId="0" xfId="0" applyFill="1" applyBorder="1"/>
    <xf numFmtId="1" fontId="0" fillId="0" borderId="0" xfId="0" applyNumberFormat="1" applyFill="1"/>
    <xf numFmtId="1" fontId="0" fillId="0" borderId="0" xfId="0" applyNumberFormat="1" applyFill="1" applyBorder="1"/>
    <xf numFmtId="1" fontId="0" fillId="2" borderId="1" xfId="2" applyNumberFormat="1" applyFont="1" applyFill="1" applyBorder="1" applyAlignment="1"/>
    <xf numFmtId="2" fontId="0" fillId="2" borderId="1" xfId="2" applyNumberFormat="1" applyFont="1" applyFill="1" applyBorder="1" applyAlignment="1"/>
    <xf numFmtId="0" fontId="0" fillId="2" borderId="1" xfId="0" applyFill="1" applyBorder="1"/>
    <xf numFmtId="0" fontId="41" fillId="0" borderId="0" xfId="0" applyFont="1"/>
    <xf numFmtId="0" fontId="2" fillId="0" borderId="1" xfId="0" applyFont="1" applyBorder="1" applyAlignment="1">
      <alignment horizontal="center" vertical="center" textRotation="90"/>
    </xf>
    <xf numFmtId="1" fontId="0" fillId="0" borderId="1" xfId="0" applyNumberFormat="1" applyBorder="1" applyAlignment="1">
      <alignment horizontal="center" vertical="center"/>
    </xf>
    <xf numFmtId="0" fontId="0" fillId="0" borderId="1" xfId="0" applyBorder="1" applyAlignment="1">
      <alignment vertical="center"/>
    </xf>
    <xf numFmtId="0" fontId="0" fillId="0" borderId="1" xfId="0" applyBorder="1" applyAlignment="1">
      <alignment vertical="center" wrapText="1"/>
    </xf>
    <xf numFmtId="0" fontId="42" fillId="0" borderId="0" xfId="47" applyFont="1"/>
    <xf numFmtId="1" fontId="42" fillId="0" borderId="0" xfId="48" applyNumberFormat="1" applyFont="1"/>
    <xf numFmtId="0" fontId="36" fillId="0" borderId="0" xfId="47"/>
    <xf numFmtId="169" fontId="2" fillId="0" borderId="0" xfId="49" applyFont="1"/>
    <xf numFmtId="169" fontId="0" fillId="0" borderId="0" xfId="49" applyFont="1"/>
    <xf numFmtId="0" fontId="36" fillId="0" borderId="0" xfId="47" applyAlignment="1">
      <alignment wrapText="1"/>
    </xf>
    <xf numFmtId="0" fontId="36" fillId="2" borderId="0" xfId="47" applyFill="1"/>
    <xf numFmtId="169" fontId="2" fillId="2" borderId="0" xfId="49" applyFont="1" applyFill="1"/>
    <xf numFmtId="169" fontId="0" fillId="2" borderId="0" xfId="49" applyFont="1" applyFill="1"/>
    <xf numFmtId="169" fontId="22" fillId="0" borderId="0" xfId="49" applyFont="1"/>
    <xf numFmtId="169" fontId="2" fillId="2" borderId="0" xfId="49" applyNumberFormat="1" applyFont="1" applyFill="1"/>
    <xf numFmtId="169" fontId="0" fillId="2" borderId="0" xfId="49" applyNumberFormat="1" applyFont="1" applyFill="1"/>
    <xf numFmtId="2" fontId="0" fillId="4" borderId="1" xfId="0" applyNumberFormat="1" applyFill="1" applyBorder="1"/>
    <xf numFmtId="172" fontId="0" fillId="2" borderId="1" xfId="0" applyNumberFormat="1" applyFill="1" applyBorder="1" applyAlignment="1"/>
    <xf numFmtId="0" fontId="2" fillId="0" borderId="0" xfId="0" applyFont="1" applyBorder="1" applyAlignment="1">
      <alignment vertical="center"/>
    </xf>
    <xf numFmtId="6" fontId="0" fillId="0" borderId="0" xfId="0" applyNumberFormat="1" applyBorder="1"/>
    <xf numFmtId="0" fontId="0" fillId="2" borderId="1" xfId="0" applyFill="1" applyBorder="1" applyAlignment="1">
      <alignment horizontal="center"/>
    </xf>
    <xf numFmtId="0" fontId="0" fillId="0" borderId="0" xfId="0" applyFont="1" applyBorder="1" applyAlignment="1">
      <alignment vertical="center"/>
    </xf>
    <xf numFmtId="2" fontId="0" fillId="0" borderId="0" xfId="0" applyNumberFormat="1"/>
    <xf numFmtId="1" fontId="0" fillId="47" borderId="0" xfId="0" applyNumberFormat="1" applyFill="1"/>
    <xf numFmtId="0" fontId="0" fillId="0" borderId="0" xfId="0" applyAlignment="1">
      <alignment horizontal="center"/>
    </xf>
    <xf numFmtId="0" fontId="0" fillId="2" borderId="1" xfId="0" applyFill="1" applyBorder="1" applyAlignment="1">
      <alignment horizontal="center"/>
    </xf>
    <xf numFmtId="9" fontId="0" fillId="2" borderId="15" xfId="2" applyFont="1" applyFill="1" applyBorder="1" applyAlignment="1">
      <alignment horizontal="center"/>
    </xf>
    <xf numFmtId="9" fontId="0" fillId="2" borderId="16" xfId="2" applyFont="1" applyFill="1" applyBorder="1" applyAlignment="1">
      <alignment horizontal="center"/>
    </xf>
    <xf numFmtId="0" fontId="33" fillId="43" borderId="17" xfId="0" applyFont="1" applyFill="1" applyBorder="1" applyAlignment="1">
      <alignment horizontal="center" vertical="center"/>
    </xf>
    <xf numFmtId="0" fontId="33" fillId="43" borderId="23" xfId="0" applyFont="1" applyFill="1" applyBorder="1" applyAlignment="1">
      <alignment horizontal="center" vertical="center"/>
    </xf>
    <xf numFmtId="0" fontId="33" fillId="44" borderId="25" xfId="0" applyFont="1" applyFill="1" applyBorder="1" applyAlignment="1">
      <alignment horizontal="center" vertical="center" wrapText="1"/>
    </xf>
    <xf numFmtId="0" fontId="33" fillId="44" borderId="18" xfId="0" applyFont="1" applyFill="1" applyBorder="1" applyAlignment="1">
      <alignment horizontal="center" vertical="center" wrapText="1"/>
    </xf>
    <xf numFmtId="0" fontId="33" fillId="44" borderId="23" xfId="0" applyFont="1" applyFill="1" applyBorder="1" applyAlignment="1">
      <alignment horizontal="center" vertical="center" wrapText="1"/>
    </xf>
    <xf numFmtId="0" fontId="33" fillId="45" borderId="25" xfId="0" applyFont="1" applyFill="1" applyBorder="1" applyAlignment="1">
      <alignment horizontal="center" vertical="center" wrapText="1"/>
    </xf>
    <xf numFmtId="0" fontId="33" fillId="45" borderId="18" xfId="0" applyFont="1" applyFill="1" applyBorder="1" applyAlignment="1">
      <alignment horizontal="center" vertical="center" wrapText="1"/>
    </xf>
    <xf numFmtId="0" fontId="33" fillId="45" borderId="23" xfId="0" applyFont="1" applyFill="1" applyBorder="1" applyAlignment="1">
      <alignment horizontal="center" vertical="center" wrapText="1"/>
    </xf>
    <xf numFmtId="0" fontId="33" fillId="46" borderId="25" xfId="0" applyFont="1" applyFill="1" applyBorder="1" applyAlignment="1">
      <alignment horizontal="center" vertical="center"/>
    </xf>
    <xf numFmtId="0" fontId="33" fillId="46" borderId="18" xfId="0" applyFont="1" applyFill="1" applyBorder="1" applyAlignment="1">
      <alignment horizontal="center" vertical="center"/>
    </xf>
    <xf numFmtId="0" fontId="33" fillId="46" borderId="23" xfId="0" applyFont="1" applyFill="1" applyBorder="1" applyAlignment="1">
      <alignment horizontal="center" vertical="center"/>
    </xf>
    <xf numFmtId="0" fontId="0" fillId="38" borderId="0" xfId="0" applyFill="1" applyAlignment="1">
      <alignment horizontal="center"/>
    </xf>
    <xf numFmtId="0" fontId="0" fillId="39" borderId="0" xfId="0" applyFill="1" applyAlignment="1">
      <alignment horizontal="center" vertical="center"/>
    </xf>
    <xf numFmtId="9" fontId="2" fillId="0" borderId="0" xfId="0" applyNumberFormat="1" applyFont="1" applyAlignment="1">
      <alignment horizontal="center"/>
    </xf>
    <xf numFmtId="0" fontId="2" fillId="0" borderId="0" xfId="0" applyFont="1" applyAlignment="1">
      <alignment horizontal="center"/>
    </xf>
  </cellXfs>
  <cellStyles count="51">
    <cellStyle name="20% - Accent1 2" xfId="21"/>
    <cellStyle name="20% - Accent2 2" xfId="25"/>
    <cellStyle name="20% - Accent3 2" xfId="29"/>
    <cellStyle name="20% - Accent4 2" xfId="33"/>
    <cellStyle name="20% - Accent5 2" xfId="37"/>
    <cellStyle name="20% - Accent6 2" xfId="41"/>
    <cellStyle name="40% - Accent1 2" xfId="22"/>
    <cellStyle name="40% - Accent2 2" xfId="26"/>
    <cellStyle name="40% - Accent3 2" xfId="30"/>
    <cellStyle name="40% - Accent4 2" xfId="34"/>
    <cellStyle name="40% - Accent5 2" xfId="38"/>
    <cellStyle name="40% - Accent6 2" xfId="42"/>
    <cellStyle name="60% - Accent1 2" xfId="23"/>
    <cellStyle name="60% - Accent2 2" xfId="27"/>
    <cellStyle name="60% - Accent3 2" xfId="31"/>
    <cellStyle name="60% - Accent4 2" xfId="35"/>
    <cellStyle name="60% - Accent5 2" xfId="39"/>
    <cellStyle name="60% - Accent6 2" xfId="43"/>
    <cellStyle name="Accent1 2" xfId="20"/>
    <cellStyle name="Accent2 2" xfId="24"/>
    <cellStyle name="Accent3 2" xfId="28"/>
    <cellStyle name="Accent4 2" xfId="32"/>
    <cellStyle name="Accent5 2" xfId="36"/>
    <cellStyle name="Accent6 2" xfId="40"/>
    <cellStyle name="Bad 2" xfId="9"/>
    <cellStyle name="Calculation 2" xfId="13"/>
    <cellStyle name="Check Cell 2" xfId="15"/>
    <cellStyle name="Comma 2" xfId="44"/>
    <cellStyle name="Comma 2 10" xfId="48"/>
    <cellStyle name="Currency" xfId="1" builtinId="4"/>
    <cellStyle name="Currency 15" xfId="46"/>
    <cellStyle name="Currency 2" xfId="45"/>
    <cellStyle name="Currency 2 10" xfId="49"/>
    <cellStyle name="Explanatory Text 2" xfId="18"/>
    <cellStyle name="Good 2" xfId="8"/>
    <cellStyle name="Heading 1 2" xfId="4"/>
    <cellStyle name="Heading 2 2" xfId="5"/>
    <cellStyle name="Heading 3 2" xfId="6"/>
    <cellStyle name="Heading 4 2" xfId="7"/>
    <cellStyle name="Input 2" xfId="11"/>
    <cellStyle name="Linked Cell 2" xfId="14"/>
    <cellStyle name="Neutral 2" xfId="10"/>
    <cellStyle name="Normal" xfId="0" builtinId="0" customBuiltin="1"/>
    <cellStyle name="Normal 10 10" xfId="47"/>
    <cellStyle name="Note 2" xfId="17"/>
    <cellStyle name="Output 2" xfId="12"/>
    <cellStyle name="Percent" xfId="2" builtinId="5"/>
    <cellStyle name="Percent 10 10" xfId="50"/>
    <cellStyle name="Title 2" xfId="3"/>
    <cellStyle name="Total 2" xfId="19"/>
    <cellStyle name="Warning Text 2" xfId="16"/>
  </cellStyles>
  <dxfs count="0"/>
  <tableStyles count="0" defaultTableStyle="TableStyleMedium2" defaultPivotStyle="PivotStyleLight16"/>
  <colors>
    <mruColors>
      <color rgb="FFA6A6A6"/>
      <color rgb="FFD99694"/>
      <color rgb="FF953735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theme" Target="theme/theme1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externalLink" Target="externalLinks/externalLink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CA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0333068057337065"/>
          <c:y val="4.3992146421258448E-2"/>
          <c:w val="0.87503849788261645"/>
          <c:h val="0.65149895555944493"/>
        </c:manualLayout>
      </c:layout>
      <c:areaChart>
        <c:grouping val="standard"/>
        <c:varyColors val="0"/>
        <c:ser>
          <c:idx val="4"/>
          <c:order val="2"/>
          <c:tx>
            <c:strRef>
              <c:f>Summary!$B$46</c:f>
              <c:strCache>
                <c:ptCount val="1"/>
                <c:pt idx="0">
                  <c:v>Accumulated Debt</c:v>
                </c:pt>
              </c:strCache>
            </c:strRef>
          </c:tx>
          <c:spPr>
            <a:solidFill>
              <a:schemeClr val="accent2">
                <a:alpha val="50196"/>
              </a:schemeClr>
            </a:solidFill>
            <a:ln>
              <a:solidFill>
                <a:sysClr val="windowText" lastClr="000000"/>
              </a:solidFill>
              <a:prstDash val="dash"/>
            </a:ln>
          </c:spPr>
          <c:cat>
            <c:numRef>
              <c:f>Summary!$F$42:$X$42</c:f>
              <c:numCache>
                <c:formatCode>General</c:formatCode>
                <c:ptCount val="19"/>
                <c:pt idx="0">
                  <c:v>2017</c:v>
                </c:pt>
                <c:pt idx="1">
                  <c:v>2018</c:v>
                </c:pt>
                <c:pt idx="2">
                  <c:v>2019</c:v>
                </c:pt>
                <c:pt idx="3">
                  <c:v>2020</c:v>
                </c:pt>
                <c:pt idx="4">
                  <c:v>2021</c:v>
                </c:pt>
                <c:pt idx="5">
                  <c:v>2022</c:v>
                </c:pt>
                <c:pt idx="6">
                  <c:v>2023</c:v>
                </c:pt>
                <c:pt idx="7">
                  <c:v>2024</c:v>
                </c:pt>
                <c:pt idx="8">
                  <c:v>2025</c:v>
                </c:pt>
                <c:pt idx="9">
                  <c:v>2026</c:v>
                </c:pt>
                <c:pt idx="10">
                  <c:v>2027</c:v>
                </c:pt>
                <c:pt idx="11">
                  <c:v>2028</c:v>
                </c:pt>
                <c:pt idx="12">
                  <c:v>2029</c:v>
                </c:pt>
                <c:pt idx="13">
                  <c:v>2030</c:v>
                </c:pt>
                <c:pt idx="14">
                  <c:v>2031</c:v>
                </c:pt>
                <c:pt idx="15">
                  <c:v>2032</c:v>
                </c:pt>
                <c:pt idx="16">
                  <c:v>2033</c:v>
                </c:pt>
                <c:pt idx="17">
                  <c:v>2034</c:v>
                </c:pt>
                <c:pt idx="18">
                  <c:v>2035</c:v>
                </c:pt>
              </c:numCache>
            </c:numRef>
          </c:cat>
          <c:val>
            <c:numRef>
              <c:f>Summary!$F$46:$AM$46</c:f>
              <c:numCache>
                <c:formatCode>0</c:formatCode>
                <c:ptCount val="34"/>
                <c:pt idx="0">
                  <c:v>4674.4099999999989</c:v>
                </c:pt>
                <c:pt idx="1">
                  <c:v>10135.176148933333</c:v>
                </c:pt>
                <c:pt idx="2">
                  <c:v>15840.56448798549</c:v>
                </c:pt>
                <c:pt idx="3">
                  <c:v>23153.965342948402</c:v>
                </c:pt>
                <c:pt idx="4">
                  <c:v>30693.323422014859</c:v>
                </c:pt>
                <c:pt idx="5">
                  <c:v>38103.947232791434</c:v>
                </c:pt>
                <c:pt idx="6">
                  <c:v>45178.327205691377</c:v>
                </c:pt>
                <c:pt idx="7">
                  <c:v>53152.08194604954</c:v>
                </c:pt>
                <c:pt idx="8">
                  <c:v>60561.878916264359</c:v>
                </c:pt>
                <c:pt idx="9">
                  <c:v>67461.081316141353</c:v>
                </c:pt>
                <c:pt idx="10">
                  <c:v>75299.993735967932</c:v>
                </c:pt>
                <c:pt idx="11">
                  <c:v>82864.704537273472</c:v>
                </c:pt>
                <c:pt idx="12">
                  <c:v>89523.897198922656</c:v>
                </c:pt>
                <c:pt idx="13">
                  <c:v>95721.689398372982</c:v>
                </c:pt>
                <c:pt idx="14">
                  <c:v>100619.8502507223</c:v>
                </c:pt>
                <c:pt idx="15">
                  <c:v>105347.0024673522</c:v>
                </c:pt>
                <c:pt idx="16">
                  <c:v>109107.21675176363</c:v>
                </c:pt>
                <c:pt idx="17">
                  <c:v>111908.79422373101</c:v>
                </c:pt>
                <c:pt idx="18">
                  <c:v>112044.76753117661</c:v>
                </c:pt>
                <c:pt idx="19">
                  <c:v>111150.90806576367</c:v>
                </c:pt>
                <c:pt idx="20">
                  <c:v>109135.9544794739</c:v>
                </c:pt>
                <c:pt idx="21">
                  <c:v>105899.82556341481</c:v>
                </c:pt>
                <c:pt idx="22">
                  <c:v>101332.96151091679</c:v>
                </c:pt>
                <c:pt idx="23">
                  <c:v>95315.613823649881</c:v>
                </c:pt>
                <c:pt idx="24">
                  <c:v>87717.080208369502</c:v>
                </c:pt>
                <c:pt idx="25">
                  <c:v>78394.880547163077</c:v>
                </c:pt>
                <c:pt idx="26">
                  <c:v>67193.869740907874</c:v>
                </c:pt>
                <c:pt idx="27">
                  <c:v>53945.28292277141</c:v>
                </c:pt>
                <c:pt idx="28">
                  <c:v>38465.708214607075</c:v>
                </c:pt>
                <c:pt idx="29">
                  <c:v>20555.981852541918</c:v>
                </c:pt>
                <c:pt idx="30">
                  <c:v>1.3734244566876441E-4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67987840"/>
        <c:axId val="169156992"/>
      </c:areaChart>
      <c:barChart>
        <c:barDir val="col"/>
        <c:grouping val="clustered"/>
        <c:varyColors val="0"/>
        <c:ser>
          <c:idx val="2"/>
          <c:order val="1"/>
          <c:tx>
            <c:strRef>
              <c:f>Summary!$B$45</c:f>
              <c:strCache>
                <c:ptCount val="1"/>
                <c:pt idx="0">
                  <c:v>GA Payment</c:v>
                </c:pt>
              </c:strCache>
            </c:strRef>
          </c:tx>
          <c:spPr>
            <a:solidFill>
              <a:schemeClr val="accent2">
                <a:lumMod val="60000"/>
                <a:lumOff val="40000"/>
              </a:schemeClr>
            </a:solidFill>
            <a:ln>
              <a:solidFill>
                <a:sysClr val="windowText" lastClr="000000"/>
              </a:solidFill>
            </a:ln>
          </c:spPr>
          <c:invertIfNegative val="0"/>
          <c:cat>
            <c:numRef>
              <c:f>Summary!$F$42:$X$42</c:f>
              <c:numCache>
                <c:formatCode>General</c:formatCode>
                <c:ptCount val="19"/>
                <c:pt idx="0">
                  <c:v>2017</c:v>
                </c:pt>
                <c:pt idx="1">
                  <c:v>2018</c:v>
                </c:pt>
                <c:pt idx="2">
                  <c:v>2019</c:v>
                </c:pt>
                <c:pt idx="3">
                  <c:v>2020</c:v>
                </c:pt>
                <c:pt idx="4">
                  <c:v>2021</c:v>
                </c:pt>
                <c:pt idx="5">
                  <c:v>2022</c:v>
                </c:pt>
                <c:pt idx="6">
                  <c:v>2023</c:v>
                </c:pt>
                <c:pt idx="7">
                  <c:v>2024</c:v>
                </c:pt>
                <c:pt idx="8">
                  <c:v>2025</c:v>
                </c:pt>
                <c:pt idx="9">
                  <c:v>2026</c:v>
                </c:pt>
                <c:pt idx="10">
                  <c:v>2027</c:v>
                </c:pt>
                <c:pt idx="11">
                  <c:v>2028</c:v>
                </c:pt>
                <c:pt idx="12">
                  <c:v>2029</c:v>
                </c:pt>
                <c:pt idx="13">
                  <c:v>2030</c:v>
                </c:pt>
                <c:pt idx="14">
                  <c:v>2031</c:v>
                </c:pt>
                <c:pt idx="15">
                  <c:v>2032</c:v>
                </c:pt>
                <c:pt idx="16">
                  <c:v>2033</c:v>
                </c:pt>
                <c:pt idx="17">
                  <c:v>2034</c:v>
                </c:pt>
                <c:pt idx="18">
                  <c:v>2035</c:v>
                </c:pt>
              </c:numCache>
            </c:numRef>
          </c:cat>
          <c:val>
            <c:numRef>
              <c:f>Summary!$F$45:$AM$45</c:f>
              <c:numCache>
                <c:formatCode>0</c:formatCode>
                <c:ptCount val="34"/>
                <c:pt idx="0">
                  <c:v>7420.9596822350459</c:v>
                </c:pt>
                <c:pt idx="1">
                  <c:v>6613.0576350540223</c:v>
                </c:pt>
                <c:pt idx="2">
                  <c:v>6365.2324255072963</c:v>
                </c:pt>
                <c:pt idx="3">
                  <c:v>5665.4302290996566</c:v>
                </c:pt>
                <c:pt idx="4">
                  <c:v>4488.7542640630927</c:v>
                </c:pt>
                <c:pt idx="5">
                  <c:v>4793.2728775324395</c:v>
                </c:pt>
                <c:pt idx="6">
                  <c:v>5118.4501371414717</c:v>
                </c:pt>
                <c:pt idx="7">
                  <c:v>5465.687532459131</c:v>
                </c:pt>
                <c:pt idx="8">
                  <c:v>5836.4816305825989</c:v>
                </c:pt>
                <c:pt idx="9">
                  <c:v>6232.4305262291036</c:v>
                </c:pt>
                <c:pt idx="10">
                  <c:v>6655.2407294041359</c:v>
                </c:pt>
                <c:pt idx="11">
                  <c:v>7106.7345203314235</c:v>
                </c:pt>
                <c:pt idx="12">
                  <c:v>7588.8578033438353</c:v>
                </c:pt>
                <c:pt idx="13">
                  <c:v>8103.6884935849384</c:v>
                </c:pt>
                <c:pt idx="14">
                  <c:v>8653.4454726672047</c:v>
                </c:pt>
                <c:pt idx="15">
                  <c:v>9240.4981518851509</c:v>
                </c:pt>
                <c:pt idx="16">
                  <c:v>9867.3766842000514</c:v>
                </c:pt>
                <c:pt idx="17">
                  <c:v>10536.782869009216</c:v>
                </c:pt>
                <c:pt idx="18">
                  <c:v>11251.601796698491</c:v>
                </c:pt>
                <c:pt idx="19">
                  <c:v>12014.914283165153</c:v>
                </c:pt>
                <c:pt idx="20">
                  <c:v>12830.010147903062</c:v>
                </c:pt>
                <c:pt idx="21">
                  <c:v>13700.402392877641</c:v>
                </c:pt>
                <c:pt idx="22">
                  <c:v>14629.842343300501</c:v>
                </c:pt>
                <c:pt idx="23">
                  <c:v>15622.335815559418</c:v>
                </c:pt>
                <c:pt idx="24">
                  <c:v>16682.160381986116</c:v>
                </c:pt>
                <c:pt idx="25">
                  <c:v>17813.883806871792</c:v>
                </c:pt>
                <c:pt idx="26">
                  <c:v>19022.38373318818</c:v>
                </c:pt>
                <c:pt idx="27">
                  <c:v>20312.868704862474</c:v>
                </c:pt>
                <c:pt idx="28">
                  <c:v>21690.900615210467</c:v>
                </c:pt>
                <c:pt idx="29">
                  <c:v>23162.418678279122</c:v>
                </c:pt>
                <c:pt idx="30">
                  <c:v>24733.765026413021</c:v>
                </c:pt>
                <c:pt idx="31">
                  <c:v>2975.1541685887391</c:v>
                </c:pt>
                <c:pt idx="32">
                  <c:v>2831.4612802208057</c:v>
                </c:pt>
                <c:pt idx="33">
                  <c:v>2694.7084174775991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67987840"/>
        <c:axId val="169156992"/>
      </c:barChart>
      <c:lineChart>
        <c:grouping val="standard"/>
        <c:varyColors val="0"/>
        <c:ser>
          <c:idx val="0"/>
          <c:order val="0"/>
          <c:tx>
            <c:strRef>
              <c:f>Summary!$B$43</c:f>
              <c:strCache>
                <c:ptCount val="1"/>
                <c:pt idx="0">
                  <c:v>IESO Forecast GA Cost</c:v>
                </c:pt>
              </c:strCache>
            </c:strRef>
          </c:tx>
          <c:spPr>
            <a:ln w="38100">
              <a:solidFill>
                <a:sysClr val="windowText" lastClr="000000"/>
              </a:solidFill>
            </a:ln>
          </c:spPr>
          <c:marker>
            <c:symbol val="none"/>
          </c:marker>
          <c:cat>
            <c:numRef>
              <c:f>Summary!$F$42:$AK$42</c:f>
              <c:numCache>
                <c:formatCode>General</c:formatCode>
                <c:ptCount val="32"/>
                <c:pt idx="0">
                  <c:v>2017</c:v>
                </c:pt>
                <c:pt idx="1">
                  <c:v>2018</c:v>
                </c:pt>
                <c:pt idx="2">
                  <c:v>2019</c:v>
                </c:pt>
                <c:pt idx="3">
                  <c:v>2020</c:v>
                </c:pt>
                <c:pt idx="4">
                  <c:v>2021</c:v>
                </c:pt>
                <c:pt idx="5">
                  <c:v>2022</c:v>
                </c:pt>
                <c:pt idx="6">
                  <c:v>2023</c:v>
                </c:pt>
                <c:pt idx="7">
                  <c:v>2024</c:v>
                </c:pt>
                <c:pt idx="8">
                  <c:v>2025</c:v>
                </c:pt>
                <c:pt idx="9">
                  <c:v>2026</c:v>
                </c:pt>
                <c:pt idx="10">
                  <c:v>2027</c:v>
                </c:pt>
                <c:pt idx="11">
                  <c:v>2028</c:v>
                </c:pt>
                <c:pt idx="12">
                  <c:v>2029</c:v>
                </c:pt>
                <c:pt idx="13">
                  <c:v>2030</c:v>
                </c:pt>
                <c:pt idx="14">
                  <c:v>2031</c:v>
                </c:pt>
                <c:pt idx="15">
                  <c:v>2032</c:v>
                </c:pt>
                <c:pt idx="16">
                  <c:v>2033</c:v>
                </c:pt>
                <c:pt idx="17">
                  <c:v>2034</c:v>
                </c:pt>
                <c:pt idx="18">
                  <c:v>2035</c:v>
                </c:pt>
                <c:pt idx="19">
                  <c:v>2036</c:v>
                </c:pt>
                <c:pt idx="20">
                  <c:v>2037</c:v>
                </c:pt>
                <c:pt idx="21">
                  <c:v>2038</c:v>
                </c:pt>
                <c:pt idx="22">
                  <c:v>2039</c:v>
                </c:pt>
                <c:pt idx="23">
                  <c:v>2040</c:v>
                </c:pt>
                <c:pt idx="24">
                  <c:v>2041</c:v>
                </c:pt>
                <c:pt idx="25">
                  <c:v>2042</c:v>
                </c:pt>
                <c:pt idx="26">
                  <c:v>2043</c:v>
                </c:pt>
                <c:pt idx="27">
                  <c:v>2044</c:v>
                </c:pt>
                <c:pt idx="28">
                  <c:v>2045</c:v>
                </c:pt>
                <c:pt idx="29">
                  <c:v>2046</c:v>
                </c:pt>
                <c:pt idx="30">
                  <c:v>2047</c:v>
                </c:pt>
                <c:pt idx="31">
                  <c:v>2048</c:v>
                </c:pt>
              </c:numCache>
            </c:numRef>
          </c:cat>
          <c:val>
            <c:numRef>
              <c:f>Summary!$F$43:$X$43</c:f>
              <c:numCache>
                <c:formatCode>0</c:formatCode>
                <c:ptCount val="19"/>
                <c:pt idx="0">
                  <c:v>12095.369682235045</c:v>
                </c:pt>
                <c:pt idx="1">
                  <c:v>11834.680968387356</c:v>
                </c:pt>
                <c:pt idx="2">
                  <c:v>11552.105152780023</c:v>
                </c:pt>
                <c:pt idx="3">
                  <c:v>12168.427804857231</c:v>
                </c:pt>
                <c:pt idx="4">
                  <c:v>10843.555476184305</c:v>
                </c:pt>
                <c:pt idx="5">
                  <c:v>10633.626262038733</c:v>
                </c:pt>
                <c:pt idx="6">
                  <c:v>10243.432169611806</c:v>
                </c:pt>
                <c:pt idx="7">
                  <c:v>11128.119052974123</c:v>
                </c:pt>
                <c:pt idx="8">
                  <c:v>10527.01808843752</c:v>
                </c:pt>
                <c:pt idx="9">
                  <c:v>10033.287200750003</c:v>
                </c:pt>
                <c:pt idx="10">
                  <c:v>11042.844229096907</c:v>
                </c:pt>
                <c:pt idx="11">
                  <c:v>10819.097642104838</c:v>
                </c:pt>
                <c:pt idx="12">
                  <c:v>10008.692180866097</c:v>
                </c:pt>
                <c:pt idx="13">
                  <c:v>9721.4381123383864</c:v>
                </c:pt>
                <c:pt idx="14">
                  <c:v>8654.4846953957476</c:v>
                </c:pt>
                <c:pt idx="15">
                  <c:v>8819.9388296880807</c:v>
                </c:pt>
                <c:pt idx="16">
                  <c:v>8238.0383223817407</c:v>
                </c:pt>
                <c:pt idx="17">
                  <c:v>7756.4351319563648</c:v>
                </c:pt>
                <c:pt idx="18">
                  <c:v>5662.3211916579985</c:v>
                </c:pt>
              </c:numCache>
            </c:numRef>
          </c:val>
          <c:smooth val="0"/>
        </c:ser>
        <c:ser>
          <c:idx val="5"/>
          <c:order val="3"/>
          <c:tx>
            <c:strRef>
              <c:f>Summary!$B$44</c:f>
              <c:strCache>
                <c:ptCount val="1"/>
                <c:pt idx="0">
                  <c:v>GA Cost Extrapolated</c:v>
                </c:pt>
              </c:strCache>
            </c:strRef>
          </c:tx>
          <c:spPr>
            <a:ln w="57150">
              <a:solidFill>
                <a:sysClr val="windowText" lastClr="000000"/>
              </a:solidFill>
              <a:prstDash val="sysDot"/>
            </a:ln>
          </c:spPr>
          <c:marker>
            <c:symbol val="none"/>
          </c:marker>
          <c:cat>
            <c:numRef>
              <c:f>Summary!$F$42:$AK$42</c:f>
              <c:numCache>
                <c:formatCode>General</c:formatCode>
                <c:ptCount val="32"/>
                <c:pt idx="0">
                  <c:v>2017</c:v>
                </c:pt>
                <c:pt idx="1">
                  <c:v>2018</c:v>
                </c:pt>
                <c:pt idx="2">
                  <c:v>2019</c:v>
                </c:pt>
                <c:pt idx="3">
                  <c:v>2020</c:v>
                </c:pt>
                <c:pt idx="4">
                  <c:v>2021</c:v>
                </c:pt>
                <c:pt idx="5">
                  <c:v>2022</c:v>
                </c:pt>
                <c:pt idx="6">
                  <c:v>2023</c:v>
                </c:pt>
                <c:pt idx="7">
                  <c:v>2024</c:v>
                </c:pt>
                <c:pt idx="8">
                  <c:v>2025</c:v>
                </c:pt>
                <c:pt idx="9">
                  <c:v>2026</c:v>
                </c:pt>
                <c:pt idx="10">
                  <c:v>2027</c:v>
                </c:pt>
                <c:pt idx="11">
                  <c:v>2028</c:v>
                </c:pt>
                <c:pt idx="12">
                  <c:v>2029</c:v>
                </c:pt>
                <c:pt idx="13">
                  <c:v>2030</c:v>
                </c:pt>
                <c:pt idx="14">
                  <c:v>2031</c:v>
                </c:pt>
                <c:pt idx="15">
                  <c:v>2032</c:v>
                </c:pt>
                <c:pt idx="16">
                  <c:v>2033</c:v>
                </c:pt>
                <c:pt idx="17">
                  <c:v>2034</c:v>
                </c:pt>
                <c:pt idx="18">
                  <c:v>2035</c:v>
                </c:pt>
                <c:pt idx="19">
                  <c:v>2036</c:v>
                </c:pt>
                <c:pt idx="20">
                  <c:v>2037</c:v>
                </c:pt>
                <c:pt idx="21">
                  <c:v>2038</c:v>
                </c:pt>
                <c:pt idx="22">
                  <c:v>2039</c:v>
                </c:pt>
                <c:pt idx="23">
                  <c:v>2040</c:v>
                </c:pt>
                <c:pt idx="24">
                  <c:v>2041</c:v>
                </c:pt>
                <c:pt idx="25">
                  <c:v>2042</c:v>
                </c:pt>
                <c:pt idx="26">
                  <c:v>2043</c:v>
                </c:pt>
                <c:pt idx="27">
                  <c:v>2044</c:v>
                </c:pt>
                <c:pt idx="28">
                  <c:v>2045</c:v>
                </c:pt>
                <c:pt idx="29">
                  <c:v>2046</c:v>
                </c:pt>
                <c:pt idx="30">
                  <c:v>2047</c:v>
                </c:pt>
                <c:pt idx="31">
                  <c:v>2048</c:v>
                </c:pt>
              </c:numCache>
            </c:numRef>
          </c:cat>
          <c:val>
            <c:numRef>
              <c:f>Summary!$F$44:$AM$44</c:f>
              <c:numCache>
                <c:formatCode>0</c:formatCode>
                <c:ptCount val="34"/>
                <c:pt idx="19">
                  <c:v>5388.8445108572041</c:v>
                </c:pt>
                <c:pt idx="20">
                  <c:v>5128.5761049688263</c:v>
                </c:pt>
                <c:pt idx="21">
                  <c:v>4880.8780456486584</c:v>
                </c:pt>
                <c:pt idx="22">
                  <c:v>4645.1432149781613</c:v>
                </c:pt>
                <c:pt idx="23">
                  <c:v>4420.7938173939892</c:v>
                </c:pt>
                <c:pt idx="24">
                  <c:v>4207.2799634878011</c:v>
                </c:pt>
                <c:pt idx="25">
                  <c:v>4004.0783222051691</c:v>
                </c:pt>
                <c:pt idx="26">
                  <c:v>3810.6908381400954</c:v>
                </c:pt>
                <c:pt idx="27">
                  <c:v>3626.6435107811549</c:v>
                </c:pt>
                <c:pt idx="28">
                  <c:v>3451.4852327171438</c:v>
                </c:pt>
                <c:pt idx="29">
                  <c:v>3284.7866839546605</c:v>
                </c:pt>
                <c:pt idx="30">
                  <c:v>3126.139279637503</c:v>
                </c:pt>
                <c:pt idx="31">
                  <c:v>2975.1541685887391</c:v>
                </c:pt>
                <c:pt idx="32">
                  <c:v>2831.4612802208057</c:v>
                </c:pt>
                <c:pt idx="33">
                  <c:v>2694.7084174775991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67987840"/>
        <c:axId val="169156992"/>
      </c:lineChart>
      <c:catAx>
        <c:axId val="16798784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crossAx val="169156992"/>
        <c:crosses val="autoZero"/>
        <c:auto val="1"/>
        <c:lblAlgn val="ctr"/>
        <c:lblOffset val="100"/>
        <c:noMultiLvlLbl val="0"/>
      </c:catAx>
      <c:valAx>
        <c:axId val="169156992"/>
        <c:scaling>
          <c:orientation val="minMax"/>
        </c:scaling>
        <c:delete val="0"/>
        <c:axPos val="l"/>
        <c:majorGridlines/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en-US"/>
                  <a:t>Global</a:t>
                </a:r>
                <a:r>
                  <a:rPr lang="en-US" baseline="0"/>
                  <a:t> Adjustment</a:t>
                </a:r>
              </a:p>
              <a:p>
                <a:pPr>
                  <a:defRPr/>
                </a:pPr>
                <a:r>
                  <a:rPr lang="en-US" baseline="0"/>
                  <a:t>(</a:t>
                </a:r>
                <a:r>
                  <a:rPr lang="en-US"/>
                  <a:t>Nominal $ million)</a:t>
                </a:r>
              </a:p>
            </c:rich>
          </c:tx>
          <c:layout/>
          <c:overlay val="0"/>
        </c:title>
        <c:numFmt formatCode="0" sourceLinked="1"/>
        <c:majorTickMark val="out"/>
        <c:minorTickMark val="none"/>
        <c:tickLblPos val="nextTo"/>
        <c:crossAx val="167987840"/>
        <c:crosses val="autoZero"/>
        <c:crossBetween val="between"/>
      </c:valAx>
    </c:plotArea>
    <c:legend>
      <c:legendPos val="b"/>
      <c:layout/>
      <c:overlay val="0"/>
    </c:legend>
    <c:plotVisOnly val="1"/>
    <c:dispBlanksAs val="gap"/>
    <c:showDLblsOverMax val="0"/>
  </c:chart>
  <c:spPr>
    <a:ln>
      <a:solidFill>
        <a:sysClr val="windowText" lastClr="000000"/>
      </a:solidFill>
    </a:ln>
  </c:spPr>
  <c:printSettings>
    <c:headerFooter/>
    <c:pageMargins b="0.75" l="0.7" r="0.7" t="0.75" header="0.3" footer="0.3"/>
    <c:pageSetup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CA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4541924554442406"/>
          <c:y val="2.6907485286807562E-2"/>
          <c:w val="0.8337714656584877"/>
          <c:h val="0.73397052590611644"/>
        </c:manualLayout>
      </c:layout>
      <c:lineChart>
        <c:grouping val="standard"/>
        <c:varyColors val="0"/>
        <c:ser>
          <c:idx val="4"/>
          <c:order val="0"/>
          <c:tx>
            <c:strRef>
              <c:f>'2a GA RPP'!$B$51</c:f>
              <c:strCache>
                <c:ptCount val="1"/>
                <c:pt idx="0">
                  <c:v>Historical Values</c:v>
                </c:pt>
              </c:strCache>
            </c:strRef>
          </c:tx>
          <c:spPr>
            <a:ln w="38100">
              <a:solidFill>
                <a:schemeClr val="tx1"/>
              </a:solidFill>
              <a:prstDash val="dash"/>
            </a:ln>
          </c:spPr>
          <c:marker>
            <c:symbol val="none"/>
          </c:marker>
          <c:val>
            <c:numRef>
              <c:f>'2a GA RPP'!$C$51:$AM$51</c:f>
              <c:numCache>
                <c:formatCode>0</c:formatCode>
                <c:ptCount val="37"/>
                <c:pt idx="0">
                  <c:v>123.51</c:v>
                </c:pt>
                <c:pt idx="1">
                  <c:v>135.65</c:v>
                </c:pt>
                <c:pt idx="2">
                  <c:v>155.58000000000001</c:v>
                </c:pt>
              </c:numCache>
            </c:numRef>
          </c:val>
          <c:smooth val="0"/>
        </c:ser>
        <c:ser>
          <c:idx val="0"/>
          <c:order val="1"/>
          <c:tx>
            <c:strRef>
              <c:f>'2a GA RPP'!$B$52</c:f>
              <c:strCache>
                <c:ptCount val="1"/>
                <c:pt idx="0">
                  <c:v>IESO Forecast</c:v>
                </c:pt>
              </c:strCache>
            </c:strRef>
          </c:tx>
          <c:spPr>
            <a:ln w="38100">
              <a:solidFill>
                <a:sysClr val="windowText" lastClr="000000"/>
              </a:solidFill>
            </a:ln>
          </c:spPr>
          <c:marker>
            <c:symbol val="none"/>
          </c:marker>
          <c:cat>
            <c:numRef>
              <c:f>'2a GA RPP'!$C$50:$AM$50</c:f>
              <c:numCache>
                <c:formatCode>General</c:formatCode>
                <c:ptCount val="37"/>
                <c:pt idx="0">
                  <c:v>2014</c:v>
                </c:pt>
                <c:pt idx="1">
                  <c:v>2015</c:v>
                </c:pt>
                <c:pt idx="2">
                  <c:v>2016</c:v>
                </c:pt>
                <c:pt idx="3">
                  <c:v>2017</c:v>
                </c:pt>
                <c:pt idx="4">
                  <c:v>2018</c:v>
                </c:pt>
                <c:pt idx="5">
                  <c:v>2019</c:v>
                </c:pt>
                <c:pt idx="6">
                  <c:v>2020</c:v>
                </c:pt>
                <c:pt idx="7">
                  <c:v>2021</c:v>
                </c:pt>
                <c:pt idx="8">
                  <c:v>2022</c:v>
                </c:pt>
                <c:pt idx="9">
                  <c:v>2023</c:v>
                </c:pt>
                <c:pt idx="10">
                  <c:v>2024</c:v>
                </c:pt>
                <c:pt idx="11">
                  <c:v>2025</c:v>
                </c:pt>
                <c:pt idx="12">
                  <c:v>2026</c:v>
                </c:pt>
                <c:pt idx="13">
                  <c:v>2027</c:v>
                </c:pt>
                <c:pt idx="14">
                  <c:v>2028</c:v>
                </c:pt>
                <c:pt idx="15">
                  <c:v>2029</c:v>
                </c:pt>
                <c:pt idx="16">
                  <c:v>2030</c:v>
                </c:pt>
                <c:pt idx="17">
                  <c:v>2031</c:v>
                </c:pt>
                <c:pt idx="18">
                  <c:v>2032</c:v>
                </c:pt>
                <c:pt idx="19">
                  <c:v>2033</c:v>
                </c:pt>
                <c:pt idx="20">
                  <c:v>2034</c:v>
                </c:pt>
                <c:pt idx="21">
                  <c:v>2035</c:v>
                </c:pt>
                <c:pt idx="22">
                  <c:v>2036</c:v>
                </c:pt>
                <c:pt idx="23">
                  <c:v>2037</c:v>
                </c:pt>
                <c:pt idx="24">
                  <c:v>2038</c:v>
                </c:pt>
                <c:pt idx="25">
                  <c:v>2039</c:v>
                </c:pt>
                <c:pt idx="26">
                  <c:v>2040</c:v>
                </c:pt>
                <c:pt idx="27">
                  <c:v>2041</c:v>
                </c:pt>
                <c:pt idx="28">
                  <c:v>2042</c:v>
                </c:pt>
                <c:pt idx="29">
                  <c:v>2043</c:v>
                </c:pt>
                <c:pt idx="30">
                  <c:v>2044</c:v>
                </c:pt>
                <c:pt idx="31">
                  <c:v>2045</c:v>
                </c:pt>
                <c:pt idx="32">
                  <c:v>2046</c:v>
                </c:pt>
                <c:pt idx="33">
                  <c:v>2047</c:v>
                </c:pt>
                <c:pt idx="34">
                  <c:v>2048</c:v>
                </c:pt>
                <c:pt idx="35">
                  <c:v>2049</c:v>
                </c:pt>
                <c:pt idx="36">
                  <c:v>2050</c:v>
                </c:pt>
              </c:numCache>
            </c:numRef>
          </c:cat>
          <c:val>
            <c:numRef>
              <c:f>'2a GA RPP'!$C$52:$AM$52</c:f>
              <c:numCache>
                <c:formatCode>0</c:formatCode>
                <c:ptCount val="37"/>
                <c:pt idx="3">
                  <c:v>160.21813261808913</c:v>
                </c:pt>
                <c:pt idx="4">
                  <c:v>162.76950298964928</c:v>
                </c:pt>
                <c:pt idx="5">
                  <c:v>165.41420006702134</c:v>
                </c:pt>
                <c:pt idx="6">
                  <c:v>175.94032368871547</c:v>
                </c:pt>
                <c:pt idx="7">
                  <c:v>173.59593780473958</c:v>
                </c:pt>
                <c:pt idx="8">
                  <c:v>176.91361421157205</c:v>
                </c:pt>
                <c:pt idx="9">
                  <c:v>181.74631090333577</c:v>
                </c:pt>
                <c:pt idx="10">
                  <c:v>184.45185686929372</c:v>
                </c:pt>
                <c:pt idx="11">
                  <c:v>193.49858854932918</c:v>
                </c:pt>
                <c:pt idx="12">
                  <c:v>188.45489333516903</c:v>
                </c:pt>
                <c:pt idx="13">
                  <c:v>198.44338301910517</c:v>
                </c:pt>
                <c:pt idx="14">
                  <c:v>198.85748134818064</c:v>
                </c:pt>
                <c:pt idx="15">
                  <c:v>197.7162350799629</c:v>
                </c:pt>
                <c:pt idx="16">
                  <c:v>199.85545053707497</c:v>
                </c:pt>
                <c:pt idx="17">
                  <c:v>202.42298557157022</c:v>
                </c:pt>
                <c:pt idx="18">
                  <c:v>204.74964459598468</c:v>
                </c:pt>
                <c:pt idx="19">
                  <c:v>206.70587849410711</c:v>
                </c:pt>
                <c:pt idx="20">
                  <c:v>208.12189291901626</c:v>
                </c:pt>
                <c:pt idx="21">
                  <c:v>204.59443129699886</c:v>
                </c:pt>
              </c:numCache>
            </c:numRef>
          </c:val>
          <c:smooth val="0"/>
        </c:ser>
        <c:ser>
          <c:idx val="3"/>
          <c:order val="2"/>
          <c:tx>
            <c:strRef>
              <c:f>'2a GA RPP'!$B$53</c:f>
              <c:strCache>
                <c:ptCount val="1"/>
                <c:pt idx="0">
                  <c:v>IESO Forecast Extrapolated</c:v>
                </c:pt>
              </c:strCache>
            </c:strRef>
          </c:tx>
          <c:spPr>
            <a:ln w="57150">
              <a:solidFill>
                <a:sysClr val="windowText" lastClr="000000"/>
              </a:solidFill>
              <a:prstDash val="sysDot"/>
            </a:ln>
          </c:spPr>
          <c:marker>
            <c:symbol val="none"/>
          </c:marker>
          <c:cat>
            <c:numRef>
              <c:f>'2a GA RPP'!$C$50:$AM$50</c:f>
              <c:numCache>
                <c:formatCode>General</c:formatCode>
                <c:ptCount val="37"/>
                <c:pt idx="0">
                  <c:v>2014</c:v>
                </c:pt>
                <c:pt idx="1">
                  <c:v>2015</c:v>
                </c:pt>
                <c:pt idx="2">
                  <c:v>2016</c:v>
                </c:pt>
                <c:pt idx="3">
                  <c:v>2017</c:v>
                </c:pt>
                <c:pt idx="4">
                  <c:v>2018</c:v>
                </c:pt>
                <c:pt idx="5">
                  <c:v>2019</c:v>
                </c:pt>
                <c:pt idx="6">
                  <c:v>2020</c:v>
                </c:pt>
                <c:pt idx="7">
                  <c:v>2021</c:v>
                </c:pt>
                <c:pt idx="8">
                  <c:v>2022</c:v>
                </c:pt>
                <c:pt idx="9">
                  <c:v>2023</c:v>
                </c:pt>
                <c:pt idx="10">
                  <c:v>2024</c:v>
                </c:pt>
                <c:pt idx="11">
                  <c:v>2025</c:v>
                </c:pt>
                <c:pt idx="12">
                  <c:v>2026</c:v>
                </c:pt>
                <c:pt idx="13">
                  <c:v>2027</c:v>
                </c:pt>
                <c:pt idx="14">
                  <c:v>2028</c:v>
                </c:pt>
                <c:pt idx="15">
                  <c:v>2029</c:v>
                </c:pt>
                <c:pt idx="16">
                  <c:v>2030</c:v>
                </c:pt>
                <c:pt idx="17">
                  <c:v>2031</c:v>
                </c:pt>
                <c:pt idx="18">
                  <c:v>2032</c:v>
                </c:pt>
                <c:pt idx="19">
                  <c:v>2033</c:v>
                </c:pt>
                <c:pt idx="20">
                  <c:v>2034</c:v>
                </c:pt>
                <c:pt idx="21">
                  <c:v>2035</c:v>
                </c:pt>
                <c:pt idx="22">
                  <c:v>2036</c:v>
                </c:pt>
                <c:pt idx="23">
                  <c:v>2037</c:v>
                </c:pt>
                <c:pt idx="24">
                  <c:v>2038</c:v>
                </c:pt>
                <c:pt idx="25">
                  <c:v>2039</c:v>
                </c:pt>
                <c:pt idx="26">
                  <c:v>2040</c:v>
                </c:pt>
                <c:pt idx="27">
                  <c:v>2041</c:v>
                </c:pt>
                <c:pt idx="28">
                  <c:v>2042</c:v>
                </c:pt>
                <c:pt idx="29">
                  <c:v>2043</c:v>
                </c:pt>
                <c:pt idx="30">
                  <c:v>2044</c:v>
                </c:pt>
                <c:pt idx="31">
                  <c:v>2045</c:v>
                </c:pt>
                <c:pt idx="32">
                  <c:v>2046</c:v>
                </c:pt>
                <c:pt idx="33">
                  <c:v>2047</c:v>
                </c:pt>
                <c:pt idx="34">
                  <c:v>2048</c:v>
                </c:pt>
                <c:pt idx="35">
                  <c:v>2049</c:v>
                </c:pt>
                <c:pt idx="36">
                  <c:v>2050</c:v>
                </c:pt>
              </c:numCache>
            </c:numRef>
          </c:cat>
          <c:val>
            <c:numRef>
              <c:f>'2a GA RPP'!$C$53:$AM$53</c:f>
              <c:numCache>
                <c:formatCode>0</c:formatCode>
                <c:ptCount val="37"/>
                <c:pt idx="22">
                  <c:v>205.43844915893689</c:v>
                </c:pt>
                <c:pt idx="23">
                  <c:v>206.28594886613706</c:v>
                </c:pt>
                <c:pt idx="24">
                  <c:v>207.13694478233143</c:v>
                </c:pt>
                <c:pt idx="25">
                  <c:v>207.99145133050709</c:v>
                </c:pt>
                <c:pt idx="26">
                  <c:v>208.84948299315059</c:v>
                </c:pt>
                <c:pt idx="27">
                  <c:v>209.71105431249339</c:v>
                </c:pt>
                <c:pt idx="28">
                  <c:v>210.57617989075831</c:v>
                </c:pt>
                <c:pt idx="29">
                  <c:v>211.44487439040711</c:v>
                </c:pt>
                <c:pt idx="30">
                  <c:v>212.31715253438887</c:v>
                </c:pt>
                <c:pt idx="31">
                  <c:v>213.19302910638956</c:v>
                </c:pt>
                <c:pt idx="32">
                  <c:v>214.07251895108266</c:v>
                </c:pt>
                <c:pt idx="33">
                  <c:v>214.95563697438064</c:v>
                </c:pt>
                <c:pt idx="34">
                  <c:v>215.84239814368772</c:v>
                </c:pt>
                <c:pt idx="35">
                  <c:v>216.73281748815344</c:v>
                </c:pt>
                <c:pt idx="36">
                  <c:v>217.62691009892745</c:v>
                </c:pt>
              </c:numCache>
            </c:numRef>
          </c:val>
          <c:smooth val="0"/>
        </c:ser>
        <c:ser>
          <c:idx val="2"/>
          <c:order val="3"/>
          <c:tx>
            <c:strRef>
              <c:f>'2a GA RPP'!$B$54</c:f>
              <c:strCache>
                <c:ptCount val="1"/>
                <c:pt idx="0">
                  <c:v>Financed GA</c:v>
                </c:pt>
              </c:strCache>
            </c:strRef>
          </c:tx>
          <c:spPr>
            <a:ln>
              <a:solidFill>
                <a:srgbClr val="FF0000"/>
              </a:solidFill>
            </a:ln>
          </c:spPr>
          <c:marker>
            <c:symbol val="none"/>
          </c:marker>
          <c:cat>
            <c:numRef>
              <c:f>'2a GA RPP'!$C$50:$AM$50</c:f>
              <c:numCache>
                <c:formatCode>General</c:formatCode>
                <c:ptCount val="37"/>
                <c:pt idx="0">
                  <c:v>2014</c:v>
                </c:pt>
                <c:pt idx="1">
                  <c:v>2015</c:v>
                </c:pt>
                <c:pt idx="2">
                  <c:v>2016</c:v>
                </c:pt>
                <c:pt idx="3">
                  <c:v>2017</c:v>
                </c:pt>
                <c:pt idx="4">
                  <c:v>2018</c:v>
                </c:pt>
                <c:pt idx="5">
                  <c:v>2019</c:v>
                </c:pt>
                <c:pt idx="6">
                  <c:v>2020</c:v>
                </c:pt>
                <c:pt idx="7">
                  <c:v>2021</c:v>
                </c:pt>
                <c:pt idx="8">
                  <c:v>2022</c:v>
                </c:pt>
                <c:pt idx="9">
                  <c:v>2023</c:v>
                </c:pt>
                <c:pt idx="10">
                  <c:v>2024</c:v>
                </c:pt>
                <c:pt idx="11">
                  <c:v>2025</c:v>
                </c:pt>
                <c:pt idx="12">
                  <c:v>2026</c:v>
                </c:pt>
                <c:pt idx="13">
                  <c:v>2027</c:v>
                </c:pt>
                <c:pt idx="14">
                  <c:v>2028</c:v>
                </c:pt>
                <c:pt idx="15">
                  <c:v>2029</c:v>
                </c:pt>
                <c:pt idx="16">
                  <c:v>2030</c:v>
                </c:pt>
                <c:pt idx="17">
                  <c:v>2031</c:v>
                </c:pt>
                <c:pt idx="18">
                  <c:v>2032</c:v>
                </c:pt>
                <c:pt idx="19">
                  <c:v>2033</c:v>
                </c:pt>
                <c:pt idx="20">
                  <c:v>2034</c:v>
                </c:pt>
                <c:pt idx="21">
                  <c:v>2035</c:v>
                </c:pt>
                <c:pt idx="22">
                  <c:v>2036</c:v>
                </c:pt>
                <c:pt idx="23">
                  <c:v>2037</c:v>
                </c:pt>
                <c:pt idx="24">
                  <c:v>2038</c:v>
                </c:pt>
                <c:pt idx="25">
                  <c:v>2039</c:v>
                </c:pt>
                <c:pt idx="26">
                  <c:v>2040</c:v>
                </c:pt>
                <c:pt idx="27">
                  <c:v>2041</c:v>
                </c:pt>
                <c:pt idx="28">
                  <c:v>2042</c:v>
                </c:pt>
                <c:pt idx="29">
                  <c:v>2043</c:v>
                </c:pt>
                <c:pt idx="30">
                  <c:v>2044</c:v>
                </c:pt>
                <c:pt idx="31">
                  <c:v>2045</c:v>
                </c:pt>
                <c:pt idx="32">
                  <c:v>2046</c:v>
                </c:pt>
                <c:pt idx="33">
                  <c:v>2047</c:v>
                </c:pt>
                <c:pt idx="34">
                  <c:v>2048</c:v>
                </c:pt>
                <c:pt idx="35">
                  <c:v>2049</c:v>
                </c:pt>
                <c:pt idx="36">
                  <c:v>2050</c:v>
                </c:pt>
              </c:numCache>
            </c:numRef>
          </c:cat>
          <c:val>
            <c:numRef>
              <c:f>'2a GA RPP'!$C$54:$AM$54</c:f>
              <c:numCache>
                <c:formatCode>0</c:formatCode>
                <c:ptCount val="37"/>
                <c:pt idx="3">
                  <c:v>130.4878326180891</c:v>
                </c:pt>
                <c:pt idx="4">
                  <c:v>129.55880298964919</c:v>
                </c:pt>
                <c:pt idx="5">
                  <c:v>132.19220006702113</c:v>
                </c:pt>
                <c:pt idx="6">
                  <c:v>134.28852368871554</c:v>
                </c:pt>
                <c:pt idx="7">
                  <c:v>132.89333780473959</c:v>
                </c:pt>
                <c:pt idx="8">
                  <c:v>141.25816004784852</c:v>
                </c:pt>
                <c:pt idx="9">
                  <c:v>153.65684286568319</c:v>
                </c:pt>
                <c:pt idx="10">
                  <c:v>146.46473682927098</c:v>
                </c:pt>
                <c:pt idx="11">
                  <c:v>166.06299639416096</c:v>
                </c:pt>
                <c:pt idx="12">
                  <c:v>170.0123854189969</c:v>
                </c:pt>
                <c:pt idx="13">
                  <c:v>168.6560919634627</c:v>
                </c:pt>
                <c:pt idx="14">
                  <c:v>174.58013081014983</c:v>
                </c:pt>
                <c:pt idx="15">
                  <c:v>187.05408637312925</c:v>
                </c:pt>
                <c:pt idx="16">
                  <c:v>195.70309009401598</c:v>
                </c:pt>
                <c:pt idx="17">
                  <c:v>215.38885289419491</c:v>
                </c:pt>
                <c:pt idx="18">
                  <c:v>217.98638956823058</c:v>
                </c:pt>
                <c:pt idx="19">
                  <c:v>230.31242366489343</c:v>
                </c:pt>
                <c:pt idx="20">
                  <c:v>240.66889541568878</c:v>
                </c:pt>
                <c:pt idx="21">
                  <c:v>266.98009365162983</c:v>
                </c:pt>
                <c:pt idx="22">
                  <c:v>269.94475833086352</c:v>
                </c:pt>
                <c:pt idx="23">
                  <c:v>270.52486463117549</c:v>
                </c:pt>
                <c:pt idx="24">
                  <c:v>271.1095755473176</c:v>
                </c:pt>
                <c:pt idx="25">
                  <c:v>271.69890090767706</c:v>
                </c:pt>
                <c:pt idx="26">
                  <c:v>272.29285061918625</c:v>
                </c:pt>
                <c:pt idx="27">
                  <c:v>272.89143466748908</c:v>
                </c:pt>
                <c:pt idx="28">
                  <c:v>273.49466311710898</c:v>
                </c:pt>
                <c:pt idx="29">
                  <c:v>274.10254611161815</c:v>
                </c:pt>
                <c:pt idx="30">
                  <c:v>274.71509387380792</c:v>
                </c:pt>
                <c:pt idx="31">
                  <c:v>275.33231670586065</c:v>
                </c:pt>
                <c:pt idx="32">
                  <c:v>275.9542249895232</c:v>
                </c:pt>
                <c:pt idx="33">
                  <c:v>276.58082918628099</c:v>
                </c:pt>
                <c:pt idx="34">
                  <c:v>215.84239814368772</c:v>
                </c:pt>
                <c:pt idx="35">
                  <c:v>216.73281748815344</c:v>
                </c:pt>
                <c:pt idx="36">
                  <c:v>217.62691009892745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19227264"/>
        <c:axId val="219228800"/>
      </c:lineChart>
      <c:catAx>
        <c:axId val="21922726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crossAx val="219228800"/>
        <c:crosses val="autoZero"/>
        <c:auto val="1"/>
        <c:lblAlgn val="ctr"/>
        <c:lblOffset val="100"/>
        <c:noMultiLvlLbl val="0"/>
      </c:catAx>
      <c:valAx>
        <c:axId val="219228800"/>
        <c:scaling>
          <c:orientation val="minMax"/>
          <c:max val="340"/>
          <c:min val="90"/>
        </c:scaling>
        <c:delete val="0"/>
        <c:axPos val="l"/>
        <c:majorGridlines/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en-US"/>
                  <a:t>Average Monthly Residential Bill w tax </a:t>
                </a:r>
              </a:p>
              <a:p>
                <a:pPr>
                  <a:defRPr/>
                </a:pPr>
                <a:r>
                  <a:rPr lang="en-US"/>
                  <a:t>(nominal $/month)</a:t>
                </a:r>
              </a:p>
            </c:rich>
          </c:tx>
          <c:layout/>
          <c:overlay val="0"/>
        </c:title>
        <c:numFmt formatCode="0" sourceLinked="1"/>
        <c:majorTickMark val="out"/>
        <c:minorTickMark val="none"/>
        <c:tickLblPos val="nextTo"/>
        <c:crossAx val="219227264"/>
        <c:crosses val="autoZero"/>
        <c:crossBetween val="between"/>
      </c:valAx>
    </c:plotArea>
    <c:legend>
      <c:legendPos val="b"/>
      <c:layout/>
      <c:overlay val="0"/>
    </c:legend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CA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0333068057337065"/>
          <c:y val="4.3992146421258448E-2"/>
          <c:w val="0.87503849788261645"/>
          <c:h val="0.65149895555944493"/>
        </c:manualLayout>
      </c:layout>
      <c:areaChart>
        <c:grouping val="standard"/>
        <c:varyColors val="0"/>
        <c:ser>
          <c:idx val="4"/>
          <c:order val="2"/>
          <c:tx>
            <c:strRef>
              <c:f>'2b GA Class B'!$B$46</c:f>
              <c:strCache>
                <c:ptCount val="1"/>
                <c:pt idx="0">
                  <c:v>Accumulated Debt</c:v>
                </c:pt>
              </c:strCache>
            </c:strRef>
          </c:tx>
          <c:spPr>
            <a:solidFill>
              <a:schemeClr val="accent2">
                <a:alpha val="50196"/>
              </a:schemeClr>
            </a:solidFill>
            <a:ln>
              <a:solidFill>
                <a:sysClr val="windowText" lastClr="000000"/>
              </a:solidFill>
              <a:prstDash val="dash"/>
            </a:ln>
          </c:spPr>
          <c:cat>
            <c:numRef>
              <c:f>'2b GA Class B'!$F$42:$X$42</c:f>
              <c:numCache>
                <c:formatCode>General</c:formatCode>
                <c:ptCount val="19"/>
                <c:pt idx="0">
                  <c:v>2017</c:v>
                </c:pt>
                <c:pt idx="1">
                  <c:v>2018</c:v>
                </c:pt>
                <c:pt idx="2">
                  <c:v>2019</c:v>
                </c:pt>
                <c:pt idx="3">
                  <c:v>2020</c:v>
                </c:pt>
                <c:pt idx="4">
                  <c:v>2021</c:v>
                </c:pt>
                <c:pt idx="5">
                  <c:v>2022</c:v>
                </c:pt>
                <c:pt idx="6">
                  <c:v>2023</c:v>
                </c:pt>
                <c:pt idx="7">
                  <c:v>2024</c:v>
                </c:pt>
                <c:pt idx="8">
                  <c:v>2025</c:v>
                </c:pt>
                <c:pt idx="9">
                  <c:v>2026</c:v>
                </c:pt>
                <c:pt idx="10">
                  <c:v>2027</c:v>
                </c:pt>
                <c:pt idx="11">
                  <c:v>2028</c:v>
                </c:pt>
                <c:pt idx="12">
                  <c:v>2029</c:v>
                </c:pt>
                <c:pt idx="13">
                  <c:v>2030</c:v>
                </c:pt>
                <c:pt idx="14">
                  <c:v>2031</c:v>
                </c:pt>
                <c:pt idx="15">
                  <c:v>2032</c:v>
                </c:pt>
                <c:pt idx="16">
                  <c:v>2033</c:v>
                </c:pt>
                <c:pt idx="17">
                  <c:v>2034</c:v>
                </c:pt>
                <c:pt idx="18">
                  <c:v>2035</c:v>
                </c:pt>
              </c:numCache>
            </c:numRef>
          </c:cat>
          <c:val>
            <c:numRef>
              <c:f>'2b GA Class B'!$F$46:$AM$46</c:f>
              <c:numCache>
                <c:formatCode>0</c:formatCode>
                <c:ptCount val="34"/>
                <c:pt idx="0">
                  <c:v>4113.4807999999994</c:v>
                </c:pt>
                <c:pt idx="1">
                  <c:v>8918.9550110613309</c:v>
                </c:pt>
                <c:pt idx="2">
                  <c:v>13939.696749427228</c:v>
                </c:pt>
                <c:pt idx="3">
                  <c:v>20375.489501794593</c:v>
                </c:pt>
                <c:pt idx="4">
                  <c:v>27010.124611373074</c:v>
                </c:pt>
                <c:pt idx="5">
                  <c:v>33490.563841218318</c:v>
                </c:pt>
                <c:pt idx="6">
                  <c:v>39613.327511884709</c:v>
                </c:pt>
                <c:pt idx="7">
                  <c:v>46618.843807773563</c:v>
                </c:pt>
                <c:pt idx="8">
                  <c:v>53049.459695963596</c:v>
                </c:pt>
                <c:pt idx="9">
                  <c:v>58965.18669339297</c:v>
                </c:pt>
                <c:pt idx="10">
                  <c:v>65824.054806495871</c:v>
                </c:pt>
                <c:pt idx="11">
                  <c:v>72421.073408801982</c:v>
                </c:pt>
                <c:pt idx="12">
                  <c:v>78135.1721704347</c:v>
                </c:pt>
                <c:pt idx="13">
                  <c:v>83422.181756472681</c:v>
                </c:pt>
                <c:pt idx="14">
                  <c:v>87457.205740276855</c:v>
                </c:pt>
                <c:pt idx="15">
                  <c:v>91383.991599320521</c:v>
                </c:pt>
                <c:pt idx="16">
                  <c:v>94423.709305461147</c:v>
                </c:pt>
                <c:pt idx="17">
                  <c:v>96603.934590567849</c:v>
                </c:pt>
                <c:pt idx="18">
                  <c:v>96239.368939485881</c:v>
                </c:pt>
                <c:pt idx="19">
                  <c:v>94990.085229603486</c:v>
                </c:pt>
                <c:pt idx="20">
                  <c:v>92792.015836729217</c:v>
                </c:pt>
                <c:pt idx="21">
                  <c:v>89575.4480192638</c:v>
                </c:pt>
                <c:pt idx="22">
                  <c:v>85264.672491562349</c:v>
                </c:pt>
                <c:pt idx="23">
                  <c:v>79777.607482680993</c:v>
                </c:pt>
                <c:pt idx="24">
                  <c:v>73025.396825524149</c:v>
                </c:pt>
                <c:pt idx="25">
                  <c:v>64911.980528769505</c:v>
                </c:pt>
                <c:pt idx="26">
                  <c:v>55333.636185940297</c:v>
                </c:pt>
                <c:pt idx="27">
                  <c:v>44178.489472293913</c:v>
                </c:pt>
                <c:pt idx="28">
                  <c:v>31325.991870457976</c:v>
                </c:pt>
                <c:pt idx="29">
                  <c:v>16646.363649605097</c:v>
                </c:pt>
                <c:pt idx="30">
                  <c:v>3.1417584978044033E-8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67922304"/>
        <c:axId val="218780032"/>
      </c:areaChart>
      <c:barChart>
        <c:barDir val="col"/>
        <c:grouping val="clustered"/>
        <c:varyColors val="0"/>
        <c:ser>
          <c:idx val="2"/>
          <c:order val="1"/>
          <c:tx>
            <c:strRef>
              <c:f>'2b GA Class B'!$B$45</c:f>
              <c:strCache>
                <c:ptCount val="1"/>
                <c:pt idx="0">
                  <c:v>GA Payment</c:v>
                </c:pt>
              </c:strCache>
            </c:strRef>
          </c:tx>
          <c:spPr>
            <a:solidFill>
              <a:schemeClr val="accent2">
                <a:lumMod val="60000"/>
                <a:lumOff val="40000"/>
              </a:schemeClr>
            </a:solidFill>
            <a:ln>
              <a:solidFill>
                <a:sysClr val="windowText" lastClr="000000"/>
              </a:solidFill>
            </a:ln>
          </c:spPr>
          <c:invertIfNegative val="0"/>
          <c:cat>
            <c:numRef>
              <c:f>'2b GA Class B'!$F$42:$X$42</c:f>
              <c:numCache>
                <c:formatCode>General</c:formatCode>
                <c:ptCount val="19"/>
                <c:pt idx="0">
                  <c:v>2017</c:v>
                </c:pt>
                <c:pt idx="1">
                  <c:v>2018</c:v>
                </c:pt>
                <c:pt idx="2">
                  <c:v>2019</c:v>
                </c:pt>
                <c:pt idx="3">
                  <c:v>2020</c:v>
                </c:pt>
                <c:pt idx="4">
                  <c:v>2021</c:v>
                </c:pt>
                <c:pt idx="5">
                  <c:v>2022</c:v>
                </c:pt>
                <c:pt idx="6">
                  <c:v>2023</c:v>
                </c:pt>
                <c:pt idx="7">
                  <c:v>2024</c:v>
                </c:pt>
                <c:pt idx="8">
                  <c:v>2025</c:v>
                </c:pt>
                <c:pt idx="9">
                  <c:v>2026</c:v>
                </c:pt>
                <c:pt idx="10">
                  <c:v>2027</c:v>
                </c:pt>
                <c:pt idx="11">
                  <c:v>2028</c:v>
                </c:pt>
                <c:pt idx="12">
                  <c:v>2029</c:v>
                </c:pt>
                <c:pt idx="13">
                  <c:v>2030</c:v>
                </c:pt>
                <c:pt idx="14">
                  <c:v>2031</c:v>
                </c:pt>
                <c:pt idx="15">
                  <c:v>2032</c:v>
                </c:pt>
                <c:pt idx="16">
                  <c:v>2033</c:v>
                </c:pt>
                <c:pt idx="17">
                  <c:v>2034</c:v>
                </c:pt>
                <c:pt idx="18">
                  <c:v>2035</c:v>
                </c:pt>
              </c:numCache>
            </c:numRef>
          </c:cat>
          <c:val>
            <c:numRef>
              <c:f>'2b GA Class B'!$F$45:$AM$45</c:f>
              <c:numCache>
                <c:formatCode>0</c:formatCode>
                <c:ptCount val="34"/>
                <c:pt idx="0">
                  <c:v>7981.8888822350455</c:v>
                </c:pt>
                <c:pt idx="1">
                  <c:v>7239.652435054024</c:v>
                </c:pt>
                <c:pt idx="2">
                  <c:v>6987.6571527800234</c:v>
                </c:pt>
                <c:pt idx="3">
                  <c:v>6445.7899381905654</c:v>
                </c:pt>
                <c:pt idx="4">
                  <c:v>5251.3304095176372</c:v>
                </c:pt>
                <c:pt idx="5">
                  <c:v>5535.025007311333</c:v>
                </c:pt>
                <c:pt idx="6">
                  <c:v>5834.0457450621434</c:v>
                </c:pt>
                <c:pt idx="7">
                  <c:v>6149.2205925932958</c:v>
                </c:pt>
                <c:pt idx="8">
                  <c:v>6481.4222494531823</c:v>
                </c:pt>
                <c:pt idx="9">
                  <c:v>6831.5705613661303</c:v>
                </c:pt>
                <c:pt idx="10">
                  <c:v>7200.635067227995</c:v>
                </c:pt>
                <c:pt idx="11">
                  <c:v>7589.6376836990603</c:v>
                </c:pt>
                <c:pt idx="12">
                  <c:v>7999.6555348276952</c:v>
                </c:pt>
                <c:pt idx="13">
                  <c:v>8431.8239345398597</c:v>
                </c:pt>
                <c:pt idx="14">
                  <c:v>8887.3395302527279</c:v>
                </c:pt>
                <c:pt idx="15">
                  <c:v>9367.463616316978</c:v>
                </c:pt>
                <c:pt idx="16">
                  <c:v>9873.5256264623713</c:v>
                </c:pt>
                <c:pt idx="17">
                  <c:v>10406.926814917066</c:v>
                </c:pt>
                <c:pt idx="18">
                  <c:v>10969.144136393417</c:v>
                </c:pt>
                <c:pt idx="19">
                  <c:v>11561.734335683706</c:v>
                </c:pt>
                <c:pt idx="20">
                  <c:v>12186.338258189629</c:v>
                </c:pt>
                <c:pt idx="21">
                  <c:v>12844.685393321161</c:v>
                </c:pt>
                <c:pt idx="22">
                  <c:v>13538.598663345147</c:v>
                </c:pt>
                <c:pt idx="23">
                  <c:v>14269.999470943687</c:v>
                </c:pt>
                <c:pt idx="24">
                  <c:v>15040.913019458621</c:v>
                </c:pt>
                <c:pt idx="25">
                  <c:v>15853.473920553632</c:v>
                </c:pt>
                <c:pt idx="26">
                  <c:v>16709.932104821153</c:v>
                </c:pt>
                <c:pt idx="27">
                  <c:v>17612.659051700248</c:v>
                </c:pt>
                <c:pt idx="28">
                  <c:v>18564.154355955641</c:v>
                </c:pt>
                <c:pt idx="29">
                  <c:v>19567.052648900171</c:v>
                </c:pt>
                <c:pt idx="30">
                  <c:v>20624.13089352498</c:v>
                </c:pt>
                <c:pt idx="31">
                  <c:v>2975.1541685887391</c:v>
                </c:pt>
                <c:pt idx="32">
                  <c:v>2831.4612802208057</c:v>
                </c:pt>
                <c:pt idx="33">
                  <c:v>2694.7084174775991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67922304"/>
        <c:axId val="218780032"/>
      </c:barChart>
      <c:lineChart>
        <c:grouping val="standard"/>
        <c:varyColors val="0"/>
        <c:ser>
          <c:idx val="0"/>
          <c:order val="0"/>
          <c:tx>
            <c:strRef>
              <c:f>'2b GA Class B'!$B$43</c:f>
              <c:strCache>
                <c:ptCount val="1"/>
                <c:pt idx="0">
                  <c:v>IESO Forecast GA Cost</c:v>
                </c:pt>
              </c:strCache>
            </c:strRef>
          </c:tx>
          <c:spPr>
            <a:ln w="38100">
              <a:solidFill>
                <a:sysClr val="windowText" lastClr="000000"/>
              </a:solidFill>
            </a:ln>
          </c:spPr>
          <c:marker>
            <c:symbol val="none"/>
          </c:marker>
          <c:cat>
            <c:numRef>
              <c:f>'2b GA Class B'!$F$42:$AK$42</c:f>
              <c:numCache>
                <c:formatCode>General</c:formatCode>
                <c:ptCount val="32"/>
                <c:pt idx="0">
                  <c:v>2017</c:v>
                </c:pt>
                <c:pt idx="1">
                  <c:v>2018</c:v>
                </c:pt>
                <c:pt idx="2">
                  <c:v>2019</c:v>
                </c:pt>
                <c:pt idx="3">
                  <c:v>2020</c:v>
                </c:pt>
                <c:pt idx="4">
                  <c:v>2021</c:v>
                </c:pt>
                <c:pt idx="5">
                  <c:v>2022</c:v>
                </c:pt>
                <c:pt idx="6">
                  <c:v>2023</c:v>
                </c:pt>
                <c:pt idx="7">
                  <c:v>2024</c:v>
                </c:pt>
                <c:pt idx="8">
                  <c:v>2025</c:v>
                </c:pt>
                <c:pt idx="9">
                  <c:v>2026</c:v>
                </c:pt>
                <c:pt idx="10">
                  <c:v>2027</c:v>
                </c:pt>
                <c:pt idx="11">
                  <c:v>2028</c:v>
                </c:pt>
                <c:pt idx="12">
                  <c:v>2029</c:v>
                </c:pt>
                <c:pt idx="13">
                  <c:v>2030</c:v>
                </c:pt>
                <c:pt idx="14">
                  <c:v>2031</c:v>
                </c:pt>
                <c:pt idx="15">
                  <c:v>2032</c:v>
                </c:pt>
                <c:pt idx="16">
                  <c:v>2033</c:v>
                </c:pt>
                <c:pt idx="17">
                  <c:v>2034</c:v>
                </c:pt>
                <c:pt idx="18">
                  <c:v>2035</c:v>
                </c:pt>
                <c:pt idx="19">
                  <c:v>2036</c:v>
                </c:pt>
                <c:pt idx="20">
                  <c:v>2037</c:v>
                </c:pt>
                <c:pt idx="21">
                  <c:v>2038</c:v>
                </c:pt>
                <c:pt idx="22">
                  <c:v>2039</c:v>
                </c:pt>
                <c:pt idx="23">
                  <c:v>2040</c:v>
                </c:pt>
                <c:pt idx="24">
                  <c:v>2041</c:v>
                </c:pt>
                <c:pt idx="25">
                  <c:v>2042</c:v>
                </c:pt>
                <c:pt idx="26">
                  <c:v>2043</c:v>
                </c:pt>
                <c:pt idx="27">
                  <c:v>2044</c:v>
                </c:pt>
                <c:pt idx="28">
                  <c:v>2045</c:v>
                </c:pt>
                <c:pt idx="29">
                  <c:v>2046</c:v>
                </c:pt>
                <c:pt idx="30">
                  <c:v>2047</c:v>
                </c:pt>
                <c:pt idx="31">
                  <c:v>2048</c:v>
                </c:pt>
              </c:numCache>
            </c:numRef>
          </c:cat>
          <c:val>
            <c:numRef>
              <c:f>'2b GA Class B'!$F$43:$X$43</c:f>
              <c:numCache>
                <c:formatCode>0</c:formatCode>
                <c:ptCount val="19"/>
                <c:pt idx="0">
                  <c:v>12095.369682235045</c:v>
                </c:pt>
                <c:pt idx="1">
                  <c:v>11834.680968387356</c:v>
                </c:pt>
                <c:pt idx="2">
                  <c:v>11552.105152780023</c:v>
                </c:pt>
                <c:pt idx="3">
                  <c:v>12168.427804857231</c:v>
                </c:pt>
                <c:pt idx="4">
                  <c:v>10843.555476184305</c:v>
                </c:pt>
                <c:pt idx="5">
                  <c:v>10633.626262038733</c:v>
                </c:pt>
                <c:pt idx="6">
                  <c:v>10243.432169611806</c:v>
                </c:pt>
                <c:pt idx="7">
                  <c:v>11128.119052974123</c:v>
                </c:pt>
                <c:pt idx="8">
                  <c:v>10527.01808843752</c:v>
                </c:pt>
                <c:pt idx="9">
                  <c:v>10033.287200750003</c:v>
                </c:pt>
                <c:pt idx="10">
                  <c:v>11042.844229096907</c:v>
                </c:pt>
                <c:pt idx="11">
                  <c:v>10819.097642104838</c:v>
                </c:pt>
                <c:pt idx="12">
                  <c:v>10008.692180866097</c:v>
                </c:pt>
                <c:pt idx="13">
                  <c:v>9721.4381123383864</c:v>
                </c:pt>
                <c:pt idx="14">
                  <c:v>8654.4846953957476</c:v>
                </c:pt>
                <c:pt idx="15">
                  <c:v>8819.9388296880807</c:v>
                </c:pt>
                <c:pt idx="16">
                  <c:v>8238.0383223817407</c:v>
                </c:pt>
                <c:pt idx="17">
                  <c:v>7756.4351319563648</c:v>
                </c:pt>
                <c:pt idx="18">
                  <c:v>5662.3211916579985</c:v>
                </c:pt>
              </c:numCache>
            </c:numRef>
          </c:val>
          <c:smooth val="0"/>
        </c:ser>
        <c:ser>
          <c:idx val="5"/>
          <c:order val="3"/>
          <c:tx>
            <c:strRef>
              <c:f>'2b GA Class B'!$B$44</c:f>
              <c:strCache>
                <c:ptCount val="1"/>
                <c:pt idx="0">
                  <c:v>GA Cost Extrapolated</c:v>
                </c:pt>
              </c:strCache>
            </c:strRef>
          </c:tx>
          <c:spPr>
            <a:ln w="57150">
              <a:solidFill>
                <a:sysClr val="windowText" lastClr="000000"/>
              </a:solidFill>
              <a:prstDash val="sysDot"/>
            </a:ln>
          </c:spPr>
          <c:marker>
            <c:symbol val="none"/>
          </c:marker>
          <c:cat>
            <c:numRef>
              <c:f>'2b GA Class B'!$F$42:$AK$42</c:f>
              <c:numCache>
                <c:formatCode>General</c:formatCode>
                <c:ptCount val="32"/>
                <c:pt idx="0">
                  <c:v>2017</c:v>
                </c:pt>
                <c:pt idx="1">
                  <c:v>2018</c:v>
                </c:pt>
                <c:pt idx="2">
                  <c:v>2019</c:v>
                </c:pt>
                <c:pt idx="3">
                  <c:v>2020</c:v>
                </c:pt>
                <c:pt idx="4">
                  <c:v>2021</c:v>
                </c:pt>
                <c:pt idx="5">
                  <c:v>2022</c:v>
                </c:pt>
                <c:pt idx="6">
                  <c:v>2023</c:v>
                </c:pt>
                <c:pt idx="7">
                  <c:v>2024</c:v>
                </c:pt>
                <c:pt idx="8">
                  <c:v>2025</c:v>
                </c:pt>
                <c:pt idx="9">
                  <c:v>2026</c:v>
                </c:pt>
                <c:pt idx="10">
                  <c:v>2027</c:v>
                </c:pt>
                <c:pt idx="11">
                  <c:v>2028</c:v>
                </c:pt>
                <c:pt idx="12">
                  <c:v>2029</c:v>
                </c:pt>
                <c:pt idx="13">
                  <c:v>2030</c:v>
                </c:pt>
                <c:pt idx="14">
                  <c:v>2031</c:v>
                </c:pt>
                <c:pt idx="15">
                  <c:v>2032</c:v>
                </c:pt>
                <c:pt idx="16">
                  <c:v>2033</c:v>
                </c:pt>
                <c:pt idx="17">
                  <c:v>2034</c:v>
                </c:pt>
                <c:pt idx="18">
                  <c:v>2035</c:v>
                </c:pt>
                <c:pt idx="19">
                  <c:v>2036</c:v>
                </c:pt>
                <c:pt idx="20">
                  <c:v>2037</c:v>
                </c:pt>
                <c:pt idx="21">
                  <c:v>2038</c:v>
                </c:pt>
                <c:pt idx="22">
                  <c:v>2039</c:v>
                </c:pt>
                <c:pt idx="23">
                  <c:v>2040</c:v>
                </c:pt>
                <c:pt idx="24">
                  <c:v>2041</c:v>
                </c:pt>
                <c:pt idx="25">
                  <c:v>2042</c:v>
                </c:pt>
                <c:pt idx="26">
                  <c:v>2043</c:v>
                </c:pt>
                <c:pt idx="27">
                  <c:v>2044</c:v>
                </c:pt>
                <c:pt idx="28">
                  <c:v>2045</c:v>
                </c:pt>
                <c:pt idx="29">
                  <c:v>2046</c:v>
                </c:pt>
                <c:pt idx="30">
                  <c:v>2047</c:v>
                </c:pt>
                <c:pt idx="31">
                  <c:v>2048</c:v>
                </c:pt>
              </c:numCache>
            </c:numRef>
          </c:cat>
          <c:val>
            <c:numRef>
              <c:f>'2b GA Class B'!$F$44:$AM$44</c:f>
              <c:numCache>
                <c:formatCode>0</c:formatCode>
                <c:ptCount val="34"/>
                <c:pt idx="19">
                  <c:v>5388.8445108572041</c:v>
                </c:pt>
                <c:pt idx="20">
                  <c:v>5128.5761049688263</c:v>
                </c:pt>
                <c:pt idx="21">
                  <c:v>4880.8780456486584</c:v>
                </c:pt>
                <c:pt idx="22">
                  <c:v>4645.1432149781613</c:v>
                </c:pt>
                <c:pt idx="23">
                  <c:v>4420.7938173939892</c:v>
                </c:pt>
                <c:pt idx="24">
                  <c:v>4207.2799634878011</c:v>
                </c:pt>
                <c:pt idx="25">
                  <c:v>4004.0783222051691</c:v>
                </c:pt>
                <c:pt idx="26">
                  <c:v>3810.6908381400954</c:v>
                </c:pt>
                <c:pt idx="27">
                  <c:v>3626.6435107811549</c:v>
                </c:pt>
                <c:pt idx="28">
                  <c:v>3451.4852327171438</c:v>
                </c:pt>
                <c:pt idx="29">
                  <c:v>3284.7866839546605</c:v>
                </c:pt>
                <c:pt idx="30">
                  <c:v>3126.139279637503</c:v>
                </c:pt>
                <c:pt idx="31">
                  <c:v>2975.1541685887391</c:v>
                </c:pt>
                <c:pt idx="32">
                  <c:v>2831.4612802208057</c:v>
                </c:pt>
                <c:pt idx="33">
                  <c:v>2694.7084174775991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67922304"/>
        <c:axId val="218780032"/>
      </c:lineChart>
      <c:catAx>
        <c:axId val="16792230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crossAx val="218780032"/>
        <c:crosses val="autoZero"/>
        <c:auto val="1"/>
        <c:lblAlgn val="ctr"/>
        <c:lblOffset val="100"/>
        <c:noMultiLvlLbl val="0"/>
      </c:catAx>
      <c:valAx>
        <c:axId val="218780032"/>
        <c:scaling>
          <c:orientation val="minMax"/>
        </c:scaling>
        <c:delete val="0"/>
        <c:axPos val="l"/>
        <c:majorGridlines/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en-US"/>
                  <a:t>Global</a:t>
                </a:r>
                <a:r>
                  <a:rPr lang="en-US" baseline="0"/>
                  <a:t> Adjustment</a:t>
                </a:r>
              </a:p>
              <a:p>
                <a:pPr>
                  <a:defRPr/>
                </a:pPr>
                <a:r>
                  <a:rPr lang="en-US" baseline="0"/>
                  <a:t>(</a:t>
                </a:r>
                <a:r>
                  <a:rPr lang="en-US"/>
                  <a:t>Nominal $ million)</a:t>
                </a:r>
              </a:p>
            </c:rich>
          </c:tx>
          <c:layout/>
          <c:overlay val="0"/>
        </c:title>
        <c:numFmt formatCode="0" sourceLinked="1"/>
        <c:majorTickMark val="out"/>
        <c:minorTickMark val="none"/>
        <c:tickLblPos val="nextTo"/>
        <c:crossAx val="167922304"/>
        <c:crosses val="autoZero"/>
        <c:crossBetween val="between"/>
      </c:valAx>
    </c:plotArea>
    <c:legend>
      <c:legendPos val="b"/>
      <c:layout/>
      <c:overlay val="0"/>
    </c:legend>
    <c:plotVisOnly val="1"/>
    <c:dispBlanksAs val="gap"/>
    <c:showDLblsOverMax val="0"/>
  </c:chart>
  <c:spPr>
    <a:ln>
      <a:solidFill>
        <a:sysClr val="windowText" lastClr="000000"/>
      </a:solidFill>
    </a:ln>
  </c:spPr>
  <c:printSettings>
    <c:headerFooter/>
    <c:pageMargins b="0.75" l="0.7" r="0.7" t="0.75" header="0.3" footer="0.3"/>
    <c:pageSetup/>
  </c:printSettings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CA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4541924554442406"/>
          <c:y val="2.6907485286807562E-2"/>
          <c:w val="0.8337714656584877"/>
          <c:h val="0.73397052590611644"/>
        </c:manualLayout>
      </c:layout>
      <c:lineChart>
        <c:grouping val="standard"/>
        <c:varyColors val="0"/>
        <c:ser>
          <c:idx val="4"/>
          <c:order val="0"/>
          <c:tx>
            <c:strRef>
              <c:f>'2b GA Class B'!$B$51</c:f>
              <c:strCache>
                <c:ptCount val="1"/>
                <c:pt idx="0">
                  <c:v>Historical Values</c:v>
                </c:pt>
              </c:strCache>
            </c:strRef>
          </c:tx>
          <c:spPr>
            <a:ln w="38100">
              <a:solidFill>
                <a:schemeClr val="tx1"/>
              </a:solidFill>
              <a:prstDash val="dash"/>
            </a:ln>
          </c:spPr>
          <c:marker>
            <c:symbol val="none"/>
          </c:marker>
          <c:val>
            <c:numRef>
              <c:f>'2b GA Class B'!$C$51:$AM$51</c:f>
              <c:numCache>
                <c:formatCode>0</c:formatCode>
                <c:ptCount val="37"/>
                <c:pt idx="0">
                  <c:v>123.51</c:v>
                </c:pt>
                <c:pt idx="1">
                  <c:v>135.65</c:v>
                </c:pt>
                <c:pt idx="2">
                  <c:v>155.58000000000001</c:v>
                </c:pt>
              </c:numCache>
            </c:numRef>
          </c:val>
          <c:smooth val="0"/>
        </c:ser>
        <c:ser>
          <c:idx val="0"/>
          <c:order val="1"/>
          <c:tx>
            <c:strRef>
              <c:f>'2b GA Class B'!$B$52</c:f>
              <c:strCache>
                <c:ptCount val="1"/>
                <c:pt idx="0">
                  <c:v>IESO Forecast</c:v>
                </c:pt>
              </c:strCache>
            </c:strRef>
          </c:tx>
          <c:spPr>
            <a:ln w="38100">
              <a:solidFill>
                <a:sysClr val="windowText" lastClr="000000"/>
              </a:solidFill>
            </a:ln>
          </c:spPr>
          <c:marker>
            <c:symbol val="none"/>
          </c:marker>
          <c:cat>
            <c:numRef>
              <c:f>'2b GA Class B'!$C$50:$AM$50</c:f>
              <c:numCache>
                <c:formatCode>General</c:formatCode>
                <c:ptCount val="37"/>
                <c:pt idx="0">
                  <c:v>2014</c:v>
                </c:pt>
                <c:pt idx="1">
                  <c:v>2015</c:v>
                </c:pt>
                <c:pt idx="2">
                  <c:v>2016</c:v>
                </c:pt>
                <c:pt idx="3">
                  <c:v>2017</c:v>
                </c:pt>
                <c:pt idx="4">
                  <c:v>2018</c:v>
                </c:pt>
                <c:pt idx="5">
                  <c:v>2019</c:v>
                </c:pt>
                <c:pt idx="6">
                  <c:v>2020</c:v>
                </c:pt>
                <c:pt idx="7">
                  <c:v>2021</c:v>
                </c:pt>
                <c:pt idx="8">
                  <c:v>2022</c:v>
                </c:pt>
                <c:pt idx="9">
                  <c:v>2023</c:v>
                </c:pt>
                <c:pt idx="10">
                  <c:v>2024</c:v>
                </c:pt>
                <c:pt idx="11">
                  <c:v>2025</c:v>
                </c:pt>
                <c:pt idx="12">
                  <c:v>2026</c:v>
                </c:pt>
                <c:pt idx="13">
                  <c:v>2027</c:v>
                </c:pt>
                <c:pt idx="14">
                  <c:v>2028</c:v>
                </c:pt>
                <c:pt idx="15">
                  <c:v>2029</c:v>
                </c:pt>
                <c:pt idx="16">
                  <c:v>2030</c:v>
                </c:pt>
                <c:pt idx="17">
                  <c:v>2031</c:v>
                </c:pt>
                <c:pt idx="18">
                  <c:v>2032</c:v>
                </c:pt>
                <c:pt idx="19">
                  <c:v>2033</c:v>
                </c:pt>
                <c:pt idx="20">
                  <c:v>2034</c:v>
                </c:pt>
                <c:pt idx="21">
                  <c:v>2035</c:v>
                </c:pt>
                <c:pt idx="22">
                  <c:v>2036</c:v>
                </c:pt>
                <c:pt idx="23">
                  <c:v>2037</c:v>
                </c:pt>
                <c:pt idx="24">
                  <c:v>2038</c:v>
                </c:pt>
                <c:pt idx="25">
                  <c:v>2039</c:v>
                </c:pt>
                <c:pt idx="26">
                  <c:v>2040</c:v>
                </c:pt>
                <c:pt idx="27">
                  <c:v>2041</c:v>
                </c:pt>
                <c:pt idx="28">
                  <c:v>2042</c:v>
                </c:pt>
                <c:pt idx="29">
                  <c:v>2043</c:v>
                </c:pt>
                <c:pt idx="30">
                  <c:v>2044</c:v>
                </c:pt>
                <c:pt idx="31">
                  <c:v>2045</c:v>
                </c:pt>
                <c:pt idx="32">
                  <c:v>2046</c:v>
                </c:pt>
                <c:pt idx="33">
                  <c:v>2047</c:v>
                </c:pt>
                <c:pt idx="34">
                  <c:v>2048</c:v>
                </c:pt>
                <c:pt idx="35">
                  <c:v>2049</c:v>
                </c:pt>
                <c:pt idx="36">
                  <c:v>2050</c:v>
                </c:pt>
              </c:numCache>
            </c:numRef>
          </c:cat>
          <c:val>
            <c:numRef>
              <c:f>'2b GA Class B'!$C$52:$AM$52</c:f>
              <c:numCache>
                <c:formatCode>0</c:formatCode>
                <c:ptCount val="37"/>
                <c:pt idx="3">
                  <c:v>160.21813261808913</c:v>
                </c:pt>
                <c:pt idx="4">
                  <c:v>162.76950298964928</c:v>
                </c:pt>
                <c:pt idx="5">
                  <c:v>165.41420006702134</c:v>
                </c:pt>
                <c:pt idx="6">
                  <c:v>175.94032368871547</c:v>
                </c:pt>
                <c:pt idx="7">
                  <c:v>173.59593780473958</c:v>
                </c:pt>
                <c:pt idx="8">
                  <c:v>176.91361421157205</c:v>
                </c:pt>
                <c:pt idx="9">
                  <c:v>181.74631090333577</c:v>
                </c:pt>
                <c:pt idx="10">
                  <c:v>184.45185686929372</c:v>
                </c:pt>
                <c:pt idx="11">
                  <c:v>193.49858854932918</c:v>
                </c:pt>
                <c:pt idx="12">
                  <c:v>188.45489333516903</c:v>
                </c:pt>
                <c:pt idx="13">
                  <c:v>198.44338301910517</c:v>
                </c:pt>
                <c:pt idx="14">
                  <c:v>198.85748134818064</c:v>
                </c:pt>
                <c:pt idx="15">
                  <c:v>197.7162350799629</c:v>
                </c:pt>
                <c:pt idx="16">
                  <c:v>199.85545053707497</c:v>
                </c:pt>
                <c:pt idx="17">
                  <c:v>202.42298557157022</c:v>
                </c:pt>
                <c:pt idx="18">
                  <c:v>204.74964459598468</c:v>
                </c:pt>
                <c:pt idx="19">
                  <c:v>206.70587849410711</c:v>
                </c:pt>
                <c:pt idx="20">
                  <c:v>208.12189291901626</c:v>
                </c:pt>
                <c:pt idx="21">
                  <c:v>204.59443129699886</c:v>
                </c:pt>
              </c:numCache>
            </c:numRef>
          </c:val>
          <c:smooth val="0"/>
        </c:ser>
        <c:ser>
          <c:idx val="3"/>
          <c:order val="2"/>
          <c:tx>
            <c:strRef>
              <c:f>'2b GA Class B'!$B$53</c:f>
              <c:strCache>
                <c:ptCount val="1"/>
                <c:pt idx="0">
                  <c:v>IESO Forecast Extrapolated</c:v>
                </c:pt>
              </c:strCache>
            </c:strRef>
          </c:tx>
          <c:spPr>
            <a:ln w="57150">
              <a:solidFill>
                <a:sysClr val="windowText" lastClr="000000"/>
              </a:solidFill>
              <a:prstDash val="sysDot"/>
            </a:ln>
          </c:spPr>
          <c:marker>
            <c:symbol val="none"/>
          </c:marker>
          <c:cat>
            <c:numRef>
              <c:f>'2b GA Class B'!$C$50:$AM$50</c:f>
              <c:numCache>
                <c:formatCode>General</c:formatCode>
                <c:ptCount val="37"/>
                <c:pt idx="0">
                  <c:v>2014</c:v>
                </c:pt>
                <c:pt idx="1">
                  <c:v>2015</c:v>
                </c:pt>
                <c:pt idx="2">
                  <c:v>2016</c:v>
                </c:pt>
                <c:pt idx="3">
                  <c:v>2017</c:v>
                </c:pt>
                <c:pt idx="4">
                  <c:v>2018</c:v>
                </c:pt>
                <c:pt idx="5">
                  <c:v>2019</c:v>
                </c:pt>
                <c:pt idx="6">
                  <c:v>2020</c:v>
                </c:pt>
                <c:pt idx="7">
                  <c:v>2021</c:v>
                </c:pt>
                <c:pt idx="8">
                  <c:v>2022</c:v>
                </c:pt>
                <c:pt idx="9">
                  <c:v>2023</c:v>
                </c:pt>
                <c:pt idx="10">
                  <c:v>2024</c:v>
                </c:pt>
                <c:pt idx="11">
                  <c:v>2025</c:v>
                </c:pt>
                <c:pt idx="12">
                  <c:v>2026</c:v>
                </c:pt>
                <c:pt idx="13">
                  <c:v>2027</c:v>
                </c:pt>
                <c:pt idx="14">
                  <c:v>2028</c:v>
                </c:pt>
                <c:pt idx="15">
                  <c:v>2029</c:v>
                </c:pt>
                <c:pt idx="16">
                  <c:v>2030</c:v>
                </c:pt>
                <c:pt idx="17">
                  <c:v>2031</c:v>
                </c:pt>
                <c:pt idx="18">
                  <c:v>2032</c:v>
                </c:pt>
                <c:pt idx="19">
                  <c:v>2033</c:v>
                </c:pt>
                <c:pt idx="20">
                  <c:v>2034</c:v>
                </c:pt>
                <c:pt idx="21">
                  <c:v>2035</c:v>
                </c:pt>
                <c:pt idx="22">
                  <c:v>2036</c:v>
                </c:pt>
                <c:pt idx="23">
                  <c:v>2037</c:v>
                </c:pt>
                <c:pt idx="24">
                  <c:v>2038</c:v>
                </c:pt>
                <c:pt idx="25">
                  <c:v>2039</c:v>
                </c:pt>
                <c:pt idx="26">
                  <c:v>2040</c:v>
                </c:pt>
                <c:pt idx="27">
                  <c:v>2041</c:v>
                </c:pt>
                <c:pt idx="28">
                  <c:v>2042</c:v>
                </c:pt>
                <c:pt idx="29">
                  <c:v>2043</c:v>
                </c:pt>
                <c:pt idx="30">
                  <c:v>2044</c:v>
                </c:pt>
                <c:pt idx="31">
                  <c:v>2045</c:v>
                </c:pt>
                <c:pt idx="32">
                  <c:v>2046</c:v>
                </c:pt>
                <c:pt idx="33">
                  <c:v>2047</c:v>
                </c:pt>
                <c:pt idx="34">
                  <c:v>2048</c:v>
                </c:pt>
                <c:pt idx="35">
                  <c:v>2049</c:v>
                </c:pt>
                <c:pt idx="36">
                  <c:v>2050</c:v>
                </c:pt>
              </c:numCache>
            </c:numRef>
          </c:cat>
          <c:val>
            <c:numRef>
              <c:f>'2b GA Class B'!$C$53:$AM$53</c:f>
              <c:numCache>
                <c:formatCode>0</c:formatCode>
                <c:ptCount val="37"/>
                <c:pt idx="22">
                  <c:v>205.43844915893689</c:v>
                </c:pt>
                <c:pt idx="23">
                  <c:v>206.28594886613706</c:v>
                </c:pt>
                <c:pt idx="24">
                  <c:v>207.13694478233143</c:v>
                </c:pt>
                <c:pt idx="25">
                  <c:v>207.99145133050709</c:v>
                </c:pt>
                <c:pt idx="26">
                  <c:v>208.84948299315059</c:v>
                </c:pt>
                <c:pt idx="27">
                  <c:v>209.71105431249339</c:v>
                </c:pt>
                <c:pt idx="28">
                  <c:v>210.57617989075831</c:v>
                </c:pt>
                <c:pt idx="29">
                  <c:v>211.44487439040711</c:v>
                </c:pt>
                <c:pt idx="30">
                  <c:v>212.31715253438887</c:v>
                </c:pt>
                <c:pt idx="31">
                  <c:v>213.19302910638956</c:v>
                </c:pt>
                <c:pt idx="32">
                  <c:v>214.07251895108266</c:v>
                </c:pt>
                <c:pt idx="33">
                  <c:v>214.95563697438064</c:v>
                </c:pt>
                <c:pt idx="34">
                  <c:v>215.84239814368772</c:v>
                </c:pt>
                <c:pt idx="35">
                  <c:v>216.73281748815344</c:v>
                </c:pt>
                <c:pt idx="36">
                  <c:v>217.62691009892745</c:v>
                </c:pt>
              </c:numCache>
            </c:numRef>
          </c:val>
          <c:smooth val="0"/>
        </c:ser>
        <c:ser>
          <c:idx val="2"/>
          <c:order val="3"/>
          <c:tx>
            <c:strRef>
              <c:f>'2b GA Class B'!$B$54</c:f>
              <c:strCache>
                <c:ptCount val="1"/>
                <c:pt idx="0">
                  <c:v>Financed GA</c:v>
                </c:pt>
              </c:strCache>
            </c:strRef>
          </c:tx>
          <c:spPr>
            <a:ln>
              <a:solidFill>
                <a:srgbClr val="FF0000"/>
              </a:solidFill>
            </a:ln>
          </c:spPr>
          <c:marker>
            <c:symbol val="none"/>
          </c:marker>
          <c:cat>
            <c:numRef>
              <c:f>'2b GA Class B'!$C$50:$AM$50</c:f>
              <c:numCache>
                <c:formatCode>General</c:formatCode>
                <c:ptCount val="37"/>
                <c:pt idx="0">
                  <c:v>2014</c:v>
                </c:pt>
                <c:pt idx="1">
                  <c:v>2015</c:v>
                </c:pt>
                <c:pt idx="2">
                  <c:v>2016</c:v>
                </c:pt>
                <c:pt idx="3">
                  <c:v>2017</c:v>
                </c:pt>
                <c:pt idx="4">
                  <c:v>2018</c:v>
                </c:pt>
                <c:pt idx="5">
                  <c:v>2019</c:v>
                </c:pt>
                <c:pt idx="6">
                  <c:v>2020</c:v>
                </c:pt>
                <c:pt idx="7">
                  <c:v>2021</c:v>
                </c:pt>
                <c:pt idx="8">
                  <c:v>2022</c:v>
                </c:pt>
                <c:pt idx="9">
                  <c:v>2023</c:v>
                </c:pt>
                <c:pt idx="10">
                  <c:v>2024</c:v>
                </c:pt>
                <c:pt idx="11">
                  <c:v>2025</c:v>
                </c:pt>
                <c:pt idx="12">
                  <c:v>2026</c:v>
                </c:pt>
                <c:pt idx="13">
                  <c:v>2027</c:v>
                </c:pt>
                <c:pt idx="14">
                  <c:v>2028</c:v>
                </c:pt>
                <c:pt idx="15">
                  <c:v>2029</c:v>
                </c:pt>
                <c:pt idx="16">
                  <c:v>2030</c:v>
                </c:pt>
                <c:pt idx="17">
                  <c:v>2031</c:v>
                </c:pt>
                <c:pt idx="18">
                  <c:v>2032</c:v>
                </c:pt>
                <c:pt idx="19">
                  <c:v>2033</c:v>
                </c:pt>
                <c:pt idx="20">
                  <c:v>2034</c:v>
                </c:pt>
                <c:pt idx="21">
                  <c:v>2035</c:v>
                </c:pt>
                <c:pt idx="22">
                  <c:v>2036</c:v>
                </c:pt>
                <c:pt idx="23">
                  <c:v>2037</c:v>
                </c:pt>
                <c:pt idx="24">
                  <c:v>2038</c:v>
                </c:pt>
                <c:pt idx="25">
                  <c:v>2039</c:v>
                </c:pt>
                <c:pt idx="26">
                  <c:v>2040</c:v>
                </c:pt>
                <c:pt idx="27">
                  <c:v>2041</c:v>
                </c:pt>
                <c:pt idx="28">
                  <c:v>2042</c:v>
                </c:pt>
                <c:pt idx="29">
                  <c:v>2043</c:v>
                </c:pt>
                <c:pt idx="30">
                  <c:v>2044</c:v>
                </c:pt>
                <c:pt idx="31">
                  <c:v>2045</c:v>
                </c:pt>
                <c:pt idx="32">
                  <c:v>2046</c:v>
                </c:pt>
                <c:pt idx="33">
                  <c:v>2047</c:v>
                </c:pt>
                <c:pt idx="34">
                  <c:v>2048</c:v>
                </c:pt>
                <c:pt idx="35">
                  <c:v>2049</c:v>
                </c:pt>
                <c:pt idx="36">
                  <c:v>2050</c:v>
                </c:pt>
              </c:numCache>
            </c:numRef>
          </c:cat>
          <c:val>
            <c:numRef>
              <c:f>'2b GA Class B'!$C$54:$AM$54</c:f>
              <c:numCache>
                <c:formatCode>0</c:formatCode>
                <c:ptCount val="37"/>
                <c:pt idx="3">
                  <c:v>130.48783261808899</c:v>
                </c:pt>
                <c:pt idx="4">
                  <c:v>129.55880298964928</c:v>
                </c:pt>
                <c:pt idx="5">
                  <c:v>132.19220006702136</c:v>
                </c:pt>
                <c:pt idx="6">
                  <c:v>134.28852368871549</c:v>
                </c:pt>
                <c:pt idx="7">
                  <c:v>132.89333780473956</c:v>
                </c:pt>
                <c:pt idx="8">
                  <c:v>139.80381892317055</c:v>
                </c:pt>
                <c:pt idx="9">
                  <c:v>149.65291520764839</c:v>
                </c:pt>
                <c:pt idx="10">
                  <c:v>148.21330959024226</c:v>
                </c:pt>
                <c:pt idx="11">
                  <c:v>164.05301594937018</c:v>
                </c:pt>
                <c:pt idx="12">
                  <c:v>164.98616083319851</c:v>
                </c:pt>
                <c:pt idx="13">
                  <c:v>170.47814543164466</c:v>
                </c:pt>
                <c:pt idx="14">
                  <c:v>175.35209389757176</c:v>
                </c:pt>
                <c:pt idx="15">
                  <c:v>183.09360919953053</c:v>
                </c:pt>
                <c:pt idx="16">
                  <c:v>190.53472722405903</c:v>
                </c:pt>
                <c:pt idx="17">
                  <c:v>204.10595054292696</c:v>
                </c:pt>
                <c:pt idx="18">
                  <c:v>208.679414723593</c:v>
                </c:pt>
                <c:pt idx="19">
                  <c:v>218.36336789871885</c:v>
                </c:pt>
                <c:pt idx="20">
                  <c:v>226.88477047756282</c:v>
                </c:pt>
                <c:pt idx="21">
                  <c:v>241.65386146891109</c:v>
                </c:pt>
                <c:pt idx="22">
                  <c:v>248.36724169652021</c:v>
                </c:pt>
                <c:pt idx="23">
                  <c:v>255.16504591932028</c:v>
                </c:pt>
                <c:pt idx="24">
                  <c:v>262.06230450901825</c:v>
                </c:pt>
                <c:pt idx="25">
                  <c:v>269.07421899788693</c:v>
                </c:pt>
                <c:pt idx="26">
                  <c:v>276.21620058866148</c:v>
                </c:pt>
                <c:pt idx="27">
                  <c:v>283.50390900860543</c:v>
                </c:pt>
                <c:pt idx="28">
                  <c:v>290.95329180675162</c:v>
                </c:pt>
                <c:pt idx="29">
                  <c:v>298.5806241939606</c:v>
                </c:pt>
                <c:pt idx="30">
                  <c:v>306.40254952633074</c:v>
                </c:pt>
                <c:pt idx="31">
                  <c:v>314.43612053364058</c:v>
                </c:pt>
                <c:pt idx="32">
                  <c:v>322.69884139591358</c:v>
                </c:pt>
                <c:pt idx="33">
                  <c:v>331.20871077285551</c:v>
                </c:pt>
                <c:pt idx="34">
                  <c:v>215.84239814368772</c:v>
                </c:pt>
                <c:pt idx="35">
                  <c:v>216.73281748815344</c:v>
                </c:pt>
                <c:pt idx="36">
                  <c:v>217.62691009892745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21588096"/>
        <c:axId val="221598080"/>
      </c:lineChart>
      <c:catAx>
        <c:axId val="22158809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crossAx val="221598080"/>
        <c:crosses val="autoZero"/>
        <c:auto val="1"/>
        <c:lblAlgn val="ctr"/>
        <c:lblOffset val="100"/>
        <c:noMultiLvlLbl val="0"/>
      </c:catAx>
      <c:valAx>
        <c:axId val="221598080"/>
        <c:scaling>
          <c:orientation val="minMax"/>
          <c:max val="340"/>
          <c:min val="90"/>
        </c:scaling>
        <c:delete val="0"/>
        <c:axPos val="l"/>
        <c:majorGridlines/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en-US"/>
                  <a:t>Average Monthly Residential Bill w tax </a:t>
                </a:r>
              </a:p>
              <a:p>
                <a:pPr>
                  <a:defRPr/>
                </a:pPr>
                <a:r>
                  <a:rPr lang="en-US"/>
                  <a:t>(nominal $/month)</a:t>
                </a:r>
              </a:p>
            </c:rich>
          </c:tx>
          <c:layout/>
          <c:overlay val="0"/>
        </c:title>
        <c:numFmt formatCode="0" sourceLinked="1"/>
        <c:majorTickMark val="out"/>
        <c:minorTickMark val="none"/>
        <c:tickLblPos val="nextTo"/>
        <c:crossAx val="221588096"/>
        <c:crosses val="autoZero"/>
        <c:crossBetween val="between"/>
      </c:valAx>
    </c:plotArea>
    <c:legend>
      <c:legendPos val="b"/>
      <c:layout/>
      <c:overlay val="0"/>
    </c:legend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1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CA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0333068057337065"/>
          <c:y val="4.3992146421258448E-2"/>
          <c:w val="0.87503849788261645"/>
          <c:h val="0.65149895555944493"/>
        </c:manualLayout>
      </c:layout>
      <c:areaChart>
        <c:grouping val="standard"/>
        <c:varyColors val="0"/>
        <c:ser>
          <c:idx val="4"/>
          <c:order val="2"/>
          <c:tx>
            <c:strRef>
              <c:f>'2c GA All'!$B$46</c:f>
              <c:strCache>
                <c:ptCount val="1"/>
                <c:pt idx="0">
                  <c:v>Accumulated Debt</c:v>
                </c:pt>
              </c:strCache>
            </c:strRef>
          </c:tx>
          <c:spPr>
            <a:solidFill>
              <a:schemeClr val="accent2">
                <a:alpha val="50196"/>
              </a:schemeClr>
            </a:solidFill>
            <a:ln>
              <a:solidFill>
                <a:sysClr val="windowText" lastClr="000000"/>
              </a:solidFill>
              <a:prstDash val="dash"/>
            </a:ln>
          </c:spPr>
          <c:cat>
            <c:numRef>
              <c:f>'2c GA All'!$F$42:$X$42</c:f>
              <c:numCache>
                <c:formatCode>General</c:formatCode>
                <c:ptCount val="19"/>
                <c:pt idx="0">
                  <c:v>2017</c:v>
                </c:pt>
                <c:pt idx="1">
                  <c:v>2018</c:v>
                </c:pt>
                <c:pt idx="2">
                  <c:v>2019</c:v>
                </c:pt>
                <c:pt idx="3">
                  <c:v>2020</c:v>
                </c:pt>
                <c:pt idx="4">
                  <c:v>2021</c:v>
                </c:pt>
                <c:pt idx="5">
                  <c:v>2022</c:v>
                </c:pt>
                <c:pt idx="6">
                  <c:v>2023</c:v>
                </c:pt>
                <c:pt idx="7">
                  <c:v>2024</c:v>
                </c:pt>
                <c:pt idx="8">
                  <c:v>2025</c:v>
                </c:pt>
                <c:pt idx="9">
                  <c:v>2026</c:v>
                </c:pt>
                <c:pt idx="10">
                  <c:v>2027</c:v>
                </c:pt>
                <c:pt idx="11">
                  <c:v>2028</c:v>
                </c:pt>
                <c:pt idx="12">
                  <c:v>2029</c:v>
                </c:pt>
                <c:pt idx="13">
                  <c:v>2030</c:v>
                </c:pt>
                <c:pt idx="14">
                  <c:v>2031</c:v>
                </c:pt>
                <c:pt idx="15">
                  <c:v>2032</c:v>
                </c:pt>
                <c:pt idx="16">
                  <c:v>2033</c:v>
                </c:pt>
                <c:pt idx="17">
                  <c:v>2034</c:v>
                </c:pt>
                <c:pt idx="18">
                  <c:v>2035</c:v>
                </c:pt>
              </c:numCache>
            </c:numRef>
          </c:cat>
          <c:val>
            <c:numRef>
              <c:f>'2c GA All'!$F$46:$AM$46</c:f>
              <c:numCache>
                <c:formatCode>0</c:formatCode>
                <c:ptCount val="34"/>
                <c:pt idx="0">
                  <c:v>4674.4099999999989</c:v>
                </c:pt>
                <c:pt idx="1">
                  <c:v>10135.176148933333</c:v>
                </c:pt>
                <c:pt idx="2">
                  <c:v>15840.56448798549</c:v>
                </c:pt>
                <c:pt idx="3">
                  <c:v>23153.965342948402</c:v>
                </c:pt>
                <c:pt idx="4">
                  <c:v>30693.323422014859</c:v>
                </c:pt>
                <c:pt idx="5">
                  <c:v>38103.947232791434</c:v>
                </c:pt>
                <c:pt idx="6">
                  <c:v>45178.327205691377</c:v>
                </c:pt>
                <c:pt idx="7">
                  <c:v>53152.08194604954</c:v>
                </c:pt>
                <c:pt idx="8">
                  <c:v>60561.878916264359</c:v>
                </c:pt>
                <c:pt idx="9">
                  <c:v>67461.081316141353</c:v>
                </c:pt>
                <c:pt idx="10">
                  <c:v>75299.993735967932</c:v>
                </c:pt>
                <c:pt idx="11">
                  <c:v>82864.704537273472</c:v>
                </c:pt>
                <c:pt idx="12">
                  <c:v>89523.897198922656</c:v>
                </c:pt>
                <c:pt idx="13">
                  <c:v>95721.689398372982</c:v>
                </c:pt>
                <c:pt idx="14">
                  <c:v>100619.8502507223</c:v>
                </c:pt>
                <c:pt idx="15">
                  <c:v>105347.0024673522</c:v>
                </c:pt>
                <c:pt idx="16">
                  <c:v>109107.21675176363</c:v>
                </c:pt>
                <c:pt idx="17">
                  <c:v>111908.79422373101</c:v>
                </c:pt>
                <c:pt idx="18">
                  <c:v>112044.76753117661</c:v>
                </c:pt>
                <c:pt idx="19">
                  <c:v>111150.90806576367</c:v>
                </c:pt>
                <c:pt idx="20">
                  <c:v>109135.9544794739</c:v>
                </c:pt>
                <c:pt idx="21">
                  <c:v>105899.82556341481</c:v>
                </c:pt>
                <c:pt idx="22">
                  <c:v>101332.96151091679</c:v>
                </c:pt>
                <c:pt idx="23">
                  <c:v>95315.613823649881</c:v>
                </c:pt>
                <c:pt idx="24">
                  <c:v>87717.080208369502</c:v>
                </c:pt>
                <c:pt idx="25">
                  <c:v>78394.880547163077</c:v>
                </c:pt>
                <c:pt idx="26">
                  <c:v>67193.869740907874</c:v>
                </c:pt>
                <c:pt idx="27">
                  <c:v>53945.28292277141</c:v>
                </c:pt>
                <c:pt idx="28">
                  <c:v>38465.708214607075</c:v>
                </c:pt>
                <c:pt idx="29">
                  <c:v>20555.981852541918</c:v>
                </c:pt>
                <c:pt idx="30">
                  <c:v>1.3734244566876441E-4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23121792"/>
        <c:axId val="223123328"/>
      </c:areaChart>
      <c:barChart>
        <c:barDir val="col"/>
        <c:grouping val="clustered"/>
        <c:varyColors val="0"/>
        <c:ser>
          <c:idx val="2"/>
          <c:order val="1"/>
          <c:tx>
            <c:strRef>
              <c:f>'2c GA All'!$B$45</c:f>
              <c:strCache>
                <c:ptCount val="1"/>
                <c:pt idx="0">
                  <c:v>GA Payment</c:v>
                </c:pt>
              </c:strCache>
            </c:strRef>
          </c:tx>
          <c:spPr>
            <a:solidFill>
              <a:schemeClr val="accent2">
                <a:lumMod val="60000"/>
                <a:lumOff val="40000"/>
              </a:schemeClr>
            </a:solidFill>
            <a:ln>
              <a:solidFill>
                <a:sysClr val="windowText" lastClr="000000"/>
              </a:solidFill>
            </a:ln>
          </c:spPr>
          <c:invertIfNegative val="0"/>
          <c:cat>
            <c:numRef>
              <c:f>'2c GA All'!$F$42:$X$42</c:f>
              <c:numCache>
                <c:formatCode>General</c:formatCode>
                <c:ptCount val="19"/>
                <c:pt idx="0">
                  <c:v>2017</c:v>
                </c:pt>
                <c:pt idx="1">
                  <c:v>2018</c:v>
                </c:pt>
                <c:pt idx="2">
                  <c:v>2019</c:v>
                </c:pt>
                <c:pt idx="3">
                  <c:v>2020</c:v>
                </c:pt>
                <c:pt idx="4">
                  <c:v>2021</c:v>
                </c:pt>
                <c:pt idx="5">
                  <c:v>2022</c:v>
                </c:pt>
                <c:pt idx="6">
                  <c:v>2023</c:v>
                </c:pt>
                <c:pt idx="7">
                  <c:v>2024</c:v>
                </c:pt>
                <c:pt idx="8">
                  <c:v>2025</c:v>
                </c:pt>
                <c:pt idx="9">
                  <c:v>2026</c:v>
                </c:pt>
                <c:pt idx="10">
                  <c:v>2027</c:v>
                </c:pt>
                <c:pt idx="11">
                  <c:v>2028</c:v>
                </c:pt>
                <c:pt idx="12">
                  <c:v>2029</c:v>
                </c:pt>
                <c:pt idx="13">
                  <c:v>2030</c:v>
                </c:pt>
                <c:pt idx="14">
                  <c:v>2031</c:v>
                </c:pt>
                <c:pt idx="15">
                  <c:v>2032</c:v>
                </c:pt>
                <c:pt idx="16">
                  <c:v>2033</c:v>
                </c:pt>
                <c:pt idx="17">
                  <c:v>2034</c:v>
                </c:pt>
                <c:pt idx="18">
                  <c:v>2035</c:v>
                </c:pt>
              </c:numCache>
            </c:numRef>
          </c:cat>
          <c:val>
            <c:numRef>
              <c:f>'2c GA All'!$F$45:$AM$45</c:f>
              <c:numCache>
                <c:formatCode>0</c:formatCode>
                <c:ptCount val="34"/>
                <c:pt idx="0">
                  <c:v>7420.9596822350459</c:v>
                </c:pt>
                <c:pt idx="1">
                  <c:v>6613.0576350540223</c:v>
                </c:pt>
                <c:pt idx="2">
                  <c:v>6365.2324255072963</c:v>
                </c:pt>
                <c:pt idx="3">
                  <c:v>5665.4302290996566</c:v>
                </c:pt>
                <c:pt idx="4">
                  <c:v>4488.7542640630927</c:v>
                </c:pt>
                <c:pt idx="5">
                  <c:v>4793.2728775324395</c:v>
                </c:pt>
                <c:pt idx="6">
                  <c:v>5118.4501371414717</c:v>
                </c:pt>
                <c:pt idx="7">
                  <c:v>5465.687532459131</c:v>
                </c:pt>
                <c:pt idx="8">
                  <c:v>5836.4816305825989</c:v>
                </c:pt>
                <c:pt idx="9">
                  <c:v>6232.4305262291036</c:v>
                </c:pt>
                <c:pt idx="10">
                  <c:v>6655.2407294041359</c:v>
                </c:pt>
                <c:pt idx="11">
                  <c:v>7106.7345203314235</c:v>
                </c:pt>
                <c:pt idx="12">
                  <c:v>7588.8578033438353</c:v>
                </c:pt>
                <c:pt idx="13">
                  <c:v>8103.6884935849384</c:v>
                </c:pt>
                <c:pt idx="14">
                  <c:v>8653.4454726672047</c:v>
                </c:pt>
                <c:pt idx="15">
                  <c:v>9240.4981518851509</c:v>
                </c:pt>
                <c:pt idx="16">
                  <c:v>9867.3766842000514</c:v>
                </c:pt>
                <c:pt idx="17">
                  <c:v>10536.782869009216</c:v>
                </c:pt>
                <c:pt idx="18">
                  <c:v>11251.601796698491</c:v>
                </c:pt>
                <c:pt idx="19">
                  <c:v>12014.914283165153</c:v>
                </c:pt>
                <c:pt idx="20">
                  <c:v>12830.010147903062</c:v>
                </c:pt>
                <c:pt idx="21">
                  <c:v>13700.402392877641</c:v>
                </c:pt>
                <c:pt idx="22">
                  <c:v>14629.842343300501</c:v>
                </c:pt>
                <c:pt idx="23">
                  <c:v>15622.335815559418</c:v>
                </c:pt>
                <c:pt idx="24">
                  <c:v>16682.160381986116</c:v>
                </c:pt>
                <c:pt idx="25">
                  <c:v>17813.883806871792</c:v>
                </c:pt>
                <c:pt idx="26">
                  <c:v>19022.38373318818</c:v>
                </c:pt>
                <c:pt idx="27">
                  <c:v>20312.868704862474</c:v>
                </c:pt>
                <c:pt idx="28">
                  <c:v>21690.900615210467</c:v>
                </c:pt>
                <c:pt idx="29">
                  <c:v>23162.418678279122</c:v>
                </c:pt>
                <c:pt idx="30">
                  <c:v>24733.765026413021</c:v>
                </c:pt>
                <c:pt idx="31">
                  <c:v>2975.1541685887391</c:v>
                </c:pt>
                <c:pt idx="32">
                  <c:v>2831.4612802208057</c:v>
                </c:pt>
                <c:pt idx="33">
                  <c:v>2694.7084174775991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223121792"/>
        <c:axId val="223123328"/>
      </c:barChart>
      <c:lineChart>
        <c:grouping val="standard"/>
        <c:varyColors val="0"/>
        <c:ser>
          <c:idx val="0"/>
          <c:order val="0"/>
          <c:tx>
            <c:strRef>
              <c:f>'2c GA All'!$B$43</c:f>
              <c:strCache>
                <c:ptCount val="1"/>
                <c:pt idx="0">
                  <c:v>IESO Forecast GA Cost</c:v>
                </c:pt>
              </c:strCache>
            </c:strRef>
          </c:tx>
          <c:spPr>
            <a:ln w="38100">
              <a:solidFill>
                <a:sysClr val="windowText" lastClr="000000"/>
              </a:solidFill>
            </a:ln>
          </c:spPr>
          <c:marker>
            <c:symbol val="none"/>
          </c:marker>
          <c:cat>
            <c:numRef>
              <c:f>'2c GA All'!$F$42:$AK$42</c:f>
              <c:numCache>
                <c:formatCode>General</c:formatCode>
                <c:ptCount val="32"/>
                <c:pt idx="0">
                  <c:v>2017</c:v>
                </c:pt>
                <c:pt idx="1">
                  <c:v>2018</c:v>
                </c:pt>
                <c:pt idx="2">
                  <c:v>2019</c:v>
                </c:pt>
                <c:pt idx="3">
                  <c:v>2020</c:v>
                </c:pt>
                <c:pt idx="4">
                  <c:v>2021</c:v>
                </c:pt>
                <c:pt idx="5">
                  <c:v>2022</c:v>
                </c:pt>
                <c:pt idx="6">
                  <c:v>2023</c:v>
                </c:pt>
                <c:pt idx="7">
                  <c:v>2024</c:v>
                </c:pt>
                <c:pt idx="8">
                  <c:v>2025</c:v>
                </c:pt>
                <c:pt idx="9">
                  <c:v>2026</c:v>
                </c:pt>
                <c:pt idx="10">
                  <c:v>2027</c:v>
                </c:pt>
                <c:pt idx="11">
                  <c:v>2028</c:v>
                </c:pt>
                <c:pt idx="12">
                  <c:v>2029</c:v>
                </c:pt>
                <c:pt idx="13">
                  <c:v>2030</c:v>
                </c:pt>
                <c:pt idx="14">
                  <c:v>2031</c:v>
                </c:pt>
                <c:pt idx="15">
                  <c:v>2032</c:v>
                </c:pt>
                <c:pt idx="16">
                  <c:v>2033</c:v>
                </c:pt>
                <c:pt idx="17">
                  <c:v>2034</c:v>
                </c:pt>
                <c:pt idx="18">
                  <c:v>2035</c:v>
                </c:pt>
                <c:pt idx="19">
                  <c:v>2036</c:v>
                </c:pt>
                <c:pt idx="20">
                  <c:v>2037</c:v>
                </c:pt>
                <c:pt idx="21">
                  <c:v>2038</c:v>
                </c:pt>
                <c:pt idx="22">
                  <c:v>2039</c:v>
                </c:pt>
                <c:pt idx="23">
                  <c:v>2040</c:v>
                </c:pt>
                <c:pt idx="24">
                  <c:v>2041</c:v>
                </c:pt>
                <c:pt idx="25">
                  <c:v>2042</c:v>
                </c:pt>
                <c:pt idx="26">
                  <c:v>2043</c:v>
                </c:pt>
                <c:pt idx="27">
                  <c:v>2044</c:v>
                </c:pt>
                <c:pt idx="28">
                  <c:v>2045</c:v>
                </c:pt>
                <c:pt idx="29">
                  <c:v>2046</c:v>
                </c:pt>
                <c:pt idx="30">
                  <c:v>2047</c:v>
                </c:pt>
                <c:pt idx="31">
                  <c:v>2048</c:v>
                </c:pt>
              </c:numCache>
            </c:numRef>
          </c:cat>
          <c:val>
            <c:numRef>
              <c:f>'2c GA All'!$F$43:$X$43</c:f>
              <c:numCache>
                <c:formatCode>0</c:formatCode>
                <c:ptCount val="19"/>
                <c:pt idx="0">
                  <c:v>12095.369682235045</c:v>
                </c:pt>
                <c:pt idx="1">
                  <c:v>11834.680968387356</c:v>
                </c:pt>
                <c:pt idx="2">
                  <c:v>11552.105152780023</c:v>
                </c:pt>
                <c:pt idx="3">
                  <c:v>12168.427804857231</c:v>
                </c:pt>
                <c:pt idx="4">
                  <c:v>10843.555476184305</c:v>
                </c:pt>
                <c:pt idx="5">
                  <c:v>10633.626262038733</c:v>
                </c:pt>
                <c:pt idx="6">
                  <c:v>10243.432169611806</c:v>
                </c:pt>
                <c:pt idx="7">
                  <c:v>11128.119052974123</c:v>
                </c:pt>
                <c:pt idx="8">
                  <c:v>10527.01808843752</c:v>
                </c:pt>
                <c:pt idx="9">
                  <c:v>10033.287200750003</c:v>
                </c:pt>
                <c:pt idx="10">
                  <c:v>11042.844229096907</c:v>
                </c:pt>
                <c:pt idx="11">
                  <c:v>10819.097642104838</c:v>
                </c:pt>
                <c:pt idx="12">
                  <c:v>10008.692180866097</c:v>
                </c:pt>
                <c:pt idx="13">
                  <c:v>9721.4381123383864</c:v>
                </c:pt>
                <c:pt idx="14">
                  <c:v>8654.4846953957476</c:v>
                </c:pt>
                <c:pt idx="15">
                  <c:v>8819.9388296880807</c:v>
                </c:pt>
                <c:pt idx="16">
                  <c:v>8238.0383223817407</c:v>
                </c:pt>
                <c:pt idx="17">
                  <c:v>7756.4351319563648</c:v>
                </c:pt>
                <c:pt idx="18">
                  <c:v>5662.3211916579985</c:v>
                </c:pt>
              </c:numCache>
            </c:numRef>
          </c:val>
          <c:smooth val="0"/>
        </c:ser>
        <c:ser>
          <c:idx val="5"/>
          <c:order val="3"/>
          <c:tx>
            <c:strRef>
              <c:f>'2c GA All'!$B$44</c:f>
              <c:strCache>
                <c:ptCount val="1"/>
                <c:pt idx="0">
                  <c:v>GA Cost Extrapolated</c:v>
                </c:pt>
              </c:strCache>
            </c:strRef>
          </c:tx>
          <c:spPr>
            <a:ln w="57150">
              <a:solidFill>
                <a:sysClr val="windowText" lastClr="000000"/>
              </a:solidFill>
              <a:prstDash val="sysDot"/>
            </a:ln>
          </c:spPr>
          <c:marker>
            <c:symbol val="none"/>
          </c:marker>
          <c:cat>
            <c:numRef>
              <c:f>'2c GA All'!$F$42:$AK$42</c:f>
              <c:numCache>
                <c:formatCode>General</c:formatCode>
                <c:ptCount val="32"/>
                <c:pt idx="0">
                  <c:v>2017</c:v>
                </c:pt>
                <c:pt idx="1">
                  <c:v>2018</c:v>
                </c:pt>
                <c:pt idx="2">
                  <c:v>2019</c:v>
                </c:pt>
                <c:pt idx="3">
                  <c:v>2020</c:v>
                </c:pt>
                <c:pt idx="4">
                  <c:v>2021</c:v>
                </c:pt>
                <c:pt idx="5">
                  <c:v>2022</c:v>
                </c:pt>
                <c:pt idx="6">
                  <c:v>2023</c:v>
                </c:pt>
                <c:pt idx="7">
                  <c:v>2024</c:v>
                </c:pt>
                <c:pt idx="8">
                  <c:v>2025</c:v>
                </c:pt>
                <c:pt idx="9">
                  <c:v>2026</c:v>
                </c:pt>
                <c:pt idx="10">
                  <c:v>2027</c:v>
                </c:pt>
                <c:pt idx="11">
                  <c:v>2028</c:v>
                </c:pt>
                <c:pt idx="12">
                  <c:v>2029</c:v>
                </c:pt>
                <c:pt idx="13">
                  <c:v>2030</c:v>
                </c:pt>
                <c:pt idx="14">
                  <c:v>2031</c:v>
                </c:pt>
                <c:pt idx="15">
                  <c:v>2032</c:v>
                </c:pt>
                <c:pt idx="16">
                  <c:v>2033</c:v>
                </c:pt>
                <c:pt idx="17">
                  <c:v>2034</c:v>
                </c:pt>
                <c:pt idx="18">
                  <c:v>2035</c:v>
                </c:pt>
                <c:pt idx="19">
                  <c:v>2036</c:v>
                </c:pt>
                <c:pt idx="20">
                  <c:v>2037</c:v>
                </c:pt>
                <c:pt idx="21">
                  <c:v>2038</c:v>
                </c:pt>
                <c:pt idx="22">
                  <c:v>2039</c:v>
                </c:pt>
                <c:pt idx="23">
                  <c:v>2040</c:v>
                </c:pt>
                <c:pt idx="24">
                  <c:v>2041</c:v>
                </c:pt>
                <c:pt idx="25">
                  <c:v>2042</c:v>
                </c:pt>
                <c:pt idx="26">
                  <c:v>2043</c:v>
                </c:pt>
                <c:pt idx="27">
                  <c:v>2044</c:v>
                </c:pt>
                <c:pt idx="28">
                  <c:v>2045</c:v>
                </c:pt>
                <c:pt idx="29">
                  <c:v>2046</c:v>
                </c:pt>
                <c:pt idx="30">
                  <c:v>2047</c:v>
                </c:pt>
                <c:pt idx="31">
                  <c:v>2048</c:v>
                </c:pt>
              </c:numCache>
            </c:numRef>
          </c:cat>
          <c:val>
            <c:numRef>
              <c:f>'2c GA All'!$F$44:$AM$44</c:f>
              <c:numCache>
                <c:formatCode>0</c:formatCode>
                <c:ptCount val="34"/>
                <c:pt idx="19">
                  <c:v>5388.8445108572041</c:v>
                </c:pt>
                <c:pt idx="20">
                  <c:v>5128.5761049688263</c:v>
                </c:pt>
                <c:pt idx="21">
                  <c:v>4880.8780456486584</c:v>
                </c:pt>
                <c:pt idx="22">
                  <c:v>4645.1432149781613</c:v>
                </c:pt>
                <c:pt idx="23">
                  <c:v>4420.7938173939892</c:v>
                </c:pt>
                <c:pt idx="24">
                  <c:v>4207.2799634878011</c:v>
                </c:pt>
                <c:pt idx="25">
                  <c:v>4004.0783222051691</c:v>
                </c:pt>
                <c:pt idx="26">
                  <c:v>3810.6908381400954</c:v>
                </c:pt>
                <c:pt idx="27">
                  <c:v>3626.6435107811549</c:v>
                </c:pt>
                <c:pt idx="28">
                  <c:v>3451.4852327171438</c:v>
                </c:pt>
                <c:pt idx="29">
                  <c:v>3284.7866839546605</c:v>
                </c:pt>
                <c:pt idx="30">
                  <c:v>3126.139279637503</c:v>
                </c:pt>
                <c:pt idx="31">
                  <c:v>2975.1541685887391</c:v>
                </c:pt>
                <c:pt idx="32">
                  <c:v>2831.4612802208057</c:v>
                </c:pt>
                <c:pt idx="33">
                  <c:v>2694.7084174775991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23121792"/>
        <c:axId val="223123328"/>
      </c:lineChart>
      <c:catAx>
        <c:axId val="22312179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crossAx val="223123328"/>
        <c:crosses val="autoZero"/>
        <c:auto val="1"/>
        <c:lblAlgn val="ctr"/>
        <c:lblOffset val="100"/>
        <c:noMultiLvlLbl val="0"/>
      </c:catAx>
      <c:valAx>
        <c:axId val="223123328"/>
        <c:scaling>
          <c:orientation val="minMax"/>
        </c:scaling>
        <c:delete val="0"/>
        <c:axPos val="l"/>
        <c:majorGridlines/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en-US"/>
                  <a:t>Global</a:t>
                </a:r>
                <a:r>
                  <a:rPr lang="en-US" baseline="0"/>
                  <a:t> Adjustment</a:t>
                </a:r>
              </a:p>
              <a:p>
                <a:pPr>
                  <a:defRPr/>
                </a:pPr>
                <a:r>
                  <a:rPr lang="en-US" baseline="0"/>
                  <a:t>(</a:t>
                </a:r>
                <a:r>
                  <a:rPr lang="en-US"/>
                  <a:t>Nominal $ million)</a:t>
                </a:r>
              </a:p>
            </c:rich>
          </c:tx>
          <c:overlay val="0"/>
        </c:title>
        <c:numFmt formatCode="0" sourceLinked="1"/>
        <c:majorTickMark val="out"/>
        <c:minorTickMark val="none"/>
        <c:tickLblPos val="nextTo"/>
        <c:crossAx val="223121792"/>
        <c:crosses val="autoZero"/>
        <c:crossBetween val="between"/>
      </c:valAx>
    </c:plotArea>
    <c:legend>
      <c:legendPos val="b"/>
      <c:overlay val="0"/>
    </c:legend>
    <c:plotVisOnly val="1"/>
    <c:dispBlanksAs val="gap"/>
    <c:showDLblsOverMax val="0"/>
  </c:chart>
  <c:spPr>
    <a:ln>
      <a:solidFill>
        <a:sysClr val="windowText" lastClr="000000"/>
      </a:solidFill>
    </a:ln>
  </c:spPr>
  <c:printSettings>
    <c:headerFooter/>
    <c:pageMargins b="0.75" l="0.7" r="0.7" t="0.75" header="0.3" footer="0.3"/>
    <c:pageSetup/>
  </c:printSettings>
</c:chartSpace>
</file>

<file path=xl/charts/chart1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CA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4541924554442406"/>
          <c:y val="2.6907485286807562E-2"/>
          <c:w val="0.8337714656584877"/>
          <c:h val="0.73397052590611644"/>
        </c:manualLayout>
      </c:layout>
      <c:lineChart>
        <c:grouping val="standard"/>
        <c:varyColors val="0"/>
        <c:ser>
          <c:idx val="4"/>
          <c:order val="0"/>
          <c:tx>
            <c:strRef>
              <c:f>'2c GA All'!$B$51</c:f>
              <c:strCache>
                <c:ptCount val="1"/>
                <c:pt idx="0">
                  <c:v>Historical Values</c:v>
                </c:pt>
              </c:strCache>
            </c:strRef>
          </c:tx>
          <c:spPr>
            <a:ln w="38100">
              <a:solidFill>
                <a:schemeClr val="tx1"/>
              </a:solidFill>
              <a:prstDash val="dash"/>
            </a:ln>
          </c:spPr>
          <c:marker>
            <c:symbol val="none"/>
          </c:marker>
          <c:val>
            <c:numRef>
              <c:f>'2c GA All'!$C$51:$AM$51</c:f>
              <c:numCache>
                <c:formatCode>0</c:formatCode>
                <c:ptCount val="37"/>
                <c:pt idx="0">
                  <c:v>123.51</c:v>
                </c:pt>
                <c:pt idx="1">
                  <c:v>135.65</c:v>
                </c:pt>
                <c:pt idx="2">
                  <c:v>155.58000000000001</c:v>
                </c:pt>
              </c:numCache>
            </c:numRef>
          </c:val>
          <c:smooth val="0"/>
        </c:ser>
        <c:ser>
          <c:idx val="0"/>
          <c:order val="1"/>
          <c:tx>
            <c:strRef>
              <c:f>'2c GA All'!$B$52</c:f>
              <c:strCache>
                <c:ptCount val="1"/>
                <c:pt idx="0">
                  <c:v>IESO Forecast</c:v>
                </c:pt>
              </c:strCache>
            </c:strRef>
          </c:tx>
          <c:spPr>
            <a:ln w="38100">
              <a:solidFill>
                <a:sysClr val="windowText" lastClr="000000"/>
              </a:solidFill>
            </a:ln>
          </c:spPr>
          <c:marker>
            <c:symbol val="none"/>
          </c:marker>
          <c:cat>
            <c:numRef>
              <c:f>'2c GA All'!$C$50:$AM$50</c:f>
              <c:numCache>
                <c:formatCode>General</c:formatCode>
                <c:ptCount val="37"/>
                <c:pt idx="0">
                  <c:v>2014</c:v>
                </c:pt>
                <c:pt idx="1">
                  <c:v>2015</c:v>
                </c:pt>
                <c:pt idx="2">
                  <c:v>2016</c:v>
                </c:pt>
                <c:pt idx="3">
                  <c:v>2017</c:v>
                </c:pt>
                <c:pt idx="4">
                  <c:v>2018</c:v>
                </c:pt>
                <c:pt idx="5">
                  <c:v>2019</c:v>
                </c:pt>
                <c:pt idx="6">
                  <c:v>2020</c:v>
                </c:pt>
                <c:pt idx="7">
                  <c:v>2021</c:v>
                </c:pt>
                <c:pt idx="8">
                  <c:v>2022</c:v>
                </c:pt>
                <c:pt idx="9">
                  <c:v>2023</c:v>
                </c:pt>
                <c:pt idx="10">
                  <c:v>2024</c:v>
                </c:pt>
                <c:pt idx="11">
                  <c:v>2025</c:v>
                </c:pt>
                <c:pt idx="12">
                  <c:v>2026</c:v>
                </c:pt>
                <c:pt idx="13">
                  <c:v>2027</c:v>
                </c:pt>
                <c:pt idx="14">
                  <c:v>2028</c:v>
                </c:pt>
                <c:pt idx="15">
                  <c:v>2029</c:v>
                </c:pt>
                <c:pt idx="16">
                  <c:v>2030</c:v>
                </c:pt>
                <c:pt idx="17">
                  <c:v>2031</c:v>
                </c:pt>
                <c:pt idx="18">
                  <c:v>2032</c:v>
                </c:pt>
                <c:pt idx="19">
                  <c:v>2033</c:v>
                </c:pt>
                <c:pt idx="20">
                  <c:v>2034</c:v>
                </c:pt>
                <c:pt idx="21">
                  <c:v>2035</c:v>
                </c:pt>
                <c:pt idx="22">
                  <c:v>2036</c:v>
                </c:pt>
                <c:pt idx="23">
                  <c:v>2037</c:v>
                </c:pt>
                <c:pt idx="24">
                  <c:v>2038</c:v>
                </c:pt>
                <c:pt idx="25">
                  <c:v>2039</c:v>
                </c:pt>
                <c:pt idx="26">
                  <c:v>2040</c:v>
                </c:pt>
                <c:pt idx="27">
                  <c:v>2041</c:v>
                </c:pt>
                <c:pt idx="28">
                  <c:v>2042</c:v>
                </c:pt>
                <c:pt idx="29">
                  <c:v>2043</c:v>
                </c:pt>
                <c:pt idx="30">
                  <c:v>2044</c:v>
                </c:pt>
                <c:pt idx="31">
                  <c:v>2045</c:v>
                </c:pt>
                <c:pt idx="32">
                  <c:v>2046</c:v>
                </c:pt>
                <c:pt idx="33">
                  <c:v>2047</c:v>
                </c:pt>
                <c:pt idx="34">
                  <c:v>2048</c:v>
                </c:pt>
                <c:pt idx="35">
                  <c:v>2049</c:v>
                </c:pt>
                <c:pt idx="36">
                  <c:v>2050</c:v>
                </c:pt>
              </c:numCache>
            </c:numRef>
          </c:cat>
          <c:val>
            <c:numRef>
              <c:f>'2c GA All'!$C$52:$AM$52</c:f>
              <c:numCache>
                <c:formatCode>0</c:formatCode>
                <c:ptCount val="37"/>
                <c:pt idx="3">
                  <c:v>160.21813261808913</c:v>
                </c:pt>
                <c:pt idx="4">
                  <c:v>162.76950298964928</c:v>
                </c:pt>
                <c:pt idx="5">
                  <c:v>165.41420006702134</c:v>
                </c:pt>
                <c:pt idx="6">
                  <c:v>175.94032368871547</c:v>
                </c:pt>
                <c:pt idx="7">
                  <c:v>173.59593780473958</c:v>
                </c:pt>
                <c:pt idx="8">
                  <c:v>176.91361421157205</c:v>
                </c:pt>
                <c:pt idx="9">
                  <c:v>181.74631090333577</c:v>
                </c:pt>
                <c:pt idx="10">
                  <c:v>184.45185686929372</c:v>
                </c:pt>
                <c:pt idx="11">
                  <c:v>193.49858854932918</c:v>
                </c:pt>
                <c:pt idx="12">
                  <c:v>188.45489333516903</c:v>
                </c:pt>
                <c:pt idx="13">
                  <c:v>198.44338301910517</c:v>
                </c:pt>
                <c:pt idx="14">
                  <c:v>198.85748134818064</c:v>
                </c:pt>
                <c:pt idx="15">
                  <c:v>197.7162350799629</c:v>
                </c:pt>
                <c:pt idx="16">
                  <c:v>199.85545053707497</c:v>
                </c:pt>
                <c:pt idx="17">
                  <c:v>202.42298557157022</c:v>
                </c:pt>
                <c:pt idx="18">
                  <c:v>204.74964459598468</c:v>
                </c:pt>
                <c:pt idx="19">
                  <c:v>206.70587849410711</c:v>
                </c:pt>
                <c:pt idx="20">
                  <c:v>208.12189291901626</c:v>
                </c:pt>
                <c:pt idx="21">
                  <c:v>204.59443129699886</c:v>
                </c:pt>
              </c:numCache>
            </c:numRef>
          </c:val>
          <c:smooth val="0"/>
        </c:ser>
        <c:ser>
          <c:idx val="3"/>
          <c:order val="2"/>
          <c:tx>
            <c:strRef>
              <c:f>'2c GA All'!$B$53</c:f>
              <c:strCache>
                <c:ptCount val="1"/>
                <c:pt idx="0">
                  <c:v>IESO Forecast Extrapolated</c:v>
                </c:pt>
              </c:strCache>
            </c:strRef>
          </c:tx>
          <c:spPr>
            <a:ln w="57150">
              <a:solidFill>
                <a:sysClr val="windowText" lastClr="000000"/>
              </a:solidFill>
              <a:prstDash val="sysDot"/>
            </a:ln>
          </c:spPr>
          <c:marker>
            <c:symbol val="none"/>
          </c:marker>
          <c:cat>
            <c:numRef>
              <c:f>'2c GA All'!$C$50:$AM$50</c:f>
              <c:numCache>
                <c:formatCode>General</c:formatCode>
                <c:ptCount val="37"/>
                <c:pt idx="0">
                  <c:v>2014</c:v>
                </c:pt>
                <c:pt idx="1">
                  <c:v>2015</c:v>
                </c:pt>
                <c:pt idx="2">
                  <c:v>2016</c:v>
                </c:pt>
                <c:pt idx="3">
                  <c:v>2017</c:v>
                </c:pt>
                <c:pt idx="4">
                  <c:v>2018</c:v>
                </c:pt>
                <c:pt idx="5">
                  <c:v>2019</c:v>
                </c:pt>
                <c:pt idx="6">
                  <c:v>2020</c:v>
                </c:pt>
                <c:pt idx="7">
                  <c:v>2021</c:v>
                </c:pt>
                <c:pt idx="8">
                  <c:v>2022</c:v>
                </c:pt>
                <c:pt idx="9">
                  <c:v>2023</c:v>
                </c:pt>
                <c:pt idx="10">
                  <c:v>2024</c:v>
                </c:pt>
                <c:pt idx="11">
                  <c:v>2025</c:v>
                </c:pt>
                <c:pt idx="12">
                  <c:v>2026</c:v>
                </c:pt>
                <c:pt idx="13">
                  <c:v>2027</c:v>
                </c:pt>
                <c:pt idx="14">
                  <c:v>2028</c:v>
                </c:pt>
                <c:pt idx="15">
                  <c:v>2029</c:v>
                </c:pt>
                <c:pt idx="16">
                  <c:v>2030</c:v>
                </c:pt>
                <c:pt idx="17">
                  <c:v>2031</c:v>
                </c:pt>
                <c:pt idx="18">
                  <c:v>2032</c:v>
                </c:pt>
                <c:pt idx="19">
                  <c:v>2033</c:v>
                </c:pt>
                <c:pt idx="20">
                  <c:v>2034</c:v>
                </c:pt>
                <c:pt idx="21">
                  <c:v>2035</c:v>
                </c:pt>
                <c:pt idx="22">
                  <c:v>2036</c:v>
                </c:pt>
                <c:pt idx="23">
                  <c:v>2037</c:v>
                </c:pt>
                <c:pt idx="24">
                  <c:v>2038</c:v>
                </c:pt>
                <c:pt idx="25">
                  <c:v>2039</c:v>
                </c:pt>
                <c:pt idx="26">
                  <c:v>2040</c:v>
                </c:pt>
                <c:pt idx="27">
                  <c:v>2041</c:v>
                </c:pt>
                <c:pt idx="28">
                  <c:v>2042</c:v>
                </c:pt>
                <c:pt idx="29">
                  <c:v>2043</c:v>
                </c:pt>
                <c:pt idx="30">
                  <c:v>2044</c:v>
                </c:pt>
                <c:pt idx="31">
                  <c:v>2045</c:v>
                </c:pt>
                <c:pt idx="32">
                  <c:v>2046</c:v>
                </c:pt>
                <c:pt idx="33">
                  <c:v>2047</c:v>
                </c:pt>
                <c:pt idx="34">
                  <c:v>2048</c:v>
                </c:pt>
                <c:pt idx="35">
                  <c:v>2049</c:v>
                </c:pt>
                <c:pt idx="36">
                  <c:v>2050</c:v>
                </c:pt>
              </c:numCache>
            </c:numRef>
          </c:cat>
          <c:val>
            <c:numRef>
              <c:f>'2c GA All'!$C$53:$AM$53</c:f>
              <c:numCache>
                <c:formatCode>0</c:formatCode>
                <c:ptCount val="37"/>
                <c:pt idx="22">
                  <c:v>205.43844915893689</c:v>
                </c:pt>
                <c:pt idx="23">
                  <c:v>206.28594886613706</c:v>
                </c:pt>
                <c:pt idx="24">
                  <c:v>207.13694478233143</c:v>
                </c:pt>
                <c:pt idx="25">
                  <c:v>207.99145133050709</c:v>
                </c:pt>
                <c:pt idx="26">
                  <c:v>208.84948299315059</c:v>
                </c:pt>
                <c:pt idx="27">
                  <c:v>209.71105431249339</c:v>
                </c:pt>
                <c:pt idx="28">
                  <c:v>210.57617989075831</c:v>
                </c:pt>
                <c:pt idx="29">
                  <c:v>211.44487439040711</c:v>
                </c:pt>
                <c:pt idx="30">
                  <c:v>212.31715253438887</c:v>
                </c:pt>
                <c:pt idx="31">
                  <c:v>213.19302910638956</c:v>
                </c:pt>
                <c:pt idx="32">
                  <c:v>214.07251895108266</c:v>
                </c:pt>
                <c:pt idx="33">
                  <c:v>214.95563697438064</c:v>
                </c:pt>
                <c:pt idx="34">
                  <c:v>215.84239814368772</c:v>
                </c:pt>
                <c:pt idx="35">
                  <c:v>216.73281748815344</c:v>
                </c:pt>
                <c:pt idx="36">
                  <c:v>217.62691009892745</c:v>
                </c:pt>
              </c:numCache>
            </c:numRef>
          </c:val>
          <c:smooth val="0"/>
        </c:ser>
        <c:ser>
          <c:idx val="2"/>
          <c:order val="3"/>
          <c:tx>
            <c:strRef>
              <c:f>'2c GA All'!$B$54</c:f>
              <c:strCache>
                <c:ptCount val="1"/>
                <c:pt idx="0">
                  <c:v>Financed GA</c:v>
                </c:pt>
              </c:strCache>
            </c:strRef>
          </c:tx>
          <c:spPr>
            <a:ln>
              <a:solidFill>
                <a:srgbClr val="FF0000"/>
              </a:solidFill>
            </a:ln>
          </c:spPr>
          <c:marker>
            <c:symbol val="none"/>
          </c:marker>
          <c:cat>
            <c:numRef>
              <c:f>'2c GA All'!$C$50:$AM$50</c:f>
              <c:numCache>
                <c:formatCode>General</c:formatCode>
                <c:ptCount val="37"/>
                <c:pt idx="0">
                  <c:v>2014</c:v>
                </c:pt>
                <c:pt idx="1">
                  <c:v>2015</c:v>
                </c:pt>
                <c:pt idx="2">
                  <c:v>2016</c:v>
                </c:pt>
                <c:pt idx="3">
                  <c:v>2017</c:v>
                </c:pt>
                <c:pt idx="4">
                  <c:v>2018</c:v>
                </c:pt>
                <c:pt idx="5">
                  <c:v>2019</c:v>
                </c:pt>
                <c:pt idx="6">
                  <c:v>2020</c:v>
                </c:pt>
                <c:pt idx="7">
                  <c:v>2021</c:v>
                </c:pt>
                <c:pt idx="8">
                  <c:v>2022</c:v>
                </c:pt>
                <c:pt idx="9">
                  <c:v>2023</c:v>
                </c:pt>
                <c:pt idx="10">
                  <c:v>2024</c:v>
                </c:pt>
                <c:pt idx="11">
                  <c:v>2025</c:v>
                </c:pt>
                <c:pt idx="12">
                  <c:v>2026</c:v>
                </c:pt>
                <c:pt idx="13">
                  <c:v>2027</c:v>
                </c:pt>
                <c:pt idx="14">
                  <c:v>2028</c:v>
                </c:pt>
                <c:pt idx="15">
                  <c:v>2029</c:v>
                </c:pt>
                <c:pt idx="16">
                  <c:v>2030</c:v>
                </c:pt>
                <c:pt idx="17">
                  <c:v>2031</c:v>
                </c:pt>
                <c:pt idx="18">
                  <c:v>2032</c:v>
                </c:pt>
                <c:pt idx="19">
                  <c:v>2033</c:v>
                </c:pt>
                <c:pt idx="20">
                  <c:v>2034</c:v>
                </c:pt>
                <c:pt idx="21">
                  <c:v>2035</c:v>
                </c:pt>
                <c:pt idx="22">
                  <c:v>2036</c:v>
                </c:pt>
                <c:pt idx="23">
                  <c:v>2037</c:v>
                </c:pt>
                <c:pt idx="24">
                  <c:v>2038</c:v>
                </c:pt>
                <c:pt idx="25">
                  <c:v>2039</c:v>
                </c:pt>
                <c:pt idx="26">
                  <c:v>2040</c:v>
                </c:pt>
                <c:pt idx="27">
                  <c:v>2041</c:v>
                </c:pt>
                <c:pt idx="28">
                  <c:v>2042</c:v>
                </c:pt>
                <c:pt idx="29">
                  <c:v>2043</c:v>
                </c:pt>
                <c:pt idx="30">
                  <c:v>2044</c:v>
                </c:pt>
                <c:pt idx="31">
                  <c:v>2045</c:v>
                </c:pt>
                <c:pt idx="32">
                  <c:v>2046</c:v>
                </c:pt>
                <c:pt idx="33">
                  <c:v>2047</c:v>
                </c:pt>
                <c:pt idx="34">
                  <c:v>2048</c:v>
                </c:pt>
                <c:pt idx="35">
                  <c:v>2049</c:v>
                </c:pt>
                <c:pt idx="36">
                  <c:v>2050</c:v>
                </c:pt>
              </c:numCache>
            </c:numRef>
          </c:cat>
          <c:val>
            <c:numRef>
              <c:f>'2c GA All'!$C$54:$AM$54</c:f>
              <c:numCache>
                <c:formatCode>0</c:formatCode>
                <c:ptCount val="37"/>
                <c:pt idx="3">
                  <c:v>130.48783261808913</c:v>
                </c:pt>
                <c:pt idx="4">
                  <c:v>129.55880298964928</c:v>
                </c:pt>
                <c:pt idx="5">
                  <c:v>132.19220006702136</c:v>
                </c:pt>
                <c:pt idx="6">
                  <c:v>134.28852368871549</c:v>
                </c:pt>
                <c:pt idx="7">
                  <c:v>132.89333780473959</c:v>
                </c:pt>
                <c:pt idx="8">
                  <c:v>139.50606050009151</c:v>
                </c:pt>
                <c:pt idx="9">
                  <c:v>148.92072176028893</c:v>
                </c:pt>
                <c:pt idx="10">
                  <c:v>148.18389544710135</c:v>
                </c:pt>
                <c:pt idx="11">
                  <c:v>163.45563002761671</c:v>
                </c:pt>
                <c:pt idx="12">
                  <c:v>163.93769122603837</c:v>
                </c:pt>
                <c:pt idx="13">
                  <c:v>170.3407147773423</c:v>
                </c:pt>
                <c:pt idx="14">
                  <c:v>175.07973816526572</c:v>
                </c:pt>
                <c:pt idx="15">
                  <c:v>182.21715848466829</c:v>
                </c:pt>
                <c:pt idx="16">
                  <c:v>189.56619874050051</c:v>
                </c:pt>
                <c:pt idx="17">
                  <c:v>202.41637588104535</c:v>
                </c:pt>
                <c:pt idx="18">
                  <c:v>207.40592120925174</c:v>
                </c:pt>
                <c:pt idx="19">
                  <c:v>216.92589994275383</c:v>
                </c:pt>
                <c:pt idx="20">
                  <c:v>225.44216808017578</c:v>
                </c:pt>
                <c:pt idx="21">
                  <c:v>238.94253178512673</c:v>
                </c:pt>
                <c:pt idx="22">
                  <c:v>245.98919293486361</c:v>
                </c:pt>
                <c:pt idx="23">
                  <c:v>253.22241935035507</c:v>
                </c:pt>
                <c:pt idx="24">
                  <c:v>260.66481946498959</c:v>
                </c:pt>
                <c:pt idx="25">
                  <c:v>268.3398607142268</c:v>
                </c:pt>
                <c:pt idx="26">
                  <c:v>276.27195398342542</c:v>
                </c:pt>
                <c:pt idx="27">
                  <c:v>284.48654184465732</c:v>
                </c:pt>
                <c:pt idx="28">
                  <c:v>293.0101909046021</c:v>
                </c:pt>
                <c:pt idx="29">
                  <c:v>301.87068860176907</c:v>
                </c:pt>
                <c:pt idx="30">
                  <c:v>311.09714480868922</c:v>
                </c:pt>
                <c:pt idx="31">
                  <c:v>320.72009861343565</c:v>
                </c:pt>
                <c:pt idx="32">
                  <c:v>330.77163067492893</c:v>
                </c:pt>
                <c:pt idx="33">
                  <c:v>341.28548156805107</c:v>
                </c:pt>
                <c:pt idx="34">
                  <c:v>215.84239814368772</c:v>
                </c:pt>
                <c:pt idx="35">
                  <c:v>216.73281748815344</c:v>
                </c:pt>
                <c:pt idx="36">
                  <c:v>217.62691009892745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23523200"/>
        <c:axId val="223524736"/>
      </c:lineChart>
      <c:catAx>
        <c:axId val="22352320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crossAx val="223524736"/>
        <c:crosses val="autoZero"/>
        <c:auto val="1"/>
        <c:lblAlgn val="ctr"/>
        <c:lblOffset val="100"/>
        <c:noMultiLvlLbl val="0"/>
      </c:catAx>
      <c:valAx>
        <c:axId val="223524736"/>
        <c:scaling>
          <c:orientation val="minMax"/>
          <c:max val="340"/>
          <c:min val="90"/>
        </c:scaling>
        <c:delete val="0"/>
        <c:axPos val="l"/>
        <c:majorGridlines/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en-US"/>
                  <a:t>Average Monthly Residential Bill w tax </a:t>
                </a:r>
              </a:p>
              <a:p>
                <a:pPr>
                  <a:defRPr/>
                </a:pPr>
                <a:r>
                  <a:rPr lang="en-US"/>
                  <a:t>(nominal $/month)</a:t>
                </a:r>
              </a:p>
            </c:rich>
          </c:tx>
          <c:overlay val="0"/>
        </c:title>
        <c:numFmt formatCode="0" sourceLinked="1"/>
        <c:majorTickMark val="out"/>
        <c:minorTickMark val="none"/>
        <c:tickLblPos val="nextTo"/>
        <c:crossAx val="223523200"/>
        <c:crosses val="autoZero"/>
        <c:crossBetween val="between"/>
      </c:valAx>
    </c:plotArea>
    <c:legend>
      <c:legendPos val="b"/>
      <c:overlay val="0"/>
    </c:legend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1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CA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0333068057337065"/>
          <c:y val="4.3992146421258448E-2"/>
          <c:w val="0.87503849788261645"/>
          <c:h val="0.65149895555944493"/>
        </c:manualLayout>
      </c:layout>
      <c:areaChart>
        <c:grouping val="standard"/>
        <c:varyColors val="0"/>
        <c:ser>
          <c:idx val="4"/>
          <c:order val="2"/>
          <c:tx>
            <c:strRef>
              <c:f>'3 GA All'!$B$46</c:f>
              <c:strCache>
                <c:ptCount val="1"/>
                <c:pt idx="0">
                  <c:v>Accumulated Debt</c:v>
                </c:pt>
              </c:strCache>
            </c:strRef>
          </c:tx>
          <c:spPr>
            <a:solidFill>
              <a:schemeClr val="accent2">
                <a:alpha val="50196"/>
              </a:schemeClr>
            </a:solidFill>
            <a:ln>
              <a:solidFill>
                <a:sysClr val="windowText" lastClr="000000"/>
              </a:solidFill>
              <a:prstDash val="dash"/>
            </a:ln>
          </c:spPr>
          <c:cat>
            <c:numRef>
              <c:f>'3 GA All'!$F$42:$X$42</c:f>
              <c:numCache>
                <c:formatCode>General</c:formatCode>
                <c:ptCount val="19"/>
                <c:pt idx="0">
                  <c:v>2017</c:v>
                </c:pt>
                <c:pt idx="1">
                  <c:v>2018</c:v>
                </c:pt>
                <c:pt idx="2">
                  <c:v>2019</c:v>
                </c:pt>
                <c:pt idx="3">
                  <c:v>2020</c:v>
                </c:pt>
                <c:pt idx="4">
                  <c:v>2021</c:v>
                </c:pt>
                <c:pt idx="5">
                  <c:v>2022</c:v>
                </c:pt>
                <c:pt idx="6">
                  <c:v>2023</c:v>
                </c:pt>
                <c:pt idx="7">
                  <c:v>2024</c:v>
                </c:pt>
                <c:pt idx="8">
                  <c:v>2025</c:v>
                </c:pt>
                <c:pt idx="9">
                  <c:v>2026</c:v>
                </c:pt>
                <c:pt idx="10">
                  <c:v>2027</c:v>
                </c:pt>
                <c:pt idx="11">
                  <c:v>2028</c:v>
                </c:pt>
                <c:pt idx="12">
                  <c:v>2029</c:v>
                </c:pt>
                <c:pt idx="13">
                  <c:v>2030</c:v>
                </c:pt>
                <c:pt idx="14">
                  <c:v>2031</c:v>
                </c:pt>
                <c:pt idx="15">
                  <c:v>2032</c:v>
                </c:pt>
                <c:pt idx="16">
                  <c:v>2033</c:v>
                </c:pt>
                <c:pt idx="17">
                  <c:v>2034</c:v>
                </c:pt>
                <c:pt idx="18">
                  <c:v>2035</c:v>
                </c:pt>
              </c:numCache>
            </c:numRef>
          </c:cat>
          <c:val>
            <c:numRef>
              <c:f>'3 GA All'!$F$46:$AM$46</c:f>
              <c:numCache>
                <c:formatCode>0</c:formatCode>
                <c:ptCount val="34"/>
                <c:pt idx="0">
                  <c:v>3110.9433333333345</c:v>
                </c:pt>
                <c:pt idx="1">
                  <c:v>6462.7691942666643</c:v>
                </c:pt>
                <c:pt idx="2">
                  <c:v>9926.6990116998913</c:v>
                </c:pt>
                <c:pt idx="3">
                  <c:v>14843.390751320278</c:v>
                </c:pt>
                <c:pt idx="4">
                  <c:v>19115.385288824491</c:v>
                </c:pt>
                <c:pt idx="5">
                  <c:v>23232.464220952763</c:v>
                </c:pt>
                <c:pt idx="6">
                  <c:v>27002.788837293811</c:v>
                </c:pt>
                <c:pt idx="7">
                  <c:v>31679.770424289622</c:v>
                </c:pt>
                <c:pt idx="8">
                  <c:v>35820.192761663151</c:v>
                </c:pt>
                <c:pt idx="9">
                  <c:v>39500.077551453898</c:v>
                </c:pt>
                <c:pt idx="10">
                  <c:v>44195.16664699628</c:v>
                </c:pt>
                <c:pt idx="11">
                  <c:v>48720.020425404808</c:v>
                </c:pt>
                <c:pt idx="12">
                  <c:v>52475.106032544158</c:v>
                </c:pt>
                <c:pt idx="13">
                  <c:v>55939.935871770169</c:v>
                </c:pt>
                <c:pt idx="14">
                  <c:v>58315.608478577495</c:v>
                </c:pt>
                <c:pt idx="15">
                  <c:v>60774.360389016423</c:v>
                </c:pt>
                <c:pt idx="16">
                  <c:v>62568.538301169741</c:v>
                </c:pt>
                <c:pt idx="17">
                  <c:v>63759.789447884323</c:v>
                </c:pt>
                <c:pt idx="18">
                  <c:v>62700.003123023474</c:v>
                </c:pt>
                <c:pt idx="19">
                  <c:v>61089.793227057169</c:v>
                </c:pt>
                <c:pt idx="20">
                  <c:v>58909.239657974395</c:v>
                </c:pt>
                <c:pt idx="21">
                  <c:v>56136.654429169546</c:v>
                </c:pt>
                <c:pt idx="22">
                  <c:v>52748.51956214528</c:v>
                </c:pt>
                <c:pt idx="23">
                  <c:v>48719.420258572645</c:v>
                </c:pt>
                <c:pt idx="24">
                  <c:v>44021.973180839967</c:v>
                </c:pt>
                <c:pt idx="25">
                  <c:v>38626.749657981942</c:v>
                </c:pt>
                <c:pt idx="26">
                  <c:v>32502.193621180828</c:v>
                </c:pt>
                <c:pt idx="27">
                  <c:v>25614.534059841386</c:v>
                </c:pt>
                <c:pt idx="28">
                  <c:v>17927.691775527663</c:v>
                </c:pt>
                <c:pt idx="29">
                  <c:v>9403.1801967778611</c:v>
                </c:pt>
                <c:pt idx="30">
                  <c:v>2.9489965527318418E-6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23680384"/>
        <c:axId val="223681920"/>
      </c:areaChart>
      <c:barChart>
        <c:barDir val="col"/>
        <c:grouping val="clustered"/>
        <c:varyColors val="0"/>
        <c:ser>
          <c:idx val="2"/>
          <c:order val="1"/>
          <c:tx>
            <c:strRef>
              <c:f>'3 GA All'!$B$45</c:f>
              <c:strCache>
                <c:ptCount val="1"/>
                <c:pt idx="0">
                  <c:v>GA Payment</c:v>
                </c:pt>
              </c:strCache>
            </c:strRef>
          </c:tx>
          <c:spPr>
            <a:solidFill>
              <a:schemeClr val="accent2">
                <a:lumMod val="60000"/>
                <a:lumOff val="40000"/>
              </a:schemeClr>
            </a:solidFill>
            <a:ln>
              <a:solidFill>
                <a:sysClr val="windowText" lastClr="000000"/>
              </a:solidFill>
            </a:ln>
          </c:spPr>
          <c:invertIfNegative val="0"/>
          <c:cat>
            <c:numRef>
              <c:f>'3 GA All'!$F$42:$X$42</c:f>
              <c:numCache>
                <c:formatCode>General</c:formatCode>
                <c:ptCount val="19"/>
                <c:pt idx="0">
                  <c:v>2017</c:v>
                </c:pt>
                <c:pt idx="1">
                  <c:v>2018</c:v>
                </c:pt>
                <c:pt idx="2">
                  <c:v>2019</c:v>
                </c:pt>
                <c:pt idx="3">
                  <c:v>2020</c:v>
                </c:pt>
                <c:pt idx="4">
                  <c:v>2021</c:v>
                </c:pt>
                <c:pt idx="5">
                  <c:v>2022</c:v>
                </c:pt>
                <c:pt idx="6">
                  <c:v>2023</c:v>
                </c:pt>
                <c:pt idx="7">
                  <c:v>2024</c:v>
                </c:pt>
                <c:pt idx="8">
                  <c:v>2025</c:v>
                </c:pt>
                <c:pt idx="9">
                  <c:v>2026</c:v>
                </c:pt>
                <c:pt idx="10">
                  <c:v>2027</c:v>
                </c:pt>
                <c:pt idx="11">
                  <c:v>2028</c:v>
                </c:pt>
                <c:pt idx="12">
                  <c:v>2029</c:v>
                </c:pt>
                <c:pt idx="13">
                  <c:v>2030</c:v>
                </c:pt>
                <c:pt idx="14">
                  <c:v>2031</c:v>
                </c:pt>
                <c:pt idx="15">
                  <c:v>2032</c:v>
                </c:pt>
                <c:pt idx="16">
                  <c:v>2033</c:v>
                </c:pt>
                <c:pt idx="17">
                  <c:v>2034</c:v>
                </c:pt>
                <c:pt idx="18">
                  <c:v>2035</c:v>
                </c:pt>
              </c:numCache>
            </c:numRef>
          </c:cat>
          <c:val>
            <c:numRef>
              <c:f>'3 GA All'!$F$45:$AM$45</c:f>
              <c:numCache>
                <c:formatCode>0</c:formatCode>
                <c:ptCount val="34"/>
                <c:pt idx="0">
                  <c:v>8984.4263489017103</c:v>
                </c:pt>
                <c:pt idx="1">
                  <c:v>8642.0109683873598</c:v>
                </c:pt>
                <c:pt idx="2">
                  <c:v>8418.8106073254785</c:v>
                </c:pt>
                <c:pt idx="3">
                  <c:v>7759.5859866754108</c:v>
                </c:pt>
                <c:pt idx="4">
                  <c:v>7330.9488095176384</c:v>
                </c:pt>
                <c:pt idx="5">
                  <c:v>7494.4904412867236</c:v>
                </c:pt>
                <c:pt idx="6">
                  <c:v>7661.6804228147039</c:v>
                </c:pt>
                <c:pt idx="7">
                  <c:v>7832.6001428942682</c:v>
                </c:pt>
                <c:pt idx="8">
                  <c:v>8007.3328059706555</c:v>
                </c:pt>
                <c:pt idx="9">
                  <c:v>8185.9634726459462</c:v>
                </c:pt>
                <c:pt idx="10">
                  <c:v>8368.5791010869143</c:v>
                </c:pt>
                <c:pt idx="11">
                  <c:v>8555.2685893566413</c:v>
                </c:pt>
                <c:pt idx="12">
                  <c:v>8746.1228186904609</c:v>
                </c:pt>
                <c:pt idx="13">
                  <c:v>8941.23469773734</c:v>
                </c:pt>
                <c:pt idx="14">
                  <c:v>9140.6992077881914</c:v>
                </c:pt>
                <c:pt idx="15">
                  <c:v>9344.6134490131863</c:v>
                </c:pt>
                <c:pt idx="16">
                  <c:v>9553.0766877305086</c:v>
                </c:pt>
                <c:pt idx="17">
                  <c:v>9766.1904047296357</c:v>
                </c:pt>
                <c:pt idx="18">
                  <c:v>9984.0583446726177</c:v>
                </c:pt>
                <c:pt idx="19">
                  <c:v>10206.786566597404</c:v>
                </c:pt>
                <c:pt idx="20">
                  <c:v>10434.483495547853</c:v>
                </c:pt>
                <c:pt idx="21">
                  <c:v>10667.259975355484</c:v>
                </c:pt>
                <c:pt idx="22">
                  <c:v>10905.229322598745</c:v>
                </c:pt>
                <c:pt idx="23">
                  <c:v>11148.507381765989</c:v>
                </c:pt>
                <c:pt idx="24">
                  <c:v>11397.212581649066</c:v>
                </c:pt>
                <c:pt idx="25">
                  <c:v>11651.465992994967</c:v>
                </c:pt>
                <c:pt idx="26">
                  <c:v>11911.391387443568</c:v>
                </c:pt>
                <c:pt idx="27">
                  <c:v>12177.115297780207</c:v>
                </c:pt>
                <c:pt idx="28">
                  <c:v>12448.767079532354</c:v>
                </c:pt>
                <c:pt idx="29">
                  <c:v>12726.478973940459</c:v>
                </c:pt>
                <c:pt idx="30">
                  <c:v>13010.386172333525</c:v>
                </c:pt>
                <c:pt idx="31">
                  <c:v>2975.1541685887391</c:v>
                </c:pt>
                <c:pt idx="32">
                  <c:v>2831.4612802208057</c:v>
                </c:pt>
                <c:pt idx="33">
                  <c:v>2694.7084174775991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223680384"/>
        <c:axId val="223681920"/>
      </c:barChart>
      <c:lineChart>
        <c:grouping val="standard"/>
        <c:varyColors val="0"/>
        <c:ser>
          <c:idx val="0"/>
          <c:order val="0"/>
          <c:tx>
            <c:strRef>
              <c:f>'3 GA All'!$B$43</c:f>
              <c:strCache>
                <c:ptCount val="1"/>
                <c:pt idx="0">
                  <c:v>IESO Forecast GA Cost</c:v>
                </c:pt>
              </c:strCache>
            </c:strRef>
          </c:tx>
          <c:spPr>
            <a:ln w="38100">
              <a:solidFill>
                <a:sysClr val="windowText" lastClr="000000"/>
              </a:solidFill>
            </a:ln>
          </c:spPr>
          <c:marker>
            <c:symbol val="none"/>
          </c:marker>
          <c:cat>
            <c:numRef>
              <c:f>'3 GA All'!$F$42:$AK$42</c:f>
              <c:numCache>
                <c:formatCode>General</c:formatCode>
                <c:ptCount val="32"/>
                <c:pt idx="0">
                  <c:v>2017</c:v>
                </c:pt>
                <c:pt idx="1">
                  <c:v>2018</c:v>
                </c:pt>
                <c:pt idx="2">
                  <c:v>2019</c:v>
                </c:pt>
                <c:pt idx="3">
                  <c:v>2020</c:v>
                </c:pt>
                <c:pt idx="4">
                  <c:v>2021</c:v>
                </c:pt>
                <c:pt idx="5">
                  <c:v>2022</c:v>
                </c:pt>
                <c:pt idx="6">
                  <c:v>2023</c:v>
                </c:pt>
                <c:pt idx="7">
                  <c:v>2024</c:v>
                </c:pt>
                <c:pt idx="8">
                  <c:v>2025</c:v>
                </c:pt>
                <c:pt idx="9">
                  <c:v>2026</c:v>
                </c:pt>
                <c:pt idx="10">
                  <c:v>2027</c:v>
                </c:pt>
                <c:pt idx="11">
                  <c:v>2028</c:v>
                </c:pt>
                <c:pt idx="12">
                  <c:v>2029</c:v>
                </c:pt>
                <c:pt idx="13">
                  <c:v>2030</c:v>
                </c:pt>
                <c:pt idx="14">
                  <c:v>2031</c:v>
                </c:pt>
                <c:pt idx="15">
                  <c:v>2032</c:v>
                </c:pt>
                <c:pt idx="16">
                  <c:v>2033</c:v>
                </c:pt>
                <c:pt idx="17">
                  <c:v>2034</c:v>
                </c:pt>
                <c:pt idx="18">
                  <c:v>2035</c:v>
                </c:pt>
                <c:pt idx="19">
                  <c:v>2036</c:v>
                </c:pt>
                <c:pt idx="20">
                  <c:v>2037</c:v>
                </c:pt>
                <c:pt idx="21">
                  <c:v>2038</c:v>
                </c:pt>
                <c:pt idx="22">
                  <c:v>2039</c:v>
                </c:pt>
                <c:pt idx="23">
                  <c:v>2040</c:v>
                </c:pt>
                <c:pt idx="24">
                  <c:v>2041</c:v>
                </c:pt>
                <c:pt idx="25">
                  <c:v>2042</c:v>
                </c:pt>
                <c:pt idx="26">
                  <c:v>2043</c:v>
                </c:pt>
                <c:pt idx="27">
                  <c:v>2044</c:v>
                </c:pt>
                <c:pt idx="28">
                  <c:v>2045</c:v>
                </c:pt>
                <c:pt idx="29">
                  <c:v>2046</c:v>
                </c:pt>
                <c:pt idx="30">
                  <c:v>2047</c:v>
                </c:pt>
                <c:pt idx="31">
                  <c:v>2048</c:v>
                </c:pt>
              </c:numCache>
            </c:numRef>
          </c:cat>
          <c:val>
            <c:numRef>
              <c:f>'3 GA All'!$F$43:$X$43</c:f>
              <c:numCache>
                <c:formatCode>0</c:formatCode>
                <c:ptCount val="19"/>
                <c:pt idx="0">
                  <c:v>12095.369682235045</c:v>
                </c:pt>
                <c:pt idx="1">
                  <c:v>11834.680968387356</c:v>
                </c:pt>
                <c:pt idx="2">
                  <c:v>11552.105152780023</c:v>
                </c:pt>
                <c:pt idx="3">
                  <c:v>12168.427804857231</c:v>
                </c:pt>
                <c:pt idx="4">
                  <c:v>10843.555476184305</c:v>
                </c:pt>
                <c:pt idx="5">
                  <c:v>10633.626262038733</c:v>
                </c:pt>
                <c:pt idx="6">
                  <c:v>10243.432169611806</c:v>
                </c:pt>
                <c:pt idx="7">
                  <c:v>11128.119052974123</c:v>
                </c:pt>
                <c:pt idx="8">
                  <c:v>10527.01808843752</c:v>
                </c:pt>
                <c:pt idx="9">
                  <c:v>10033.287200750003</c:v>
                </c:pt>
                <c:pt idx="10">
                  <c:v>11042.844229096907</c:v>
                </c:pt>
                <c:pt idx="11">
                  <c:v>10819.097642104838</c:v>
                </c:pt>
                <c:pt idx="12">
                  <c:v>10008.692180866097</c:v>
                </c:pt>
                <c:pt idx="13">
                  <c:v>9721.4381123383864</c:v>
                </c:pt>
                <c:pt idx="14">
                  <c:v>8654.4846953957476</c:v>
                </c:pt>
                <c:pt idx="15">
                  <c:v>8819.9388296880807</c:v>
                </c:pt>
                <c:pt idx="16">
                  <c:v>8238.0383223817407</c:v>
                </c:pt>
                <c:pt idx="17">
                  <c:v>7756.4351319563648</c:v>
                </c:pt>
                <c:pt idx="18">
                  <c:v>5662.3211916579985</c:v>
                </c:pt>
              </c:numCache>
            </c:numRef>
          </c:val>
          <c:smooth val="0"/>
        </c:ser>
        <c:ser>
          <c:idx val="5"/>
          <c:order val="3"/>
          <c:tx>
            <c:strRef>
              <c:f>'3 GA All'!$B$44</c:f>
              <c:strCache>
                <c:ptCount val="1"/>
                <c:pt idx="0">
                  <c:v>GA Cost Extrapolated</c:v>
                </c:pt>
              </c:strCache>
            </c:strRef>
          </c:tx>
          <c:spPr>
            <a:ln w="57150">
              <a:solidFill>
                <a:sysClr val="windowText" lastClr="000000"/>
              </a:solidFill>
              <a:prstDash val="sysDot"/>
            </a:ln>
          </c:spPr>
          <c:marker>
            <c:symbol val="none"/>
          </c:marker>
          <c:cat>
            <c:numRef>
              <c:f>'3 GA All'!$F$42:$AK$42</c:f>
              <c:numCache>
                <c:formatCode>General</c:formatCode>
                <c:ptCount val="32"/>
                <c:pt idx="0">
                  <c:v>2017</c:v>
                </c:pt>
                <c:pt idx="1">
                  <c:v>2018</c:v>
                </c:pt>
                <c:pt idx="2">
                  <c:v>2019</c:v>
                </c:pt>
                <c:pt idx="3">
                  <c:v>2020</c:v>
                </c:pt>
                <c:pt idx="4">
                  <c:v>2021</c:v>
                </c:pt>
                <c:pt idx="5">
                  <c:v>2022</c:v>
                </c:pt>
                <c:pt idx="6">
                  <c:v>2023</c:v>
                </c:pt>
                <c:pt idx="7">
                  <c:v>2024</c:v>
                </c:pt>
                <c:pt idx="8">
                  <c:v>2025</c:v>
                </c:pt>
                <c:pt idx="9">
                  <c:v>2026</c:v>
                </c:pt>
                <c:pt idx="10">
                  <c:v>2027</c:v>
                </c:pt>
                <c:pt idx="11">
                  <c:v>2028</c:v>
                </c:pt>
                <c:pt idx="12">
                  <c:v>2029</c:v>
                </c:pt>
                <c:pt idx="13">
                  <c:v>2030</c:v>
                </c:pt>
                <c:pt idx="14">
                  <c:v>2031</c:v>
                </c:pt>
                <c:pt idx="15">
                  <c:v>2032</c:v>
                </c:pt>
                <c:pt idx="16">
                  <c:v>2033</c:v>
                </c:pt>
                <c:pt idx="17">
                  <c:v>2034</c:v>
                </c:pt>
                <c:pt idx="18">
                  <c:v>2035</c:v>
                </c:pt>
                <c:pt idx="19">
                  <c:v>2036</c:v>
                </c:pt>
                <c:pt idx="20">
                  <c:v>2037</c:v>
                </c:pt>
                <c:pt idx="21">
                  <c:v>2038</c:v>
                </c:pt>
                <c:pt idx="22">
                  <c:v>2039</c:v>
                </c:pt>
                <c:pt idx="23">
                  <c:v>2040</c:v>
                </c:pt>
                <c:pt idx="24">
                  <c:v>2041</c:v>
                </c:pt>
                <c:pt idx="25">
                  <c:v>2042</c:v>
                </c:pt>
                <c:pt idx="26">
                  <c:v>2043</c:v>
                </c:pt>
                <c:pt idx="27">
                  <c:v>2044</c:v>
                </c:pt>
                <c:pt idx="28">
                  <c:v>2045</c:v>
                </c:pt>
                <c:pt idx="29">
                  <c:v>2046</c:v>
                </c:pt>
                <c:pt idx="30">
                  <c:v>2047</c:v>
                </c:pt>
                <c:pt idx="31">
                  <c:v>2048</c:v>
                </c:pt>
              </c:numCache>
            </c:numRef>
          </c:cat>
          <c:val>
            <c:numRef>
              <c:f>'3 GA All'!$F$44:$AM$44</c:f>
              <c:numCache>
                <c:formatCode>0</c:formatCode>
                <c:ptCount val="34"/>
                <c:pt idx="19">
                  <c:v>5388.8445108572041</c:v>
                </c:pt>
                <c:pt idx="20">
                  <c:v>5128.5761049688263</c:v>
                </c:pt>
                <c:pt idx="21">
                  <c:v>4880.8780456486584</c:v>
                </c:pt>
                <c:pt idx="22">
                  <c:v>4645.1432149781613</c:v>
                </c:pt>
                <c:pt idx="23">
                  <c:v>4420.7938173939892</c:v>
                </c:pt>
                <c:pt idx="24">
                  <c:v>4207.2799634878011</c:v>
                </c:pt>
                <c:pt idx="25">
                  <c:v>4004.0783222051691</c:v>
                </c:pt>
                <c:pt idx="26">
                  <c:v>3810.6908381400954</c:v>
                </c:pt>
                <c:pt idx="27">
                  <c:v>3626.6435107811549</c:v>
                </c:pt>
                <c:pt idx="28">
                  <c:v>3451.4852327171438</c:v>
                </c:pt>
                <c:pt idx="29">
                  <c:v>3284.7866839546605</c:v>
                </c:pt>
                <c:pt idx="30">
                  <c:v>3126.139279637503</c:v>
                </c:pt>
                <c:pt idx="31">
                  <c:v>2975.1541685887391</c:v>
                </c:pt>
                <c:pt idx="32">
                  <c:v>2831.4612802208057</c:v>
                </c:pt>
                <c:pt idx="33">
                  <c:v>2694.7084174775991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23680384"/>
        <c:axId val="223681920"/>
      </c:lineChart>
      <c:catAx>
        <c:axId val="22368038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crossAx val="223681920"/>
        <c:crosses val="autoZero"/>
        <c:auto val="1"/>
        <c:lblAlgn val="ctr"/>
        <c:lblOffset val="100"/>
        <c:noMultiLvlLbl val="0"/>
      </c:catAx>
      <c:valAx>
        <c:axId val="223681920"/>
        <c:scaling>
          <c:orientation val="minMax"/>
        </c:scaling>
        <c:delete val="0"/>
        <c:axPos val="l"/>
        <c:majorGridlines/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en-US"/>
                  <a:t>Global</a:t>
                </a:r>
                <a:r>
                  <a:rPr lang="en-US" baseline="0"/>
                  <a:t> Adjustment</a:t>
                </a:r>
              </a:p>
              <a:p>
                <a:pPr>
                  <a:defRPr/>
                </a:pPr>
                <a:r>
                  <a:rPr lang="en-US" baseline="0"/>
                  <a:t>(</a:t>
                </a:r>
                <a:r>
                  <a:rPr lang="en-US"/>
                  <a:t>Nominal $ million)</a:t>
                </a:r>
              </a:p>
            </c:rich>
          </c:tx>
          <c:layout/>
          <c:overlay val="0"/>
        </c:title>
        <c:numFmt formatCode="0" sourceLinked="1"/>
        <c:majorTickMark val="out"/>
        <c:minorTickMark val="none"/>
        <c:tickLblPos val="nextTo"/>
        <c:crossAx val="223680384"/>
        <c:crosses val="autoZero"/>
        <c:crossBetween val="between"/>
      </c:valAx>
    </c:plotArea>
    <c:legend>
      <c:legendPos val="b"/>
      <c:layout/>
      <c:overlay val="0"/>
    </c:legend>
    <c:plotVisOnly val="1"/>
    <c:dispBlanksAs val="gap"/>
    <c:showDLblsOverMax val="0"/>
  </c:chart>
  <c:spPr>
    <a:ln>
      <a:solidFill>
        <a:sysClr val="windowText" lastClr="000000"/>
      </a:solidFill>
    </a:ln>
  </c:spPr>
  <c:printSettings>
    <c:headerFooter/>
    <c:pageMargins b="0.75" l="0.7" r="0.7" t="0.75" header="0.3" footer="0.3"/>
    <c:pageSetup/>
  </c:printSettings>
</c:chartSpace>
</file>

<file path=xl/charts/chart1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CA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4541924554442406"/>
          <c:y val="2.6907485286807562E-2"/>
          <c:w val="0.8337714656584877"/>
          <c:h val="0.73397052590611644"/>
        </c:manualLayout>
      </c:layout>
      <c:lineChart>
        <c:grouping val="standard"/>
        <c:varyColors val="0"/>
        <c:ser>
          <c:idx val="4"/>
          <c:order val="0"/>
          <c:tx>
            <c:strRef>
              <c:f>'3 GA All'!$B$51</c:f>
              <c:strCache>
                <c:ptCount val="1"/>
                <c:pt idx="0">
                  <c:v>Historical Values</c:v>
                </c:pt>
              </c:strCache>
            </c:strRef>
          </c:tx>
          <c:spPr>
            <a:ln w="38100">
              <a:solidFill>
                <a:schemeClr val="tx1"/>
              </a:solidFill>
              <a:prstDash val="dash"/>
            </a:ln>
          </c:spPr>
          <c:marker>
            <c:symbol val="none"/>
          </c:marker>
          <c:val>
            <c:numRef>
              <c:f>'3 GA All'!$C$51:$AM$51</c:f>
              <c:numCache>
                <c:formatCode>0</c:formatCode>
                <c:ptCount val="37"/>
                <c:pt idx="0">
                  <c:v>123.51</c:v>
                </c:pt>
                <c:pt idx="1">
                  <c:v>135.65</c:v>
                </c:pt>
                <c:pt idx="2">
                  <c:v>155.58000000000001</c:v>
                </c:pt>
              </c:numCache>
            </c:numRef>
          </c:val>
          <c:smooth val="0"/>
        </c:ser>
        <c:ser>
          <c:idx val="0"/>
          <c:order val="1"/>
          <c:tx>
            <c:strRef>
              <c:f>'3 GA All'!$B$52</c:f>
              <c:strCache>
                <c:ptCount val="1"/>
                <c:pt idx="0">
                  <c:v>IESO Forecast</c:v>
                </c:pt>
              </c:strCache>
            </c:strRef>
          </c:tx>
          <c:spPr>
            <a:ln w="38100">
              <a:solidFill>
                <a:sysClr val="windowText" lastClr="000000"/>
              </a:solidFill>
            </a:ln>
          </c:spPr>
          <c:marker>
            <c:symbol val="none"/>
          </c:marker>
          <c:cat>
            <c:numRef>
              <c:f>'3 GA All'!$C$50:$AM$50</c:f>
              <c:numCache>
                <c:formatCode>General</c:formatCode>
                <c:ptCount val="37"/>
                <c:pt idx="0">
                  <c:v>2014</c:v>
                </c:pt>
                <c:pt idx="1">
                  <c:v>2015</c:v>
                </c:pt>
                <c:pt idx="2">
                  <c:v>2016</c:v>
                </c:pt>
                <c:pt idx="3">
                  <c:v>2017</c:v>
                </c:pt>
                <c:pt idx="4">
                  <c:v>2018</c:v>
                </c:pt>
                <c:pt idx="5">
                  <c:v>2019</c:v>
                </c:pt>
                <c:pt idx="6">
                  <c:v>2020</c:v>
                </c:pt>
                <c:pt idx="7">
                  <c:v>2021</c:v>
                </c:pt>
                <c:pt idx="8">
                  <c:v>2022</c:v>
                </c:pt>
                <c:pt idx="9">
                  <c:v>2023</c:v>
                </c:pt>
                <c:pt idx="10">
                  <c:v>2024</c:v>
                </c:pt>
                <c:pt idx="11">
                  <c:v>2025</c:v>
                </c:pt>
                <c:pt idx="12">
                  <c:v>2026</c:v>
                </c:pt>
                <c:pt idx="13">
                  <c:v>2027</c:v>
                </c:pt>
                <c:pt idx="14">
                  <c:v>2028</c:v>
                </c:pt>
                <c:pt idx="15">
                  <c:v>2029</c:v>
                </c:pt>
                <c:pt idx="16">
                  <c:v>2030</c:v>
                </c:pt>
                <c:pt idx="17">
                  <c:v>2031</c:v>
                </c:pt>
                <c:pt idx="18">
                  <c:v>2032</c:v>
                </c:pt>
                <c:pt idx="19">
                  <c:v>2033</c:v>
                </c:pt>
                <c:pt idx="20">
                  <c:v>2034</c:v>
                </c:pt>
                <c:pt idx="21">
                  <c:v>2035</c:v>
                </c:pt>
                <c:pt idx="22">
                  <c:v>2036</c:v>
                </c:pt>
                <c:pt idx="23">
                  <c:v>2037</c:v>
                </c:pt>
                <c:pt idx="24">
                  <c:v>2038</c:v>
                </c:pt>
                <c:pt idx="25">
                  <c:v>2039</c:v>
                </c:pt>
                <c:pt idx="26">
                  <c:v>2040</c:v>
                </c:pt>
                <c:pt idx="27">
                  <c:v>2041</c:v>
                </c:pt>
                <c:pt idx="28">
                  <c:v>2042</c:v>
                </c:pt>
                <c:pt idx="29">
                  <c:v>2043</c:v>
                </c:pt>
                <c:pt idx="30">
                  <c:v>2044</c:v>
                </c:pt>
                <c:pt idx="31">
                  <c:v>2045</c:v>
                </c:pt>
                <c:pt idx="32">
                  <c:v>2046</c:v>
                </c:pt>
                <c:pt idx="33">
                  <c:v>2047</c:v>
                </c:pt>
                <c:pt idx="34">
                  <c:v>2048</c:v>
                </c:pt>
                <c:pt idx="35">
                  <c:v>2049</c:v>
                </c:pt>
                <c:pt idx="36">
                  <c:v>2050</c:v>
                </c:pt>
              </c:numCache>
            </c:numRef>
          </c:cat>
          <c:val>
            <c:numRef>
              <c:f>'3 GA All'!$C$52:$AM$52</c:f>
              <c:numCache>
                <c:formatCode>0</c:formatCode>
                <c:ptCount val="37"/>
                <c:pt idx="3">
                  <c:v>160.21813261808913</c:v>
                </c:pt>
                <c:pt idx="4">
                  <c:v>162.76950298964928</c:v>
                </c:pt>
                <c:pt idx="5">
                  <c:v>165.41420006702134</c:v>
                </c:pt>
                <c:pt idx="6">
                  <c:v>175.94032368871547</c:v>
                </c:pt>
                <c:pt idx="7">
                  <c:v>173.59593780473958</c:v>
                </c:pt>
                <c:pt idx="8">
                  <c:v>176.91361421157205</c:v>
                </c:pt>
                <c:pt idx="9">
                  <c:v>181.74631090333577</c:v>
                </c:pt>
                <c:pt idx="10">
                  <c:v>184.45185686929372</c:v>
                </c:pt>
                <c:pt idx="11">
                  <c:v>193.49858854932918</c:v>
                </c:pt>
                <c:pt idx="12">
                  <c:v>188.45489333516903</c:v>
                </c:pt>
                <c:pt idx="13">
                  <c:v>198.44338301910517</c:v>
                </c:pt>
                <c:pt idx="14">
                  <c:v>198.85748134818064</c:v>
                </c:pt>
                <c:pt idx="15">
                  <c:v>197.7162350799629</c:v>
                </c:pt>
                <c:pt idx="16">
                  <c:v>199.85545053707497</c:v>
                </c:pt>
                <c:pt idx="17">
                  <c:v>202.42298557157022</c:v>
                </c:pt>
                <c:pt idx="18">
                  <c:v>204.74964459598468</c:v>
                </c:pt>
                <c:pt idx="19">
                  <c:v>206.70587849410711</c:v>
                </c:pt>
                <c:pt idx="20">
                  <c:v>208.12189291901626</c:v>
                </c:pt>
                <c:pt idx="21">
                  <c:v>204.59443129699886</c:v>
                </c:pt>
              </c:numCache>
            </c:numRef>
          </c:val>
          <c:smooth val="0"/>
        </c:ser>
        <c:ser>
          <c:idx val="3"/>
          <c:order val="2"/>
          <c:tx>
            <c:strRef>
              <c:f>'3 GA All'!$B$53</c:f>
              <c:strCache>
                <c:ptCount val="1"/>
                <c:pt idx="0">
                  <c:v>IESO Forecast Extrapolated</c:v>
                </c:pt>
              </c:strCache>
            </c:strRef>
          </c:tx>
          <c:spPr>
            <a:ln w="57150">
              <a:solidFill>
                <a:sysClr val="windowText" lastClr="000000"/>
              </a:solidFill>
              <a:prstDash val="sysDot"/>
            </a:ln>
          </c:spPr>
          <c:marker>
            <c:symbol val="none"/>
          </c:marker>
          <c:cat>
            <c:numRef>
              <c:f>'3 GA All'!$C$50:$AM$50</c:f>
              <c:numCache>
                <c:formatCode>General</c:formatCode>
                <c:ptCount val="37"/>
                <c:pt idx="0">
                  <c:v>2014</c:v>
                </c:pt>
                <c:pt idx="1">
                  <c:v>2015</c:v>
                </c:pt>
                <c:pt idx="2">
                  <c:v>2016</c:v>
                </c:pt>
                <c:pt idx="3">
                  <c:v>2017</c:v>
                </c:pt>
                <c:pt idx="4">
                  <c:v>2018</c:v>
                </c:pt>
                <c:pt idx="5">
                  <c:v>2019</c:v>
                </c:pt>
                <c:pt idx="6">
                  <c:v>2020</c:v>
                </c:pt>
                <c:pt idx="7">
                  <c:v>2021</c:v>
                </c:pt>
                <c:pt idx="8">
                  <c:v>2022</c:v>
                </c:pt>
                <c:pt idx="9">
                  <c:v>2023</c:v>
                </c:pt>
                <c:pt idx="10">
                  <c:v>2024</c:v>
                </c:pt>
                <c:pt idx="11">
                  <c:v>2025</c:v>
                </c:pt>
                <c:pt idx="12">
                  <c:v>2026</c:v>
                </c:pt>
                <c:pt idx="13">
                  <c:v>2027</c:v>
                </c:pt>
                <c:pt idx="14">
                  <c:v>2028</c:v>
                </c:pt>
                <c:pt idx="15">
                  <c:v>2029</c:v>
                </c:pt>
                <c:pt idx="16">
                  <c:v>2030</c:v>
                </c:pt>
                <c:pt idx="17">
                  <c:v>2031</c:v>
                </c:pt>
                <c:pt idx="18">
                  <c:v>2032</c:v>
                </c:pt>
                <c:pt idx="19">
                  <c:v>2033</c:v>
                </c:pt>
                <c:pt idx="20">
                  <c:v>2034</c:v>
                </c:pt>
                <c:pt idx="21">
                  <c:v>2035</c:v>
                </c:pt>
                <c:pt idx="22">
                  <c:v>2036</c:v>
                </c:pt>
                <c:pt idx="23">
                  <c:v>2037</c:v>
                </c:pt>
                <c:pt idx="24">
                  <c:v>2038</c:v>
                </c:pt>
                <c:pt idx="25">
                  <c:v>2039</c:v>
                </c:pt>
                <c:pt idx="26">
                  <c:v>2040</c:v>
                </c:pt>
                <c:pt idx="27">
                  <c:v>2041</c:v>
                </c:pt>
                <c:pt idx="28">
                  <c:v>2042</c:v>
                </c:pt>
                <c:pt idx="29">
                  <c:v>2043</c:v>
                </c:pt>
                <c:pt idx="30">
                  <c:v>2044</c:v>
                </c:pt>
                <c:pt idx="31">
                  <c:v>2045</c:v>
                </c:pt>
                <c:pt idx="32">
                  <c:v>2046</c:v>
                </c:pt>
                <c:pt idx="33">
                  <c:v>2047</c:v>
                </c:pt>
                <c:pt idx="34">
                  <c:v>2048</c:v>
                </c:pt>
                <c:pt idx="35">
                  <c:v>2049</c:v>
                </c:pt>
                <c:pt idx="36">
                  <c:v>2050</c:v>
                </c:pt>
              </c:numCache>
            </c:numRef>
          </c:cat>
          <c:val>
            <c:numRef>
              <c:f>'3 GA All'!$C$53:$AM$53</c:f>
              <c:numCache>
                <c:formatCode>0</c:formatCode>
                <c:ptCount val="37"/>
                <c:pt idx="22">
                  <c:v>205.43844915893689</c:v>
                </c:pt>
                <c:pt idx="23">
                  <c:v>206.28594886613706</c:v>
                </c:pt>
                <c:pt idx="24">
                  <c:v>207.13694478233143</c:v>
                </c:pt>
                <c:pt idx="25">
                  <c:v>207.99145133050709</c:v>
                </c:pt>
                <c:pt idx="26">
                  <c:v>208.84948299315059</c:v>
                </c:pt>
                <c:pt idx="27">
                  <c:v>209.71105431249339</c:v>
                </c:pt>
                <c:pt idx="28">
                  <c:v>210.57617989075831</c:v>
                </c:pt>
                <c:pt idx="29">
                  <c:v>211.44487439040711</c:v>
                </c:pt>
                <c:pt idx="30">
                  <c:v>212.31715253438887</c:v>
                </c:pt>
                <c:pt idx="31">
                  <c:v>213.19302910638956</c:v>
                </c:pt>
                <c:pt idx="32">
                  <c:v>214.07251895108266</c:v>
                </c:pt>
                <c:pt idx="33">
                  <c:v>214.95563697438064</c:v>
                </c:pt>
                <c:pt idx="34">
                  <c:v>215.84239814368772</c:v>
                </c:pt>
                <c:pt idx="35">
                  <c:v>216.73281748815344</c:v>
                </c:pt>
                <c:pt idx="36">
                  <c:v>217.62691009892745</c:v>
                </c:pt>
              </c:numCache>
            </c:numRef>
          </c:val>
          <c:smooth val="0"/>
        </c:ser>
        <c:ser>
          <c:idx val="2"/>
          <c:order val="3"/>
          <c:tx>
            <c:strRef>
              <c:f>'3 GA All'!$B$54</c:f>
              <c:strCache>
                <c:ptCount val="1"/>
                <c:pt idx="0">
                  <c:v>Financed GA</c:v>
                </c:pt>
              </c:strCache>
            </c:strRef>
          </c:tx>
          <c:spPr>
            <a:ln>
              <a:solidFill>
                <a:srgbClr val="FF0000"/>
              </a:solidFill>
            </a:ln>
          </c:spPr>
          <c:marker>
            <c:symbol val="none"/>
          </c:marker>
          <c:cat>
            <c:numRef>
              <c:f>'3 GA All'!$C$50:$AM$50</c:f>
              <c:numCache>
                <c:formatCode>General</c:formatCode>
                <c:ptCount val="37"/>
                <c:pt idx="0">
                  <c:v>2014</c:v>
                </c:pt>
                <c:pt idx="1">
                  <c:v>2015</c:v>
                </c:pt>
                <c:pt idx="2">
                  <c:v>2016</c:v>
                </c:pt>
                <c:pt idx="3">
                  <c:v>2017</c:v>
                </c:pt>
                <c:pt idx="4">
                  <c:v>2018</c:v>
                </c:pt>
                <c:pt idx="5">
                  <c:v>2019</c:v>
                </c:pt>
                <c:pt idx="6">
                  <c:v>2020</c:v>
                </c:pt>
                <c:pt idx="7">
                  <c:v>2021</c:v>
                </c:pt>
                <c:pt idx="8">
                  <c:v>2022</c:v>
                </c:pt>
                <c:pt idx="9">
                  <c:v>2023</c:v>
                </c:pt>
                <c:pt idx="10">
                  <c:v>2024</c:v>
                </c:pt>
                <c:pt idx="11">
                  <c:v>2025</c:v>
                </c:pt>
                <c:pt idx="12">
                  <c:v>2026</c:v>
                </c:pt>
                <c:pt idx="13">
                  <c:v>2027</c:v>
                </c:pt>
                <c:pt idx="14">
                  <c:v>2028</c:v>
                </c:pt>
                <c:pt idx="15">
                  <c:v>2029</c:v>
                </c:pt>
                <c:pt idx="16">
                  <c:v>2030</c:v>
                </c:pt>
                <c:pt idx="17">
                  <c:v>2031</c:v>
                </c:pt>
                <c:pt idx="18">
                  <c:v>2032</c:v>
                </c:pt>
                <c:pt idx="19">
                  <c:v>2033</c:v>
                </c:pt>
                <c:pt idx="20">
                  <c:v>2034</c:v>
                </c:pt>
                <c:pt idx="21">
                  <c:v>2035</c:v>
                </c:pt>
                <c:pt idx="22">
                  <c:v>2036</c:v>
                </c:pt>
                <c:pt idx="23">
                  <c:v>2037</c:v>
                </c:pt>
                <c:pt idx="24">
                  <c:v>2038</c:v>
                </c:pt>
                <c:pt idx="25">
                  <c:v>2039</c:v>
                </c:pt>
                <c:pt idx="26">
                  <c:v>2040</c:v>
                </c:pt>
                <c:pt idx="27">
                  <c:v>2041</c:v>
                </c:pt>
                <c:pt idx="28">
                  <c:v>2042</c:v>
                </c:pt>
                <c:pt idx="29">
                  <c:v>2043</c:v>
                </c:pt>
                <c:pt idx="30">
                  <c:v>2044</c:v>
                </c:pt>
                <c:pt idx="31">
                  <c:v>2045</c:v>
                </c:pt>
                <c:pt idx="32">
                  <c:v>2046</c:v>
                </c:pt>
                <c:pt idx="33">
                  <c:v>2047</c:v>
                </c:pt>
                <c:pt idx="34">
                  <c:v>2048</c:v>
                </c:pt>
                <c:pt idx="35">
                  <c:v>2049</c:v>
                </c:pt>
                <c:pt idx="36">
                  <c:v>2050</c:v>
                </c:pt>
              </c:numCache>
            </c:numRef>
          </c:cat>
          <c:val>
            <c:numRef>
              <c:f>'3 GA All'!$C$54:$AM$54</c:f>
              <c:numCache>
                <c:formatCode>0</c:formatCode>
                <c:ptCount val="37"/>
                <c:pt idx="3">
                  <c:v>140.43183261808912</c:v>
                </c:pt>
                <c:pt idx="4">
                  <c:v>142.4634029896493</c:v>
                </c:pt>
                <c:pt idx="5">
                  <c:v>145.34540006702136</c:v>
                </c:pt>
                <c:pt idx="6">
                  <c:v>147.70162368871547</c:v>
                </c:pt>
                <c:pt idx="7">
                  <c:v>151.09763780473958</c:v>
                </c:pt>
                <c:pt idx="8">
                  <c:v>156.80740075299383</c:v>
                </c:pt>
                <c:pt idx="9">
                  <c:v>165.21015105481911</c:v>
                </c:pt>
                <c:pt idx="10">
                  <c:v>163.34400730610619</c:v>
                </c:pt>
                <c:pt idx="11">
                  <c:v>177.35996536430866</c:v>
                </c:pt>
                <c:pt idx="12">
                  <c:v>176.53884043411381</c:v>
                </c:pt>
                <c:pt idx="13">
                  <c:v>181.3146735337921</c:v>
                </c:pt>
                <c:pt idx="14">
                  <c:v>184.35762126968868</c:v>
                </c:pt>
                <c:pt idx="15">
                  <c:v>189.62945879766653</c:v>
                </c:pt>
                <c:pt idx="16">
                  <c:v>194.89318116465932</c:v>
                </c:pt>
                <c:pt idx="17">
                  <c:v>205.51541933706812</c:v>
                </c:pt>
                <c:pt idx="18">
                  <c:v>208.06351935117323</c:v>
                </c:pt>
                <c:pt idx="19">
                  <c:v>214.95445387574807</c:v>
                </c:pt>
                <c:pt idx="20">
                  <c:v>220.64173490393361</c:v>
                </c:pt>
                <c:pt idx="21">
                  <c:v>231.1530302482044</c:v>
                </c:pt>
                <c:pt idx="22">
                  <c:v>234.9236704957373</c:v>
                </c:pt>
                <c:pt idx="23">
                  <c:v>238.62285706291524</c:v>
                </c:pt>
                <c:pt idx="24">
                  <c:v>242.25592791623023</c:v>
                </c:pt>
                <c:pt idx="25">
                  <c:v>245.82796841978069</c:v>
                </c:pt>
                <c:pt idx="26">
                  <c:v>249.34382499526419</c:v>
                </c:pt>
                <c:pt idx="27">
                  <c:v>252.80811807666331</c:v>
                </c:pt>
                <c:pt idx="28">
                  <c:v>256.2252543966211</c:v>
                </c:pt>
                <c:pt idx="29">
                  <c:v>259.59943863957432</c:v>
                </c:pt>
                <c:pt idx="30">
                  <c:v>262.93468449488159</c:v>
                </c:pt>
                <c:pt idx="31">
                  <c:v>266.23482514145155</c:v>
                </c:pt>
                <c:pt idx="32">
                  <c:v>269.50352319373246</c:v>
                </c:pt>
                <c:pt idx="33">
                  <c:v>272.74428013736662</c:v>
                </c:pt>
                <c:pt idx="34">
                  <c:v>215.84239814368772</c:v>
                </c:pt>
                <c:pt idx="35">
                  <c:v>216.73281748815344</c:v>
                </c:pt>
                <c:pt idx="36">
                  <c:v>217.62691009892745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23836032"/>
        <c:axId val="223837568"/>
      </c:lineChart>
      <c:catAx>
        <c:axId val="22383603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crossAx val="223837568"/>
        <c:crosses val="autoZero"/>
        <c:auto val="1"/>
        <c:lblAlgn val="ctr"/>
        <c:lblOffset val="100"/>
        <c:noMultiLvlLbl val="0"/>
      </c:catAx>
      <c:valAx>
        <c:axId val="223837568"/>
        <c:scaling>
          <c:orientation val="minMax"/>
          <c:max val="340"/>
          <c:min val="90"/>
        </c:scaling>
        <c:delete val="0"/>
        <c:axPos val="l"/>
        <c:majorGridlines/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en-US"/>
                  <a:t>Average Monthly Residential Bill w tax </a:t>
                </a:r>
              </a:p>
              <a:p>
                <a:pPr>
                  <a:defRPr/>
                </a:pPr>
                <a:r>
                  <a:rPr lang="en-US"/>
                  <a:t>(nominal $/month)</a:t>
                </a:r>
              </a:p>
            </c:rich>
          </c:tx>
          <c:layout/>
          <c:overlay val="0"/>
        </c:title>
        <c:numFmt formatCode="0" sourceLinked="1"/>
        <c:majorTickMark val="out"/>
        <c:minorTickMark val="none"/>
        <c:tickLblPos val="nextTo"/>
        <c:crossAx val="223836032"/>
        <c:crosses val="autoZero"/>
        <c:crossBetween val="between"/>
      </c:valAx>
    </c:plotArea>
    <c:legend>
      <c:legendPos val="b"/>
      <c:layout/>
      <c:overlay val="0"/>
    </c:legend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1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CA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areaChart>
        <c:grouping val="standard"/>
        <c:varyColors val="0"/>
        <c:ser>
          <c:idx val="3"/>
          <c:order val="2"/>
          <c:tx>
            <c:strRef>
              <c:f>'Indicative graph'!$B$40</c:f>
              <c:strCache>
                <c:ptCount val="1"/>
                <c:pt idx="0">
                  <c:v>Accumulated Debt</c:v>
                </c:pt>
              </c:strCache>
            </c:strRef>
          </c:tx>
          <c:spPr>
            <a:solidFill>
              <a:schemeClr val="accent3">
                <a:alpha val="50196"/>
              </a:schemeClr>
            </a:solidFill>
            <a:ln>
              <a:solidFill>
                <a:sysClr val="windowText" lastClr="000000"/>
              </a:solidFill>
              <a:prstDash val="dash"/>
            </a:ln>
          </c:spPr>
          <c:cat>
            <c:numRef>
              <c:f>'Indicative graph'!$C$36:$U$36</c:f>
              <c:numCache>
                <c:formatCode>General</c:formatCode>
                <c:ptCount val="19"/>
                <c:pt idx="0">
                  <c:v>2017</c:v>
                </c:pt>
                <c:pt idx="1">
                  <c:v>2018</c:v>
                </c:pt>
                <c:pt idx="2">
                  <c:v>2019</c:v>
                </c:pt>
                <c:pt idx="3">
                  <c:v>2020</c:v>
                </c:pt>
                <c:pt idx="4">
                  <c:v>2021</c:v>
                </c:pt>
                <c:pt idx="5">
                  <c:v>2022</c:v>
                </c:pt>
                <c:pt idx="6">
                  <c:v>2023</c:v>
                </c:pt>
                <c:pt idx="7">
                  <c:v>2024</c:v>
                </c:pt>
                <c:pt idx="8">
                  <c:v>2025</c:v>
                </c:pt>
                <c:pt idx="9">
                  <c:v>2026</c:v>
                </c:pt>
                <c:pt idx="10">
                  <c:v>2027</c:v>
                </c:pt>
                <c:pt idx="11">
                  <c:v>2028</c:v>
                </c:pt>
                <c:pt idx="12">
                  <c:v>2029</c:v>
                </c:pt>
                <c:pt idx="13">
                  <c:v>2030</c:v>
                </c:pt>
                <c:pt idx="14">
                  <c:v>2031</c:v>
                </c:pt>
                <c:pt idx="15">
                  <c:v>2032</c:v>
                </c:pt>
                <c:pt idx="16">
                  <c:v>2033</c:v>
                </c:pt>
                <c:pt idx="17">
                  <c:v>2034</c:v>
                </c:pt>
                <c:pt idx="18">
                  <c:v>2035</c:v>
                </c:pt>
              </c:numCache>
            </c:numRef>
          </c:cat>
          <c:val>
            <c:numRef>
              <c:f>'Indicative graph'!$C$40:$U$40</c:f>
              <c:numCache>
                <c:formatCode>0</c:formatCode>
                <c:ptCount val="19"/>
                <c:pt idx="0">
                  <c:v>2195.3696822350448</c:v>
                </c:pt>
                <c:pt idx="1">
                  <c:v>4107.6802252012048</c:v>
                </c:pt>
                <c:pt idx="2">
                  <c:v>5688.4397959973248</c:v>
                </c:pt>
                <c:pt idx="3">
                  <c:v>7805.9835845343423</c:v>
                </c:pt>
                <c:pt idx="4">
                  <c:v>8557.939363481395</c:v>
                </c:pt>
                <c:pt idx="5">
                  <c:v>8945.8008229186398</c:v>
                </c:pt>
                <c:pt idx="6">
                  <c:v>8724.6539988211116</c:v>
                </c:pt>
                <c:pt idx="7">
                  <c:v>9132.0848446897362</c:v>
                </c:pt>
                <c:pt idx="8">
                  <c:v>8752.5485710220746</c:v>
                </c:pt>
                <c:pt idx="9">
                  <c:v>7641.8151900078446</c:v>
                </c:pt>
                <c:pt idx="10">
                  <c:v>7160.3412102737675</c:v>
                </c:pt>
                <c:pt idx="11">
                  <c:v>6187.7016861897109</c:v>
                </c:pt>
                <c:pt idx="12">
                  <c:v>4045.8957160982472</c:v>
                </c:pt>
                <c:pt idx="13">
                  <c:v>1212.9162355966419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23931392"/>
        <c:axId val="224297728"/>
      </c:areaChart>
      <c:barChart>
        <c:barDir val="col"/>
        <c:grouping val="clustered"/>
        <c:varyColors val="0"/>
        <c:ser>
          <c:idx val="1"/>
          <c:order val="1"/>
          <c:tx>
            <c:strRef>
              <c:f>'Indicative graph'!$B$38</c:f>
              <c:strCache>
                <c:ptCount val="1"/>
                <c:pt idx="0">
                  <c:v>Amount Paid by Ratepayer</c:v>
                </c:pt>
              </c:strCache>
            </c:strRef>
          </c:tx>
          <c:spPr>
            <a:solidFill>
              <a:schemeClr val="accent3">
                <a:lumMod val="60000"/>
                <a:lumOff val="40000"/>
              </a:schemeClr>
            </a:solidFill>
            <a:ln>
              <a:solidFill>
                <a:sysClr val="windowText" lastClr="000000"/>
              </a:solidFill>
            </a:ln>
          </c:spPr>
          <c:invertIfNegative val="0"/>
          <c:cat>
            <c:numRef>
              <c:f>'Indicative graph'!$C$36:$U$36</c:f>
              <c:numCache>
                <c:formatCode>General</c:formatCode>
                <c:ptCount val="19"/>
                <c:pt idx="0">
                  <c:v>2017</c:v>
                </c:pt>
                <c:pt idx="1">
                  <c:v>2018</c:v>
                </c:pt>
                <c:pt idx="2">
                  <c:v>2019</c:v>
                </c:pt>
                <c:pt idx="3">
                  <c:v>2020</c:v>
                </c:pt>
                <c:pt idx="4">
                  <c:v>2021</c:v>
                </c:pt>
                <c:pt idx="5">
                  <c:v>2022</c:v>
                </c:pt>
                <c:pt idx="6">
                  <c:v>2023</c:v>
                </c:pt>
                <c:pt idx="7">
                  <c:v>2024</c:v>
                </c:pt>
                <c:pt idx="8">
                  <c:v>2025</c:v>
                </c:pt>
                <c:pt idx="9">
                  <c:v>2026</c:v>
                </c:pt>
                <c:pt idx="10">
                  <c:v>2027</c:v>
                </c:pt>
                <c:pt idx="11">
                  <c:v>2028</c:v>
                </c:pt>
                <c:pt idx="12">
                  <c:v>2029</c:v>
                </c:pt>
                <c:pt idx="13">
                  <c:v>2030</c:v>
                </c:pt>
                <c:pt idx="14">
                  <c:v>2031</c:v>
                </c:pt>
                <c:pt idx="15">
                  <c:v>2032</c:v>
                </c:pt>
                <c:pt idx="16">
                  <c:v>2033</c:v>
                </c:pt>
                <c:pt idx="17">
                  <c:v>2034</c:v>
                </c:pt>
                <c:pt idx="18">
                  <c:v>2035</c:v>
                </c:pt>
              </c:numCache>
            </c:numRef>
          </c:cat>
          <c:val>
            <c:numRef>
              <c:f>'Indicative graph'!$C$38:$U$38</c:f>
              <c:numCache>
                <c:formatCode>0</c:formatCode>
                <c:ptCount val="19"/>
                <c:pt idx="0">
                  <c:v>9900</c:v>
                </c:pt>
                <c:pt idx="1">
                  <c:v>10098</c:v>
                </c:pt>
                <c:pt idx="2">
                  <c:v>10299.959999999999</c:v>
                </c:pt>
                <c:pt idx="3">
                  <c:v>10505.959199999999</c:v>
                </c:pt>
                <c:pt idx="4">
                  <c:v>10716.078384</c:v>
                </c:pt>
                <c:pt idx="5">
                  <c:v>10930.399951680001</c:v>
                </c:pt>
                <c:pt idx="6">
                  <c:v>11149.007950713598</c:v>
                </c:pt>
                <c:pt idx="7">
                  <c:v>11371.988109727872</c:v>
                </c:pt>
                <c:pt idx="8">
                  <c:v>11599.427871922429</c:v>
                </c:pt>
                <c:pt idx="9">
                  <c:v>11831.416429360877</c:v>
                </c:pt>
                <c:pt idx="10">
                  <c:v>12068.044757948093</c:v>
                </c:pt>
                <c:pt idx="11">
                  <c:v>12309.405653107056</c:v>
                </c:pt>
                <c:pt idx="12">
                  <c:v>12555.593766169197</c:v>
                </c:pt>
                <c:pt idx="13">
                  <c:v>12806.705641492583</c:v>
                </c:pt>
                <c:pt idx="14">
                  <c:v>13062.839754322431</c:v>
                </c:pt>
                <c:pt idx="15">
                  <c:v>8757.5658377633827</c:v>
                </c:pt>
                <c:pt idx="16">
                  <c:v>8146.9598419964004</c:v>
                </c:pt>
                <c:pt idx="17">
                  <c:v>7669.8510360503606</c:v>
                </c:pt>
                <c:pt idx="18">
                  <c:v>5552.6253971661972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223931392"/>
        <c:axId val="224297728"/>
      </c:barChart>
      <c:lineChart>
        <c:grouping val="standard"/>
        <c:varyColors val="0"/>
        <c:ser>
          <c:idx val="0"/>
          <c:order val="0"/>
          <c:tx>
            <c:strRef>
              <c:f>'Indicative graph'!$B$37</c:f>
              <c:strCache>
                <c:ptCount val="1"/>
                <c:pt idx="0">
                  <c:v>IESO Forecast GA Cost</c:v>
                </c:pt>
              </c:strCache>
            </c:strRef>
          </c:tx>
          <c:spPr>
            <a:ln>
              <a:solidFill>
                <a:sysClr val="windowText" lastClr="000000"/>
              </a:solidFill>
            </a:ln>
          </c:spPr>
          <c:marker>
            <c:symbol val="none"/>
          </c:marker>
          <c:cat>
            <c:numRef>
              <c:f>'Indicative graph'!$C$36:$U$36</c:f>
              <c:numCache>
                <c:formatCode>General</c:formatCode>
                <c:ptCount val="19"/>
                <c:pt idx="0">
                  <c:v>2017</c:v>
                </c:pt>
                <c:pt idx="1">
                  <c:v>2018</c:v>
                </c:pt>
                <c:pt idx="2">
                  <c:v>2019</c:v>
                </c:pt>
                <c:pt idx="3">
                  <c:v>2020</c:v>
                </c:pt>
                <c:pt idx="4">
                  <c:v>2021</c:v>
                </c:pt>
                <c:pt idx="5">
                  <c:v>2022</c:v>
                </c:pt>
                <c:pt idx="6">
                  <c:v>2023</c:v>
                </c:pt>
                <c:pt idx="7">
                  <c:v>2024</c:v>
                </c:pt>
                <c:pt idx="8">
                  <c:v>2025</c:v>
                </c:pt>
                <c:pt idx="9">
                  <c:v>2026</c:v>
                </c:pt>
                <c:pt idx="10">
                  <c:v>2027</c:v>
                </c:pt>
                <c:pt idx="11">
                  <c:v>2028</c:v>
                </c:pt>
                <c:pt idx="12">
                  <c:v>2029</c:v>
                </c:pt>
                <c:pt idx="13">
                  <c:v>2030</c:v>
                </c:pt>
                <c:pt idx="14">
                  <c:v>2031</c:v>
                </c:pt>
                <c:pt idx="15">
                  <c:v>2032</c:v>
                </c:pt>
                <c:pt idx="16">
                  <c:v>2033</c:v>
                </c:pt>
                <c:pt idx="17">
                  <c:v>2034</c:v>
                </c:pt>
                <c:pt idx="18">
                  <c:v>2035</c:v>
                </c:pt>
              </c:numCache>
            </c:numRef>
          </c:cat>
          <c:val>
            <c:numRef>
              <c:f>'Indicative graph'!$C$37:$U$37</c:f>
              <c:numCache>
                <c:formatCode>0</c:formatCode>
                <c:ptCount val="19"/>
                <c:pt idx="0">
                  <c:v>12095.369682235045</c:v>
                </c:pt>
                <c:pt idx="1">
                  <c:v>11834.680968387356</c:v>
                </c:pt>
                <c:pt idx="2">
                  <c:v>11552.105152780023</c:v>
                </c:pt>
                <c:pt idx="3">
                  <c:v>12168.427804857231</c:v>
                </c:pt>
                <c:pt idx="4">
                  <c:v>10843.555476184305</c:v>
                </c:pt>
                <c:pt idx="5">
                  <c:v>10633.626262038733</c:v>
                </c:pt>
                <c:pt idx="6">
                  <c:v>10212.197060782577</c:v>
                </c:pt>
                <c:pt idx="7">
                  <c:v>11081.446635690807</c:v>
                </c:pt>
                <c:pt idx="8">
                  <c:v>10489.324810679589</c:v>
                </c:pt>
                <c:pt idx="9">
                  <c:v>10020.47916266488</c:v>
                </c:pt>
                <c:pt idx="10">
                  <c:v>10975.225563013388</c:v>
                </c:pt>
                <c:pt idx="11">
                  <c:v>10763.938832201098</c:v>
                </c:pt>
                <c:pt idx="12">
                  <c:v>9918.7716611825563</c:v>
                </c:pt>
                <c:pt idx="13">
                  <c:v>9650.054503703117</c:v>
                </c:pt>
                <c:pt idx="14">
                  <c:v>8586.9634337325642</c:v>
                </c:pt>
                <c:pt idx="15">
                  <c:v>8757.5658377633827</c:v>
                </c:pt>
                <c:pt idx="16">
                  <c:v>8146.9598419964004</c:v>
                </c:pt>
                <c:pt idx="17">
                  <c:v>7669.8510360503606</c:v>
                </c:pt>
                <c:pt idx="18">
                  <c:v>5552.6253971661972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23931392"/>
        <c:axId val="224297728"/>
      </c:lineChart>
      <c:catAx>
        <c:axId val="22393139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crossAx val="224297728"/>
        <c:crosses val="autoZero"/>
        <c:auto val="1"/>
        <c:lblAlgn val="ctr"/>
        <c:lblOffset val="100"/>
        <c:noMultiLvlLbl val="0"/>
      </c:catAx>
      <c:valAx>
        <c:axId val="224297728"/>
        <c:scaling>
          <c:orientation val="minMax"/>
        </c:scaling>
        <c:delete val="0"/>
        <c:axPos val="l"/>
        <c:majorGridlines/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en-US"/>
                  <a:t>Nominal $ million</a:t>
                </a:r>
              </a:p>
            </c:rich>
          </c:tx>
          <c:layout/>
          <c:overlay val="0"/>
        </c:title>
        <c:numFmt formatCode="0" sourceLinked="1"/>
        <c:majorTickMark val="out"/>
        <c:minorTickMark val="none"/>
        <c:tickLblPos val="nextTo"/>
        <c:crossAx val="223931392"/>
        <c:crosses val="autoZero"/>
        <c:crossBetween val="between"/>
      </c:valAx>
    </c:plotArea>
    <c:legend>
      <c:legendPos val="r"/>
      <c:layout/>
      <c:overlay val="0"/>
    </c:legend>
    <c:plotVisOnly val="1"/>
    <c:dispBlanksAs val="gap"/>
    <c:showDLblsOverMax val="0"/>
  </c:chart>
  <c:spPr>
    <a:ln>
      <a:solidFill>
        <a:sysClr val="windowText" lastClr="000000"/>
      </a:solidFill>
    </a:ln>
  </c:spPr>
  <c:printSettings>
    <c:headerFooter/>
    <c:pageMargins b="0.75" l="0.7" r="0.7" t="0.75" header="0.3" footer="0.3"/>
    <c:pageSetup/>
  </c:printSettings>
</c:chartSpace>
</file>

<file path=xl/charts/chart1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CA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US"/>
              <a:t>Residential Bill</a:t>
            </a:r>
          </a:p>
        </c:rich>
      </c:tx>
      <c:layout/>
      <c:overlay val="1"/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'Indicative graph'!$B$46</c:f>
              <c:strCache>
                <c:ptCount val="1"/>
                <c:pt idx="0">
                  <c:v>IESO Forecast (Case 2)</c:v>
                </c:pt>
              </c:strCache>
            </c:strRef>
          </c:tx>
          <c:spPr>
            <a:ln>
              <a:solidFill>
                <a:sysClr val="windowText" lastClr="000000"/>
              </a:solidFill>
            </a:ln>
          </c:spPr>
          <c:marker>
            <c:symbol val="none"/>
          </c:marker>
          <c:cat>
            <c:numRef>
              <c:f>'Indicative graph'!$C$45:$U$45</c:f>
              <c:numCache>
                <c:formatCode>General</c:formatCode>
                <c:ptCount val="19"/>
                <c:pt idx="0">
                  <c:v>2017</c:v>
                </c:pt>
                <c:pt idx="1">
                  <c:v>2018</c:v>
                </c:pt>
                <c:pt idx="2">
                  <c:v>2019</c:v>
                </c:pt>
                <c:pt idx="3">
                  <c:v>2020</c:v>
                </c:pt>
                <c:pt idx="4">
                  <c:v>2021</c:v>
                </c:pt>
                <c:pt idx="5">
                  <c:v>2022</c:v>
                </c:pt>
                <c:pt idx="6">
                  <c:v>2023</c:v>
                </c:pt>
                <c:pt idx="7">
                  <c:v>2024</c:v>
                </c:pt>
                <c:pt idx="8">
                  <c:v>2025</c:v>
                </c:pt>
                <c:pt idx="9">
                  <c:v>2026</c:v>
                </c:pt>
                <c:pt idx="10">
                  <c:v>2027</c:v>
                </c:pt>
                <c:pt idx="11">
                  <c:v>2028</c:v>
                </c:pt>
                <c:pt idx="12">
                  <c:v>2029</c:v>
                </c:pt>
                <c:pt idx="13">
                  <c:v>2030</c:v>
                </c:pt>
                <c:pt idx="14">
                  <c:v>2031</c:v>
                </c:pt>
                <c:pt idx="15">
                  <c:v>2032</c:v>
                </c:pt>
                <c:pt idx="16">
                  <c:v>2033</c:v>
                </c:pt>
                <c:pt idx="17">
                  <c:v>2034</c:v>
                </c:pt>
                <c:pt idx="18">
                  <c:v>2035</c:v>
                </c:pt>
              </c:numCache>
            </c:numRef>
          </c:cat>
          <c:val>
            <c:numRef>
              <c:f>'Indicative graph'!$C$46:$U$46</c:f>
              <c:numCache>
                <c:formatCode>_-"$"* #,##0_-;\-"$"* #,##0_-;_-"$"* "-"??_-;_-@_-</c:formatCode>
                <c:ptCount val="19"/>
                <c:pt idx="0">
                  <c:v>160.21813261808913</c:v>
                </c:pt>
                <c:pt idx="1">
                  <c:v>162.76950298964928</c:v>
                </c:pt>
                <c:pt idx="2">
                  <c:v>165.41420006702134</c:v>
                </c:pt>
                <c:pt idx="3">
                  <c:v>175.93913634995977</c:v>
                </c:pt>
                <c:pt idx="4">
                  <c:v>173.59521544491813</c:v>
                </c:pt>
                <c:pt idx="5">
                  <c:v>176.91285983413323</c:v>
                </c:pt>
                <c:pt idx="6">
                  <c:v>181.62400566574021</c:v>
                </c:pt>
                <c:pt idx="7">
                  <c:v>184.27346390503419</c:v>
                </c:pt>
                <c:pt idx="8">
                  <c:v>193.40059926022687</c:v>
                </c:pt>
                <c:pt idx="9">
                  <c:v>188.34673981076375</c:v>
                </c:pt>
                <c:pt idx="10">
                  <c:v>198.30087601824903</c:v>
                </c:pt>
                <c:pt idx="11">
                  <c:v>198.7304092484664</c:v>
                </c:pt>
                <c:pt idx="12">
                  <c:v>197.50537476437415</c:v>
                </c:pt>
                <c:pt idx="13">
                  <c:v>199.74140225073614</c:v>
                </c:pt>
                <c:pt idx="14">
                  <c:v>202.23608967519249</c:v>
                </c:pt>
                <c:pt idx="15">
                  <c:v>204.56887182590933</c:v>
                </c:pt>
                <c:pt idx="16">
                  <c:v>206.53005862045072</c:v>
                </c:pt>
                <c:pt idx="17">
                  <c:v>207.93290009161953</c:v>
                </c:pt>
                <c:pt idx="18">
                  <c:v>204.40973222330072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'Indicative graph'!$B$47</c:f>
              <c:strCache>
                <c:ptCount val="1"/>
                <c:pt idx="0">
                  <c:v>With impact of refinanced GA - Scenario 1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ymbol val="none"/>
          </c:marker>
          <c:cat>
            <c:numRef>
              <c:f>'Indicative graph'!$C$45:$U$45</c:f>
              <c:numCache>
                <c:formatCode>General</c:formatCode>
                <c:ptCount val="19"/>
                <c:pt idx="0">
                  <c:v>2017</c:v>
                </c:pt>
                <c:pt idx="1">
                  <c:v>2018</c:v>
                </c:pt>
                <c:pt idx="2">
                  <c:v>2019</c:v>
                </c:pt>
                <c:pt idx="3">
                  <c:v>2020</c:v>
                </c:pt>
                <c:pt idx="4">
                  <c:v>2021</c:v>
                </c:pt>
                <c:pt idx="5">
                  <c:v>2022</c:v>
                </c:pt>
                <c:pt idx="6">
                  <c:v>2023</c:v>
                </c:pt>
                <c:pt idx="7">
                  <c:v>2024</c:v>
                </c:pt>
                <c:pt idx="8">
                  <c:v>2025</c:v>
                </c:pt>
                <c:pt idx="9">
                  <c:v>2026</c:v>
                </c:pt>
                <c:pt idx="10">
                  <c:v>2027</c:v>
                </c:pt>
                <c:pt idx="11">
                  <c:v>2028</c:v>
                </c:pt>
                <c:pt idx="12">
                  <c:v>2029</c:v>
                </c:pt>
                <c:pt idx="13">
                  <c:v>2030</c:v>
                </c:pt>
                <c:pt idx="14">
                  <c:v>2031</c:v>
                </c:pt>
                <c:pt idx="15">
                  <c:v>2032</c:v>
                </c:pt>
                <c:pt idx="16">
                  <c:v>2033</c:v>
                </c:pt>
                <c:pt idx="17">
                  <c:v>2034</c:v>
                </c:pt>
                <c:pt idx="18">
                  <c:v>2035</c:v>
                </c:pt>
              </c:numCache>
            </c:numRef>
          </c:cat>
          <c:val>
            <c:numRef>
              <c:f>'Indicative graph'!$C$47:$U$47</c:f>
              <c:numCache>
                <c:formatCode>_-"$"* #,##0_-;\-"$"* #,##0_-;_-"$"* "-"??_-;_-@_-</c:formatCode>
                <c:ptCount val="19"/>
                <c:pt idx="0">
                  <c:v>147.86145523215077</c:v>
                </c:pt>
                <c:pt idx="1">
                  <c:v>152.99456320510507</c:v>
                </c:pt>
                <c:pt idx="2">
                  <c:v>158.31684691660212</c:v>
                </c:pt>
                <c:pt idx="3">
                  <c:v>166.51600616097167</c:v>
                </c:pt>
                <c:pt idx="4">
                  <c:v>172.87265549265393</c:v>
                </c:pt>
                <c:pt idx="5">
                  <c:v>178.59501918799134</c:v>
                </c:pt>
                <c:pt idx="6">
                  <c:v>186.93399525140214</c:v>
                </c:pt>
                <c:pt idx="7">
                  <c:v>185.92029809315221</c:v>
                </c:pt>
                <c:pt idx="8">
                  <c:v>199.69283578049718</c:v>
                </c:pt>
                <c:pt idx="9">
                  <c:v>198.68421253191372</c:v>
                </c:pt>
                <c:pt idx="10">
                  <c:v>204.49514490056529</c:v>
                </c:pt>
                <c:pt idx="11">
                  <c:v>207.49035515878873</c:v>
                </c:pt>
                <c:pt idx="12">
                  <c:v>212.45129188298617</c:v>
                </c:pt>
                <c:pt idx="13">
                  <c:v>217.50866944279693</c:v>
                </c:pt>
                <c:pt idx="14">
                  <c:v>227.42863932203977</c:v>
                </c:pt>
                <c:pt idx="15">
                  <c:v>204.56887182590933</c:v>
                </c:pt>
                <c:pt idx="16">
                  <c:v>206.53005862045072</c:v>
                </c:pt>
                <c:pt idx="17">
                  <c:v>207.93290009161953</c:v>
                </c:pt>
                <c:pt idx="18">
                  <c:v>204.40973222330072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'Indicative graph'!$B$48</c:f>
              <c:strCache>
                <c:ptCount val="1"/>
                <c:pt idx="0">
                  <c:v>With impact of refinanced GA - Scenario 2</c:v>
                </c:pt>
              </c:strCache>
            </c:strRef>
          </c:tx>
          <c:spPr>
            <a:ln>
              <a:solidFill>
                <a:srgbClr val="FF0000"/>
              </a:solidFill>
            </a:ln>
          </c:spPr>
          <c:marker>
            <c:symbol val="none"/>
          </c:marker>
          <c:cat>
            <c:numRef>
              <c:f>'Indicative graph'!$C$45:$U$45</c:f>
              <c:numCache>
                <c:formatCode>General</c:formatCode>
                <c:ptCount val="19"/>
                <c:pt idx="0">
                  <c:v>2017</c:v>
                </c:pt>
                <c:pt idx="1">
                  <c:v>2018</c:v>
                </c:pt>
                <c:pt idx="2">
                  <c:v>2019</c:v>
                </c:pt>
                <c:pt idx="3">
                  <c:v>2020</c:v>
                </c:pt>
                <c:pt idx="4">
                  <c:v>2021</c:v>
                </c:pt>
                <c:pt idx="5">
                  <c:v>2022</c:v>
                </c:pt>
                <c:pt idx="6">
                  <c:v>2023</c:v>
                </c:pt>
                <c:pt idx="7">
                  <c:v>2024</c:v>
                </c:pt>
                <c:pt idx="8">
                  <c:v>2025</c:v>
                </c:pt>
                <c:pt idx="9">
                  <c:v>2026</c:v>
                </c:pt>
                <c:pt idx="10">
                  <c:v>2027</c:v>
                </c:pt>
                <c:pt idx="11">
                  <c:v>2028</c:v>
                </c:pt>
                <c:pt idx="12">
                  <c:v>2029</c:v>
                </c:pt>
                <c:pt idx="13">
                  <c:v>2030</c:v>
                </c:pt>
                <c:pt idx="14">
                  <c:v>2031</c:v>
                </c:pt>
                <c:pt idx="15">
                  <c:v>2032</c:v>
                </c:pt>
                <c:pt idx="16">
                  <c:v>2033</c:v>
                </c:pt>
                <c:pt idx="17">
                  <c:v>2034</c:v>
                </c:pt>
                <c:pt idx="18">
                  <c:v>2035</c:v>
                </c:pt>
              </c:numCache>
            </c:numRef>
          </c:cat>
          <c:val>
            <c:numRef>
              <c:f>'Indicative graph'!$C$48:$U$48</c:f>
              <c:numCache>
                <c:formatCode>_-"$"* #,##0_-;\-"$"* #,##0_-;_-"$"* "-"??_-;_-@_-</c:formatCode>
                <c:ptCount val="19"/>
                <c:pt idx="0">
                  <c:v>147.86145523215077</c:v>
                </c:pt>
                <c:pt idx="1">
                  <c:v>152.99456320510507</c:v>
                </c:pt>
                <c:pt idx="2">
                  <c:v>158.31684691660212</c:v>
                </c:pt>
                <c:pt idx="3">
                  <c:v>166.51600616097167</c:v>
                </c:pt>
                <c:pt idx="4">
                  <c:v>172.87265549265393</c:v>
                </c:pt>
                <c:pt idx="5">
                  <c:v>178.59501918799134</c:v>
                </c:pt>
                <c:pt idx="6">
                  <c:v>186.93399525140214</c:v>
                </c:pt>
                <c:pt idx="7">
                  <c:v>185.92029809315221</c:v>
                </c:pt>
                <c:pt idx="8">
                  <c:v>199.69283578049718</c:v>
                </c:pt>
                <c:pt idx="9">
                  <c:v>198.68421253191372</c:v>
                </c:pt>
                <c:pt idx="10">
                  <c:v>204.49514490056529</c:v>
                </c:pt>
                <c:pt idx="11">
                  <c:v>207.49035515878873</c:v>
                </c:pt>
                <c:pt idx="12">
                  <c:v>212.45129188298617</c:v>
                </c:pt>
                <c:pt idx="13">
                  <c:v>217.50866944279693</c:v>
                </c:pt>
                <c:pt idx="14">
                  <c:v>227.42863932203977</c:v>
                </c:pt>
                <c:pt idx="15">
                  <c:v>204.56887182590933</c:v>
                </c:pt>
                <c:pt idx="16">
                  <c:v>206.53005862045072</c:v>
                </c:pt>
                <c:pt idx="17">
                  <c:v>207.93290009161953</c:v>
                </c:pt>
                <c:pt idx="18">
                  <c:v>204.40973222330072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24360704"/>
        <c:axId val="224366592"/>
      </c:lineChart>
      <c:catAx>
        <c:axId val="22436070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crossAx val="224366592"/>
        <c:crosses val="autoZero"/>
        <c:auto val="1"/>
        <c:lblAlgn val="ctr"/>
        <c:lblOffset val="100"/>
        <c:noMultiLvlLbl val="0"/>
      </c:catAx>
      <c:valAx>
        <c:axId val="224366592"/>
        <c:scaling>
          <c:orientation val="minMax"/>
          <c:min val="90"/>
        </c:scaling>
        <c:delete val="0"/>
        <c:axPos val="l"/>
        <c:majorGridlines/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en-US"/>
                  <a:t>Average Monthly Residential Bill </a:t>
                </a:r>
              </a:p>
              <a:p>
                <a:pPr>
                  <a:defRPr/>
                </a:pPr>
                <a:r>
                  <a:rPr lang="en-US"/>
                  <a:t>(nominal $/month)</a:t>
                </a:r>
              </a:p>
            </c:rich>
          </c:tx>
          <c:layout/>
          <c:overlay val="0"/>
        </c:title>
        <c:numFmt formatCode="_-&quot;$&quot;* #,##0_-;\-&quot;$&quot;* #,##0_-;_-&quot;$&quot;* &quot;-&quot;??_-;_-@_-" sourceLinked="1"/>
        <c:majorTickMark val="out"/>
        <c:minorTickMark val="none"/>
        <c:tickLblPos val="nextTo"/>
        <c:crossAx val="224360704"/>
        <c:crosses val="autoZero"/>
        <c:crossBetween val="between"/>
      </c:valAx>
    </c:plotArea>
    <c:legend>
      <c:legendPos val="r"/>
      <c:layout/>
      <c:overlay val="0"/>
    </c:legend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CA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4541924554442406"/>
          <c:y val="2.6907485286807562E-2"/>
          <c:w val="0.8337714656584877"/>
          <c:h val="0.73397052590611644"/>
        </c:manualLayout>
      </c:layout>
      <c:lineChart>
        <c:grouping val="standard"/>
        <c:varyColors val="0"/>
        <c:ser>
          <c:idx val="4"/>
          <c:order val="0"/>
          <c:tx>
            <c:strRef>
              <c:f>Summary!$B$51</c:f>
              <c:strCache>
                <c:ptCount val="1"/>
                <c:pt idx="0">
                  <c:v>Historical Values</c:v>
                </c:pt>
              </c:strCache>
            </c:strRef>
          </c:tx>
          <c:spPr>
            <a:ln w="38100">
              <a:solidFill>
                <a:schemeClr val="tx1"/>
              </a:solidFill>
              <a:prstDash val="dash"/>
            </a:ln>
          </c:spPr>
          <c:marker>
            <c:symbol val="none"/>
          </c:marker>
          <c:val>
            <c:numRef>
              <c:f>Summary!$C$51:$AM$51</c:f>
              <c:numCache>
                <c:formatCode>0</c:formatCode>
                <c:ptCount val="37"/>
                <c:pt idx="0">
                  <c:v>123.51</c:v>
                </c:pt>
                <c:pt idx="1">
                  <c:v>135.65</c:v>
                </c:pt>
                <c:pt idx="2">
                  <c:v>155.58000000000001</c:v>
                </c:pt>
              </c:numCache>
            </c:numRef>
          </c:val>
          <c:smooth val="0"/>
        </c:ser>
        <c:ser>
          <c:idx val="0"/>
          <c:order val="1"/>
          <c:tx>
            <c:strRef>
              <c:f>Summary!$B$52</c:f>
              <c:strCache>
                <c:ptCount val="1"/>
                <c:pt idx="0">
                  <c:v>IESO Forecast</c:v>
                </c:pt>
              </c:strCache>
            </c:strRef>
          </c:tx>
          <c:spPr>
            <a:ln w="38100">
              <a:solidFill>
                <a:sysClr val="windowText" lastClr="000000"/>
              </a:solidFill>
            </a:ln>
          </c:spPr>
          <c:marker>
            <c:symbol val="none"/>
          </c:marker>
          <c:cat>
            <c:numRef>
              <c:f>Summary!$C$50:$AM$50</c:f>
              <c:numCache>
                <c:formatCode>General</c:formatCode>
                <c:ptCount val="37"/>
                <c:pt idx="0">
                  <c:v>2014</c:v>
                </c:pt>
                <c:pt idx="1">
                  <c:v>2015</c:v>
                </c:pt>
                <c:pt idx="2">
                  <c:v>2016</c:v>
                </c:pt>
                <c:pt idx="3">
                  <c:v>2017</c:v>
                </c:pt>
                <c:pt idx="4">
                  <c:v>2018</c:v>
                </c:pt>
                <c:pt idx="5">
                  <c:v>2019</c:v>
                </c:pt>
                <c:pt idx="6">
                  <c:v>2020</c:v>
                </c:pt>
                <c:pt idx="7">
                  <c:v>2021</c:v>
                </c:pt>
                <c:pt idx="8">
                  <c:v>2022</c:v>
                </c:pt>
                <c:pt idx="9">
                  <c:v>2023</c:v>
                </c:pt>
                <c:pt idx="10">
                  <c:v>2024</c:v>
                </c:pt>
                <c:pt idx="11">
                  <c:v>2025</c:v>
                </c:pt>
                <c:pt idx="12">
                  <c:v>2026</c:v>
                </c:pt>
                <c:pt idx="13">
                  <c:v>2027</c:v>
                </c:pt>
                <c:pt idx="14">
                  <c:v>2028</c:v>
                </c:pt>
                <c:pt idx="15">
                  <c:v>2029</c:v>
                </c:pt>
                <c:pt idx="16">
                  <c:v>2030</c:v>
                </c:pt>
                <c:pt idx="17">
                  <c:v>2031</c:v>
                </c:pt>
                <c:pt idx="18">
                  <c:v>2032</c:v>
                </c:pt>
                <c:pt idx="19">
                  <c:v>2033</c:v>
                </c:pt>
                <c:pt idx="20">
                  <c:v>2034</c:v>
                </c:pt>
                <c:pt idx="21">
                  <c:v>2035</c:v>
                </c:pt>
                <c:pt idx="22">
                  <c:v>2036</c:v>
                </c:pt>
                <c:pt idx="23">
                  <c:v>2037</c:v>
                </c:pt>
                <c:pt idx="24">
                  <c:v>2038</c:v>
                </c:pt>
                <c:pt idx="25">
                  <c:v>2039</c:v>
                </c:pt>
                <c:pt idx="26">
                  <c:v>2040</c:v>
                </c:pt>
                <c:pt idx="27">
                  <c:v>2041</c:v>
                </c:pt>
                <c:pt idx="28">
                  <c:v>2042</c:v>
                </c:pt>
                <c:pt idx="29">
                  <c:v>2043</c:v>
                </c:pt>
                <c:pt idx="30">
                  <c:v>2044</c:v>
                </c:pt>
                <c:pt idx="31">
                  <c:v>2045</c:v>
                </c:pt>
                <c:pt idx="32">
                  <c:v>2046</c:v>
                </c:pt>
                <c:pt idx="33">
                  <c:v>2047</c:v>
                </c:pt>
                <c:pt idx="34">
                  <c:v>2048</c:v>
                </c:pt>
                <c:pt idx="35">
                  <c:v>2049</c:v>
                </c:pt>
                <c:pt idx="36">
                  <c:v>2050</c:v>
                </c:pt>
              </c:numCache>
            </c:numRef>
          </c:cat>
          <c:val>
            <c:numRef>
              <c:f>Summary!$C$52:$AM$52</c:f>
              <c:numCache>
                <c:formatCode>0</c:formatCode>
                <c:ptCount val="37"/>
                <c:pt idx="3">
                  <c:v>160.21813261808913</c:v>
                </c:pt>
                <c:pt idx="4">
                  <c:v>162.76950298964928</c:v>
                </c:pt>
                <c:pt idx="5">
                  <c:v>165.41420006702134</c:v>
                </c:pt>
                <c:pt idx="6">
                  <c:v>175.94032368871547</c:v>
                </c:pt>
                <c:pt idx="7">
                  <c:v>173.59593780473958</c:v>
                </c:pt>
                <c:pt idx="8">
                  <c:v>176.91361421157205</c:v>
                </c:pt>
                <c:pt idx="9">
                  <c:v>181.74631090333577</c:v>
                </c:pt>
                <c:pt idx="10">
                  <c:v>184.45185686929372</c:v>
                </c:pt>
                <c:pt idx="11">
                  <c:v>193.49858854932918</c:v>
                </c:pt>
                <c:pt idx="12">
                  <c:v>188.45489333516903</c:v>
                </c:pt>
                <c:pt idx="13">
                  <c:v>198.44338301910517</c:v>
                </c:pt>
                <c:pt idx="14">
                  <c:v>198.85748134818064</c:v>
                </c:pt>
                <c:pt idx="15">
                  <c:v>197.7162350799629</c:v>
                </c:pt>
                <c:pt idx="16">
                  <c:v>199.85545053707497</c:v>
                </c:pt>
                <c:pt idx="17">
                  <c:v>202.42298557157022</c:v>
                </c:pt>
                <c:pt idx="18">
                  <c:v>204.74964459598468</c:v>
                </c:pt>
                <c:pt idx="19">
                  <c:v>206.70587849410711</c:v>
                </c:pt>
                <c:pt idx="20">
                  <c:v>208.12189291901626</c:v>
                </c:pt>
                <c:pt idx="21">
                  <c:v>204.59443129699886</c:v>
                </c:pt>
              </c:numCache>
            </c:numRef>
          </c:val>
          <c:smooth val="0"/>
        </c:ser>
        <c:ser>
          <c:idx val="3"/>
          <c:order val="2"/>
          <c:tx>
            <c:strRef>
              <c:f>Summary!$B$53</c:f>
              <c:strCache>
                <c:ptCount val="1"/>
                <c:pt idx="0">
                  <c:v>IESO Forecast Extrapolated</c:v>
                </c:pt>
              </c:strCache>
            </c:strRef>
          </c:tx>
          <c:spPr>
            <a:ln w="57150">
              <a:solidFill>
                <a:sysClr val="windowText" lastClr="000000"/>
              </a:solidFill>
              <a:prstDash val="sysDot"/>
            </a:ln>
          </c:spPr>
          <c:marker>
            <c:symbol val="none"/>
          </c:marker>
          <c:cat>
            <c:numRef>
              <c:f>Summary!$C$50:$AM$50</c:f>
              <c:numCache>
                <c:formatCode>General</c:formatCode>
                <c:ptCount val="37"/>
                <c:pt idx="0">
                  <c:v>2014</c:v>
                </c:pt>
                <c:pt idx="1">
                  <c:v>2015</c:v>
                </c:pt>
                <c:pt idx="2">
                  <c:v>2016</c:v>
                </c:pt>
                <c:pt idx="3">
                  <c:v>2017</c:v>
                </c:pt>
                <c:pt idx="4">
                  <c:v>2018</c:v>
                </c:pt>
                <c:pt idx="5">
                  <c:v>2019</c:v>
                </c:pt>
                <c:pt idx="6">
                  <c:v>2020</c:v>
                </c:pt>
                <c:pt idx="7">
                  <c:v>2021</c:v>
                </c:pt>
                <c:pt idx="8">
                  <c:v>2022</c:v>
                </c:pt>
                <c:pt idx="9">
                  <c:v>2023</c:v>
                </c:pt>
                <c:pt idx="10">
                  <c:v>2024</c:v>
                </c:pt>
                <c:pt idx="11">
                  <c:v>2025</c:v>
                </c:pt>
                <c:pt idx="12">
                  <c:v>2026</c:v>
                </c:pt>
                <c:pt idx="13">
                  <c:v>2027</c:v>
                </c:pt>
                <c:pt idx="14">
                  <c:v>2028</c:v>
                </c:pt>
                <c:pt idx="15">
                  <c:v>2029</c:v>
                </c:pt>
                <c:pt idx="16">
                  <c:v>2030</c:v>
                </c:pt>
                <c:pt idx="17">
                  <c:v>2031</c:v>
                </c:pt>
                <c:pt idx="18">
                  <c:v>2032</c:v>
                </c:pt>
                <c:pt idx="19">
                  <c:v>2033</c:v>
                </c:pt>
                <c:pt idx="20">
                  <c:v>2034</c:v>
                </c:pt>
                <c:pt idx="21">
                  <c:v>2035</c:v>
                </c:pt>
                <c:pt idx="22">
                  <c:v>2036</c:v>
                </c:pt>
                <c:pt idx="23">
                  <c:v>2037</c:v>
                </c:pt>
                <c:pt idx="24">
                  <c:v>2038</c:v>
                </c:pt>
                <c:pt idx="25">
                  <c:v>2039</c:v>
                </c:pt>
                <c:pt idx="26">
                  <c:v>2040</c:v>
                </c:pt>
                <c:pt idx="27">
                  <c:v>2041</c:v>
                </c:pt>
                <c:pt idx="28">
                  <c:v>2042</c:v>
                </c:pt>
                <c:pt idx="29">
                  <c:v>2043</c:v>
                </c:pt>
                <c:pt idx="30">
                  <c:v>2044</c:v>
                </c:pt>
                <c:pt idx="31">
                  <c:v>2045</c:v>
                </c:pt>
                <c:pt idx="32">
                  <c:v>2046</c:v>
                </c:pt>
                <c:pt idx="33">
                  <c:v>2047</c:v>
                </c:pt>
                <c:pt idx="34">
                  <c:v>2048</c:v>
                </c:pt>
                <c:pt idx="35">
                  <c:v>2049</c:v>
                </c:pt>
                <c:pt idx="36">
                  <c:v>2050</c:v>
                </c:pt>
              </c:numCache>
            </c:numRef>
          </c:cat>
          <c:val>
            <c:numRef>
              <c:f>Summary!$C$53:$AM$53</c:f>
              <c:numCache>
                <c:formatCode>0</c:formatCode>
                <c:ptCount val="37"/>
                <c:pt idx="22">
                  <c:v>205.43844915893689</c:v>
                </c:pt>
                <c:pt idx="23">
                  <c:v>206.28594886613706</c:v>
                </c:pt>
                <c:pt idx="24">
                  <c:v>207.13694478233143</c:v>
                </c:pt>
                <c:pt idx="25">
                  <c:v>207.99145133050709</c:v>
                </c:pt>
                <c:pt idx="26">
                  <c:v>208.84948299315059</c:v>
                </c:pt>
                <c:pt idx="27">
                  <c:v>209.71105431249339</c:v>
                </c:pt>
                <c:pt idx="28">
                  <c:v>210.57617989075831</c:v>
                </c:pt>
                <c:pt idx="29">
                  <c:v>211.44487439040711</c:v>
                </c:pt>
                <c:pt idx="30">
                  <c:v>212.31715253438887</c:v>
                </c:pt>
                <c:pt idx="31">
                  <c:v>213.19302910638956</c:v>
                </c:pt>
                <c:pt idx="32">
                  <c:v>214.07251895108266</c:v>
                </c:pt>
                <c:pt idx="33">
                  <c:v>214.95563697438064</c:v>
                </c:pt>
                <c:pt idx="34">
                  <c:v>215.84239814368772</c:v>
                </c:pt>
                <c:pt idx="35">
                  <c:v>216.73281748815344</c:v>
                </c:pt>
                <c:pt idx="36">
                  <c:v>217.62691009892745</c:v>
                </c:pt>
              </c:numCache>
            </c:numRef>
          </c:val>
          <c:smooth val="0"/>
        </c:ser>
        <c:ser>
          <c:idx val="2"/>
          <c:order val="3"/>
          <c:tx>
            <c:strRef>
              <c:f>Summary!$B$54</c:f>
              <c:strCache>
                <c:ptCount val="1"/>
                <c:pt idx="0">
                  <c:v>Financed GA</c:v>
                </c:pt>
              </c:strCache>
            </c:strRef>
          </c:tx>
          <c:spPr>
            <a:ln>
              <a:solidFill>
                <a:srgbClr val="FF0000"/>
              </a:solidFill>
            </a:ln>
          </c:spPr>
          <c:marker>
            <c:symbol val="none"/>
          </c:marker>
          <c:cat>
            <c:numRef>
              <c:f>Summary!$C$50:$AM$50</c:f>
              <c:numCache>
                <c:formatCode>General</c:formatCode>
                <c:ptCount val="37"/>
                <c:pt idx="0">
                  <c:v>2014</c:v>
                </c:pt>
                <c:pt idx="1">
                  <c:v>2015</c:v>
                </c:pt>
                <c:pt idx="2">
                  <c:v>2016</c:v>
                </c:pt>
                <c:pt idx="3">
                  <c:v>2017</c:v>
                </c:pt>
                <c:pt idx="4">
                  <c:v>2018</c:v>
                </c:pt>
                <c:pt idx="5">
                  <c:v>2019</c:v>
                </c:pt>
                <c:pt idx="6">
                  <c:v>2020</c:v>
                </c:pt>
                <c:pt idx="7">
                  <c:v>2021</c:v>
                </c:pt>
                <c:pt idx="8">
                  <c:v>2022</c:v>
                </c:pt>
                <c:pt idx="9">
                  <c:v>2023</c:v>
                </c:pt>
                <c:pt idx="10">
                  <c:v>2024</c:v>
                </c:pt>
                <c:pt idx="11">
                  <c:v>2025</c:v>
                </c:pt>
                <c:pt idx="12">
                  <c:v>2026</c:v>
                </c:pt>
                <c:pt idx="13">
                  <c:v>2027</c:v>
                </c:pt>
                <c:pt idx="14">
                  <c:v>2028</c:v>
                </c:pt>
                <c:pt idx="15">
                  <c:v>2029</c:v>
                </c:pt>
                <c:pt idx="16">
                  <c:v>2030</c:v>
                </c:pt>
                <c:pt idx="17">
                  <c:v>2031</c:v>
                </c:pt>
                <c:pt idx="18">
                  <c:v>2032</c:v>
                </c:pt>
                <c:pt idx="19">
                  <c:v>2033</c:v>
                </c:pt>
                <c:pt idx="20">
                  <c:v>2034</c:v>
                </c:pt>
                <c:pt idx="21">
                  <c:v>2035</c:v>
                </c:pt>
                <c:pt idx="22">
                  <c:v>2036</c:v>
                </c:pt>
                <c:pt idx="23">
                  <c:v>2037</c:v>
                </c:pt>
                <c:pt idx="24">
                  <c:v>2038</c:v>
                </c:pt>
                <c:pt idx="25">
                  <c:v>2039</c:v>
                </c:pt>
                <c:pt idx="26">
                  <c:v>2040</c:v>
                </c:pt>
                <c:pt idx="27">
                  <c:v>2041</c:v>
                </c:pt>
                <c:pt idx="28">
                  <c:v>2042</c:v>
                </c:pt>
                <c:pt idx="29">
                  <c:v>2043</c:v>
                </c:pt>
                <c:pt idx="30">
                  <c:v>2044</c:v>
                </c:pt>
                <c:pt idx="31">
                  <c:v>2045</c:v>
                </c:pt>
                <c:pt idx="32">
                  <c:v>2046</c:v>
                </c:pt>
                <c:pt idx="33">
                  <c:v>2047</c:v>
                </c:pt>
                <c:pt idx="34">
                  <c:v>2048</c:v>
                </c:pt>
                <c:pt idx="35">
                  <c:v>2049</c:v>
                </c:pt>
                <c:pt idx="36">
                  <c:v>2050</c:v>
                </c:pt>
              </c:numCache>
            </c:numRef>
          </c:cat>
          <c:val>
            <c:numRef>
              <c:f>Summary!$C$54:$AM$54</c:f>
              <c:numCache>
                <c:formatCode>0</c:formatCode>
                <c:ptCount val="37"/>
                <c:pt idx="3">
                  <c:v>130.48783261808913</c:v>
                </c:pt>
                <c:pt idx="4">
                  <c:v>129.55880298964928</c:v>
                </c:pt>
                <c:pt idx="5">
                  <c:v>132.19220006702136</c:v>
                </c:pt>
                <c:pt idx="6">
                  <c:v>134.28852368871549</c:v>
                </c:pt>
                <c:pt idx="7">
                  <c:v>132.89333780473959</c:v>
                </c:pt>
                <c:pt idx="8">
                  <c:v>139.50606050009151</c:v>
                </c:pt>
                <c:pt idx="9">
                  <c:v>148.92072176028893</c:v>
                </c:pt>
                <c:pt idx="10">
                  <c:v>148.18389544710135</c:v>
                </c:pt>
                <c:pt idx="11">
                  <c:v>163.45563002761671</c:v>
                </c:pt>
                <c:pt idx="12">
                  <c:v>163.93769122603837</c:v>
                </c:pt>
                <c:pt idx="13">
                  <c:v>170.3407147773423</c:v>
                </c:pt>
                <c:pt idx="14">
                  <c:v>175.07973816526572</c:v>
                </c:pt>
                <c:pt idx="15">
                  <c:v>182.21715848466829</c:v>
                </c:pt>
                <c:pt idx="16">
                  <c:v>189.56619874050051</c:v>
                </c:pt>
                <c:pt idx="17">
                  <c:v>202.41637588104535</c:v>
                </c:pt>
                <c:pt idx="18">
                  <c:v>207.40592120925174</c:v>
                </c:pt>
                <c:pt idx="19">
                  <c:v>216.92589994275383</c:v>
                </c:pt>
                <c:pt idx="20">
                  <c:v>225.44216808017578</c:v>
                </c:pt>
                <c:pt idx="21">
                  <c:v>238.94253178512673</c:v>
                </c:pt>
                <c:pt idx="22">
                  <c:v>245.98919293486361</c:v>
                </c:pt>
                <c:pt idx="23">
                  <c:v>253.22241935035507</c:v>
                </c:pt>
                <c:pt idx="24">
                  <c:v>260.66481946498959</c:v>
                </c:pt>
                <c:pt idx="25">
                  <c:v>268.3398607142268</c:v>
                </c:pt>
                <c:pt idx="26">
                  <c:v>276.27195398342542</c:v>
                </c:pt>
                <c:pt idx="27">
                  <c:v>284.48654184465732</c:v>
                </c:pt>
                <c:pt idx="28">
                  <c:v>293.0101909046021</c:v>
                </c:pt>
                <c:pt idx="29">
                  <c:v>301.87068860176907</c:v>
                </c:pt>
                <c:pt idx="30">
                  <c:v>311.09714480868922</c:v>
                </c:pt>
                <c:pt idx="31">
                  <c:v>320.72009861343565</c:v>
                </c:pt>
                <c:pt idx="32">
                  <c:v>330.77163067492893</c:v>
                </c:pt>
                <c:pt idx="33">
                  <c:v>341.28548156805107</c:v>
                </c:pt>
                <c:pt idx="34">
                  <c:v>215.84239814368772</c:v>
                </c:pt>
                <c:pt idx="35">
                  <c:v>216.73281748815344</c:v>
                </c:pt>
                <c:pt idx="36">
                  <c:v>217.62691009892745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69609856"/>
        <c:axId val="169611648"/>
      </c:lineChart>
      <c:catAx>
        <c:axId val="16960985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crossAx val="169611648"/>
        <c:crosses val="autoZero"/>
        <c:auto val="1"/>
        <c:lblAlgn val="ctr"/>
        <c:lblOffset val="100"/>
        <c:noMultiLvlLbl val="0"/>
      </c:catAx>
      <c:valAx>
        <c:axId val="169611648"/>
        <c:scaling>
          <c:orientation val="minMax"/>
          <c:max val="340"/>
          <c:min val="90"/>
        </c:scaling>
        <c:delete val="0"/>
        <c:axPos val="l"/>
        <c:majorGridlines/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en-US"/>
                  <a:t>Average Monthly Residential Bill w tax </a:t>
                </a:r>
              </a:p>
              <a:p>
                <a:pPr>
                  <a:defRPr/>
                </a:pPr>
                <a:r>
                  <a:rPr lang="en-US"/>
                  <a:t>(nominal $/month)</a:t>
                </a:r>
              </a:p>
            </c:rich>
          </c:tx>
          <c:layout/>
          <c:overlay val="0"/>
        </c:title>
        <c:numFmt formatCode="0" sourceLinked="1"/>
        <c:majorTickMark val="out"/>
        <c:minorTickMark val="none"/>
        <c:tickLblPos val="nextTo"/>
        <c:crossAx val="169609856"/>
        <c:crosses val="autoZero"/>
        <c:crossBetween val="between"/>
      </c:valAx>
    </c:plotArea>
    <c:legend>
      <c:legendPos val="b"/>
      <c:layout/>
      <c:overlay val="0"/>
    </c:legend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CA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0333068057337065"/>
          <c:y val="4.3992146421258448E-2"/>
          <c:w val="0.87503849788261645"/>
          <c:h val="0.65149895555944493"/>
        </c:manualLayout>
      </c:layout>
      <c:areaChart>
        <c:grouping val="standard"/>
        <c:varyColors val="0"/>
        <c:ser>
          <c:idx val="4"/>
          <c:order val="2"/>
          <c:tx>
            <c:strRef>
              <c:f>'1a GA RPP'!$B$46</c:f>
              <c:strCache>
                <c:ptCount val="1"/>
                <c:pt idx="0">
                  <c:v>Accumulated Debt</c:v>
                </c:pt>
              </c:strCache>
            </c:strRef>
          </c:tx>
          <c:spPr>
            <a:solidFill>
              <a:schemeClr val="accent2">
                <a:alpha val="50196"/>
              </a:schemeClr>
            </a:solidFill>
            <a:ln>
              <a:solidFill>
                <a:sysClr val="windowText" lastClr="000000"/>
              </a:solidFill>
              <a:prstDash val="dash"/>
            </a:ln>
          </c:spPr>
          <c:cat>
            <c:numRef>
              <c:f>'1a GA RPP'!$F$42:$X$42</c:f>
              <c:numCache>
                <c:formatCode>General</c:formatCode>
                <c:ptCount val="19"/>
                <c:pt idx="0">
                  <c:v>2017</c:v>
                </c:pt>
                <c:pt idx="1">
                  <c:v>2018</c:v>
                </c:pt>
                <c:pt idx="2">
                  <c:v>2019</c:v>
                </c:pt>
                <c:pt idx="3">
                  <c:v>2020</c:v>
                </c:pt>
                <c:pt idx="4">
                  <c:v>2021</c:v>
                </c:pt>
                <c:pt idx="5">
                  <c:v>2022</c:v>
                </c:pt>
                <c:pt idx="6">
                  <c:v>2023</c:v>
                </c:pt>
                <c:pt idx="7">
                  <c:v>2024</c:v>
                </c:pt>
                <c:pt idx="8">
                  <c:v>2025</c:v>
                </c:pt>
                <c:pt idx="9">
                  <c:v>2026</c:v>
                </c:pt>
                <c:pt idx="10">
                  <c:v>2027</c:v>
                </c:pt>
                <c:pt idx="11">
                  <c:v>2028</c:v>
                </c:pt>
                <c:pt idx="12">
                  <c:v>2029</c:v>
                </c:pt>
                <c:pt idx="13">
                  <c:v>2030</c:v>
                </c:pt>
                <c:pt idx="14">
                  <c:v>2031</c:v>
                </c:pt>
                <c:pt idx="15">
                  <c:v>2032</c:v>
                </c:pt>
                <c:pt idx="16">
                  <c:v>2033</c:v>
                </c:pt>
                <c:pt idx="17">
                  <c:v>2034</c:v>
                </c:pt>
                <c:pt idx="18">
                  <c:v>2035</c:v>
                </c:pt>
              </c:numCache>
            </c:numRef>
          </c:cat>
          <c:val>
            <c:numRef>
              <c:f>'1a GA RPP'!$F$46:$AM$46</c:f>
              <c:numCache>
                <c:formatCode>0</c:formatCode>
                <c:ptCount val="34"/>
                <c:pt idx="0">
                  <c:v>1499.8335733333333</c:v>
                </c:pt>
                <c:pt idx="1">
                  <c:v>3041.5958642783989</c:v>
                </c:pt>
                <c:pt idx="2">
                  <c:v>4619.8988793615499</c:v>
                </c:pt>
                <c:pt idx="3">
                  <c:v>6863.1661700296881</c:v>
                </c:pt>
                <c:pt idx="4">
                  <c:v>8794.1436712884079</c:v>
                </c:pt>
                <c:pt idx="5">
                  <c:v>10428.706816242266</c:v>
                </c:pt>
                <c:pt idx="6">
                  <c:v>11567.720689118878</c:v>
                </c:pt>
                <c:pt idx="7">
                  <c:v>13456.934376345092</c:v>
                </c:pt>
                <c:pt idx="8">
                  <c:v>14645.085072149133</c:v>
                </c:pt>
                <c:pt idx="9">
                  <c:v>15199.744186756443</c:v>
                </c:pt>
                <c:pt idx="10">
                  <c:v>16587.779277245292</c:v>
                </c:pt>
                <c:pt idx="11">
                  <c:v>17614.431094947431</c:v>
                </c:pt>
                <c:pt idx="12">
                  <c:v>17670.37942615994</c:v>
                </c:pt>
                <c:pt idx="13">
                  <c:v>17224.858042580148</c:v>
                </c:pt>
                <c:pt idx="14">
                  <c:v>16564.986380981718</c:v>
                </c:pt>
                <c:pt idx="15">
                  <c:v>15871.355685175909</c:v>
                </c:pt>
                <c:pt idx="16">
                  <c:v>15142.238842972678</c:v>
                </c:pt>
                <c:pt idx="17">
                  <c:v>14375.820383122327</c:v>
                </c:pt>
                <c:pt idx="18">
                  <c:v>13570.191954866033</c:v>
                </c:pt>
                <c:pt idx="19">
                  <c:v>12723.347576220149</c:v>
                </c:pt>
                <c:pt idx="20">
                  <c:v>11833.178639162739</c:v>
                </c:pt>
                <c:pt idx="21">
                  <c:v>10897.468659285472</c:v>
                </c:pt>
                <c:pt idx="22">
                  <c:v>9913.8877568376847</c:v>
                </c:pt>
                <c:pt idx="23">
                  <c:v>8879.9868554206678</c:v>
                </c:pt>
                <c:pt idx="24">
                  <c:v>7793.1915838871555</c:v>
                </c:pt>
                <c:pt idx="25">
                  <c:v>6650.7958662619894</c:v>
                </c:pt>
                <c:pt idx="26">
                  <c:v>5449.9551837231193</c:v>
                </c:pt>
                <c:pt idx="27">
                  <c:v>4187.6794918655614</c:v>
                </c:pt>
                <c:pt idx="28">
                  <c:v>2860.8257756125704</c:v>
                </c:pt>
                <c:pt idx="29">
                  <c:v>1466.0902232360754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67924096"/>
        <c:axId val="167925632"/>
      </c:areaChart>
      <c:barChart>
        <c:barDir val="col"/>
        <c:grouping val="clustered"/>
        <c:varyColors val="0"/>
        <c:ser>
          <c:idx val="2"/>
          <c:order val="1"/>
          <c:tx>
            <c:strRef>
              <c:f>'1a GA RPP'!$B$45</c:f>
              <c:strCache>
                <c:ptCount val="1"/>
                <c:pt idx="0">
                  <c:v>GA Payment</c:v>
                </c:pt>
              </c:strCache>
            </c:strRef>
          </c:tx>
          <c:spPr>
            <a:solidFill>
              <a:schemeClr val="accent2">
                <a:lumMod val="60000"/>
                <a:lumOff val="40000"/>
              </a:schemeClr>
            </a:solidFill>
            <a:ln>
              <a:solidFill>
                <a:sysClr val="windowText" lastClr="000000"/>
              </a:solidFill>
            </a:ln>
          </c:spPr>
          <c:invertIfNegative val="0"/>
          <c:cat>
            <c:numRef>
              <c:f>'1a GA RPP'!$F$42:$X$42</c:f>
              <c:numCache>
                <c:formatCode>General</c:formatCode>
                <c:ptCount val="19"/>
                <c:pt idx="0">
                  <c:v>2017</c:v>
                </c:pt>
                <c:pt idx="1">
                  <c:v>2018</c:v>
                </c:pt>
                <c:pt idx="2">
                  <c:v>2019</c:v>
                </c:pt>
                <c:pt idx="3">
                  <c:v>2020</c:v>
                </c:pt>
                <c:pt idx="4">
                  <c:v>2021</c:v>
                </c:pt>
                <c:pt idx="5">
                  <c:v>2022</c:v>
                </c:pt>
                <c:pt idx="6">
                  <c:v>2023</c:v>
                </c:pt>
                <c:pt idx="7">
                  <c:v>2024</c:v>
                </c:pt>
                <c:pt idx="8">
                  <c:v>2025</c:v>
                </c:pt>
                <c:pt idx="9">
                  <c:v>2026</c:v>
                </c:pt>
                <c:pt idx="10">
                  <c:v>2027</c:v>
                </c:pt>
                <c:pt idx="11">
                  <c:v>2028</c:v>
                </c:pt>
                <c:pt idx="12">
                  <c:v>2029</c:v>
                </c:pt>
                <c:pt idx="13">
                  <c:v>2030</c:v>
                </c:pt>
                <c:pt idx="14">
                  <c:v>2031</c:v>
                </c:pt>
                <c:pt idx="15">
                  <c:v>2032</c:v>
                </c:pt>
                <c:pt idx="16">
                  <c:v>2033</c:v>
                </c:pt>
                <c:pt idx="17">
                  <c:v>2034</c:v>
                </c:pt>
                <c:pt idx="18">
                  <c:v>2035</c:v>
                </c:pt>
              </c:numCache>
            </c:numRef>
          </c:cat>
          <c:val>
            <c:numRef>
              <c:f>'1a GA RPP'!$F$45:$AM$45</c:f>
              <c:numCache>
                <c:formatCode>0</c:formatCode>
                <c:ptCount val="34"/>
                <c:pt idx="0">
                  <c:v>10595.536108901711</c:v>
                </c:pt>
                <c:pt idx="1">
                  <c:v>10369.650163054024</c:v>
                </c:pt>
                <c:pt idx="2">
                  <c:v>10129.410182113355</c:v>
                </c:pt>
                <c:pt idx="3">
                  <c:v>10161.51454085723</c:v>
                </c:pt>
                <c:pt idx="4">
                  <c:v>9263.6975561843046</c:v>
                </c:pt>
                <c:pt idx="5">
                  <c:v>9448.9715073079915</c:v>
                </c:pt>
                <c:pt idx="6">
                  <c:v>9637.9509374541485</c:v>
                </c:pt>
                <c:pt idx="7">
                  <c:v>9830.7099562032327</c:v>
                </c:pt>
                <c:pt idx="8">
                  <c:v>10027.324155327296</c:v>
                </c:pt>
                <c:pt idx="9">
                  <c:v>10227.870638433844</c:v>
                </c:pt>
                <c:pt idx="10">
                  <c:v>10432.428051202518</c:v>
                </c:pt>
                <c:pt idx="11">
                  <c:v>10641.07661222657</c:v>
                </c:pt>
                <c:pt idx="12">
                  <c:v>10853.898144471101</c:v>
                </c:pt>
                <c:pt idx="13">
                  <c:v>11070.976107360524</c:v>
                </c:pt>
                <c:pt idx="14">
                  <c:v>10195.580094452582</c:v>
                </c:pt>
                <c:pt idx="15">
                  <c:v>10361.034228744915</c:v>
                </c:pt>
                <c:pt idx="16">
                  <c:v>9779.1337214385749</c:v>
                </c:pt>
                <c:pt idx="17">
                  <c:v>9297.5305310131989</c:v>
                </c:pt>
                <c:pt idx="18">
                  <c:v>7203.4165907148326</c:v>
                </c:pt>
                <c:pt idx="19">
                  <c:v>6929.9399099140373</c:v>
                </c:pt>
                <c:pt idx="20">
                  <c:v>6669.6715040256604</c:v>
                </c:pt>
                <c:pt idx="21">
                  <c:v>6421.9734447054925</c:v>
                </c:pt>
                <c:pt idx="22">
                  <c:v>6186.2386140349954</c:v>
                </c:pt>
                <c:pt idx="23">
                  <c:v>5961.8892164508234</c:v>
                </c:pt>
                <c:pt idx="24">
                  <c:v>5748.3753625446352</c:v>
                </c:pt>
                <c:pt idx="25">
                  <c:v>5545.1737212620028</c:v>
                </c:pt>
                <c:pt idx="26">
                  <c:v>5351.7862371969295</c:v>
                </c:pt>
                <c:pt idx="27">
                  <c:v>5167.7389098379881</c:v>
                </c:pt>
                <c:pt idx="28">
                  <c:v>4992.5806317739771</c:v>
                </c:pt>
                <c:pt idx="29">
                  <c:v>4825.8820830114946</c:v>
                </c:pt>
                <c:pt idx="30">
                  <c:v>4667.2346786943363</c:v>
                </c:pt>
                <c:pt idx="31">
                  <c:v>2975.1541685887391</c:v>
                </c:pt>
                <c:pt idx="32">
                  <c:v>2831.4612802208057</c:v>
                </c:pt>
                <c:pt idx="33">
                  <c:v>2694.7084174775991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67924096"/>
        <c:axId val="167925632"/>
      </c:barChart>
      <c:lineChart>
        <c:grouping val="standard"/>
        <c:varyColors val="0"/>
        <c:ser>
          <c:idx val="0"/>
          <c:order val="0"/>
          <c:tx>
            <c:strRef>
              <c:f>'1a GA RPP'!$B$43</c:f>
              <c:strCache>
                <c:ptCount val="1"/>
                <c:pt idx="0">
                  <c:v>IESO Forecast GA Cost</c:v>
                </c:pt>
              </c:strCache>
            </c:strRef>
          </c:tx>
          <c:spPr>
            <a:ln w="38100">
              <a:solidFill>
                <a:sysClr val="windowText" lastClr="000000"/>
              </a:solidFill>
            </a:ln>
          </c:spPr>
          <c:marker>
            <c:symbol val="none"/>
          </c:marker>
          <c:cat>
            <c:numRef>
              <c:f>'1a GA RPP'!$F$42:$AK$42</c:f>
              <c:numCache>
                <c:formatCode>General</c:formatCode>
                <c:ptCount val="32"/>
                <c:pt idx="0">
                  <c:v>2017</c:v>
                </c:pt>
                <c:pt idx="1">
                  <c:v>2018</c:v>
                </c:pt>
                <c:pt idx="2">
                  <c:v>2019</c:v>
                </c:pt>
                <c:pt idx="3">
                  <c:v>2020</c:v>
                </c:pt>
                <c:pt idx="4">
                  <c:v>2021</c:v>
                </c:pt>
                <c:pt idx="5">
                  <c:v>2022</c:v>
                </c:pt>
                <c:pt idx="6">
                  <c:v>2023</c:v>
                </c:pt>
                <c:pt idx="7">
                  <c:v>2024</c:v>
                </c:pt>
                <c:pt idx="8">
                  <c:v>2025</c:v>
                </c:pt>
                <c:pt idx="9">
                  <c:v>2026</c:v>
                </c:pt>
                <c:pt idx="10">
                  <c:v>2027</c:v>
                </c:pt>
                <c:pt idx="11">
                  <c:v>2028</c:v>
                </c:pt>
                <c:pt idx="12">
                  <c:v>2029</c:v>
                </c:pt>
                <c:pt idx="13">
                  <c:v>2030</c:v>
                </c:pt>
                <c:pt idx="14">
                  <c:v>2031</c:v>
                </c:pt>
                <c:pt idx="15">
                  <c:v>2032</c:v>
                </c:pt>
                <c:pt idx="16">
                  <c:v>2033</c:v>
                </c:pt>
                <c:pt idx="17">
                  <c:v>2034</c:v>
                </c:pt>
                <c:pt idx="18">
                  <c:v>2035</c:v>
                </c:pt>
                <c:pt idx="19">
                  <c:v>2036</c:v>
                </c:pt>
                <c:pt idx="20">
                  <c:v>2037</c:v>
                </c:pt>
                <c:pt idx="21">
                  <c:v>2038</c:v>
                </c:pt>
                <c:pt idx="22">
                  <c:v>2039</c:v>
                </c:pt>
                <c:pt idx="23">
                  <c:v>2040</c:v>
                </c:pt>
                <c:pt idx="24">
                  <c:v>2041</c:v>
                </c:pt>
                <c:pt idx="25">
                  <c:v>2042</c:v>
                </c:pt>
                <c:pt idx="26">
                  <c:v>2043</c:v>
                </c:pt>
                <c:pt idx="27">
                  <c:v>2044</c:v>
                </c:pt>
                <c:pt idx="28">
                  <c:v>2045</c:v>
                </c:pt>
                <c:pt idx="29">
                  <c:v>2046</c:v>
                </c:pt>
                <c:pt idx="30">
                  <c:v>2047</c:v>
                </c:pt>
                <c:pt idx="31">
                  <c:v>2048</c:v>
                </c:pt>
              </c:numCache>
            </c:numRef>
          </c:cat>
          <c:val>
            <c:numRef>
              <c:f>'1a GA RPP'!$F$43:$X$43</c:f>
              <c:numCache>
                <c:formatCode>0</c:formatCode>
                <c:ptCount val="19"/>
                <c:pt idx="0">
                  <c:v>12095.369682235045</c:v>
                </c:pt>
                <c:pt idx="1">
                  <c:v>11834.680968387356</c:v>
                </c:pt>
                <c:pt idx="2">
                  <c:v>11552.105152780023</c:v>
                </c:pt>
                <c:pt idx="3">
                  <c:v>12168.427804857231</c:v>
                </c:pt>
                <c:pt idx="4">
                  <c:v>10843.555476184305</c:v>
                </c:pt>
                <c:pt idx="5">
                  <c:v>10633.626262038733</c:v>
                </c:pt>
                <c:pt idx="6">
                  <c:v>10243.432169611806</c:v>
                </c:pt>
                <c:pt idx="7">
                  <c:v>11128.119052974123</c:v>
                </c:pt>
                <c:pt idx="8">
                  <c:v>10527.01808843752</c:v>
                </c:pt>
                <c:pt idx="9">
                  <c:v>10033.287200750003</c:v>
                </c:pt>
                <c:pt idx="10">
                  <c:v>11042.844229096907</c:v>
                </c:pt>
                <c:pt idx="11">
                  <c:v>10819.097642104838</c:v>
                </c:pt>
                <c:pt idx="12">
                  <c:v>10008.692180866097</c:v>
                </c:pt>
                <c:pt idx="13">
                  <c:v>9721.4381123383864</c:v>
                </c:pt>
                <c:pt idx="14">
                  <c:v>8654.4846953957476</c:v>
                </c:pt>
                <c:pt idx="15">
                  <c:v>8819.9388296880807</c:v>
                </c:pt>
                <c:pt idx="16">
                  <c:v>8238.0383223817407</c:v>
                </c:pt>
                <c:pt idx="17">
                  <c:v>7756.4351319563648</c:v>
                </c:pt>
                <c:pt idx="18">
                  <c:v>5662.3211916579985</c:v>
                </c:pt>
              </c:numCache>
            </c:numRef>
          </c:val>
          <c:smooth val="0"/>
        </c:ser>
        <c:ser>
          <c:idx val="5"/>
          <c:order val="3"/>
          <c:tx>
            <c:strRef>
              <c:f>'1a GA RPP'!$B$44</c:f>
              <c:strCache>
                <c:ptCount val="1"/>
                <c:pt idx="0">
                  <c:v>GA Cost Extrapolated</c:v>
                </c:pt>
              </c:strCache>
            </c:strRef>
          </c:tx>
          <c:spPr>
            <a:ln w="57150">
              <a:solidFill>
                <a:sysClr val="windowText" lastClr="000000"/>
              </a:solidFill>
              <a:prstDash val="sysDot"/>
            </a:ln>
          </c:spPr>
          <c:marker>
            <c:symbol val="none"/>
          </c:marker>
          <c:cat>
            <c:numRef>
              <c:f>'1a GA RPP'!$F$42:$AK$42</c:f>
              <c:numCache>
                <c:formatCode>General</c:formatCode>
                <c:ptCount val="32"/>
                <c:pt idx="0">
                  <c:v>2017</c:v>
                </c:pt>
                <c:pt idx="1">
                  <c:v>2018</c:v>
                </c:pt>
                <c:pt idx="2">
                  <c:v>2019</c:v>
                </c:pt>
                <c:pt idx="3">
                  <c:v>2020</c:v>
                </c:pt>
                <c:pt idx="4">
                  <c:v>2021</c:v>
                </c:pt>
                <c:pt idx="5">
                  <c:v>2022</c:v>
                </c:pt>
                <c:pt idx="6">
                  <c:v>2023</c:v>
                </c:pt>
                <c:pt idx="7">
                  <c:v>2024</c:v>
                </c:pt>
                <c:pt idx="8">
                  <c:v>2025</c:v>
                </c:pt>
                <c:pt idx="9">
                  <c:v>2026</c:v>
                </c:pt>
                <c:pt idx="10">
                  <c:v>2027</c:v>
                </c:pt>
                <c:pt idx="11">
                  <c:v>2028</c:v>
                </c:pt>
                <c:pt idx="12">
                  <c:v>2029</c:v>
                </c:pt>
                <c:pt idx="13">
                  <c:v>2030</c:v>
                </c:pt>
                <c:pt idx="14">
                  <c:v>2031</c:v>
                </c:pt>
                <c:pt idx="15">
                  <c:v>2032</c:v>
                </c:pt>
                <c:pt idx="16">
                  <c:v>2033</c:v>
                </c:pt>
                <c:pt idx="17">
                  <c:v>2034</c:v>
                </c:pt>
                <c:pt idx="18">
                  <c:v>2035</c:v>
                </c:pt>
                <c:pt idx="19">
                  <c:v>2036</c:v>
                </c:pt>
                <c:pt idx="20">
                  <c:v>2037</c:v>
                </c:pt>
                <c:pt idx="21">
                  <c:v>2038</c:v>
                </c:pt>
                <c:pt idx="22">
                  <c:v>2039</c:v>
                </c:pt>
                <c:pt idx="23">
                  <c:v>2040</c:v>
                </c:pt>
                <c:pt idx="24">
                  <c:v>2041</c:v>
                </c:pt>
                <c:pt idx="25">
                  <c:v>2042</c:v>
                </c:pt>
                <c:pt idx="26">
                  <c:v>2043</c:v>
                </c:pt>
                <c:pt idx="27">
                  <c:v>2044</c:v>
                </c:pt>
                <c:pt idx="28">
                  <c:v>2045</c:v>
                </c:pt>
                <c:pt idx="29">
                  <c:v>2046</c:v>
                </c:pt>
                <c:pt idx="30">
                  <c:v>2047</c:v>
                </c:pt>
                <c:pt idx="31">
                  <c:v>2048</c:v>
                </c:pt>
              </c:numCache>
            </c:numRef>
          </c:cat>
          <c:val>
            <c:numRef>
              <c:f>'1a GA RPP'!$F$44:$AM$44</c:f>
              <c:numCache>
                <c:formatCode>0</c:formatCode>
                <c:ptCount val="34"/>
                <c:pt idx="19">
                  <c:v>5388.8445108572041</c:v>
                </c:pt>
                <c:pt idx="20">
                  <c:v>5128.5761049688263</c:v>
                </c:pt>
                <c:pt idx="21">
                  <c:v>4880.8780456486584</c:v>
                </c:pt>
                <c:pt idx="22">
                  <c:v>4645.1432149781613</c:v>
                </c:pt>
                <c:pt idx="23">
                  <c:v>4420.7938173939892</c:v>
                </c:pt>
                <c:pt idx="24">
                  <c:v>4207.2799634878011</c:v>
                </c:pt>
                <c:pt idx="25">
                  <c:v>4004.0783222051691</c:v>
                </c:pt>
                <c:pt idx="26">
                  <c:v>3810.6908381400954</c:v>
                </c:pt>
                <c:pt idx="27">
                  <c:v>3626.6435107811549</c:v>
                </c:pt>
                <c:pt idx="28">
                  <c:v>3451.4852327171438</c:v>
                </c:pt>
                <c:pt idx="29">
                  <c:v>3284.7866839546605</c:v>
                </c:pt>
                <c:pt idx="30">
                  <c:v>3126.139279637503</c:v>
                </c:pt>
                <c:pt idx="31">
                  <c:v>2975.1541685887391</c:v>
                </c:pt>
                <c:pt idx="32">
                  <c:v>2831.4612802208057</c:v>
                </c:pt>
                <c:pt idx="33">
                  <c:v>2694.7084174775991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67924096"/>
        <c:axId val="167925632"/>
      </c:lineChart>
      <c:catAx>
        <c:axId val="16792409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crossAx val="167925632"/>
        <c:crosses val="autoZero"/>
        <c:auto val="1"/>
        <c:lblAlgn val="ctr"/>
        <c:lblOffset val="100"/>
        <c:noMultiLvlLbl val="0"/>
      </c:catAx>
      <c:valAx>
        <c:axId val="167925632"/>
        <c:scaling>
          <c:orientation val="minMax"/>
        </c:scaling>
        <c:delete val="0"/>
        <c:axPos val="l"/>
        <c:majorGridlines/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en-US"/>
                  <a:t>Global</a:t>
                </a:r>
                <a:r>
                  <a:rPr lang="en-US" baseline="0"/>
                  <a:t> Adjustment</a:t>
                </a:r>
              </a:p>
              <a:p>
                <a:pPr>
                  <a:defRPr/>
                </a:pPr>
                <a:r>
                  <a:rPr lang="en-US" baseline="0"/>
                  <a:t>(</a:t>
                </a:r>
                <a:r>
                  <a:rPr lang="en-US"/>
                  <a:t>Nominal $ million)</a:t>
                </a:r>
              </a:p>
            </c:rich>
          </c:tx>
          <c:layout/>
          <c:overlay val="0"/>
        </c:title>
        <c:numFmt formatCode="0" sourceLinked="1"/>
        <c:majorTickMark val="out"/>
        <c:minorTickMark val="none"/>
        <c:tickLblPos val="nextTo"/>
        <c:crossAx val="167924096"/>
        <c:crosses val="autoZero"/>
        <c:crossBetween val="between"/>
      </c:valAx>
    </c:plotArea>
    <c:legend>
      <c:legendPos val="b"/>
      <c:layout/>
      <c:overlay val="0"/>
    </c:legend>
    <c:plotVisOnly val="1"/>
    <c:dispBlanksAs val="gap"/>
    <c:showDLblsOverMax val="0"/>
  </c:chart>
  <c:spPr>
    <a:ln>
      <a:solidFill>
        <a:sysClr val="windowText" lastClr="000000"/>
      </a:solidFill>
    </a:ln>
  </c:sp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CA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4541924554442406"/>
          <c:y val="2.6907485286807562E-2"/>
          <c:w val="0.8337714656584877"/>
          <c:h val="0.73397052590611644"/>
        </c:manualLayout>
      </c:layout>
      <c:lineChart>
        <c:grouping val="standard"/>
        <c:varyColors val="0"/>
        <c:ser>
          <c:idx val="4"/>
          <c:order val="0"/>
          <c:tx>
            <c:strRef>
              <c:f>'1a GA RPP'!$B$51</c:f>
              <c:strCache>
                <c:ptCount val="1"/>
                <c:pt idx="0">
                  <c:v>Historical Values</c:v>
                </c:pt>
              </c:strCache>
            </c:strRef>
          </c:tx>
          <c:spPr>
            <a:ln w="38100">
              <a:solidFill>
                <a:schemeClr val="tx1"/>
              </a:solidFill>
              <a:prstDash val="dash"/>
            </a:ln>
          </c:spPr>
          <c:marker>
            <c:symbol val="none"/>
          </c:marker>
          <c:val>
            <c:numRef>
              <c:f>'1a GA RPP'!$C$51:$AM$51</c:f>
              <c:numCache>
                <c:formatCode>0</c:formatCode>
                <c:ptCount val="37"/>
                <c:pt idx="0">
                  <c:v>123.51</c:v>
                </c:pt>
                <c:pt idx="1">
                  <c:v>135.65</c:v>
                </c:pt>
                <c:pt idx="2">
                  <c:v>155.58000000000001</c:v>
                </c:pt>
              </c:numCache>
            </c:numRef>
          </c:val>
          <c:smooth val="0"/>
        </c:ser>
        <c:ser>
          <c:idx val="0"/>
          <c:order val="1"/>
          <c:tx>
            <c:strRef>
              <c:f>'1a GA RPP'!$B$52</c:f>
              <c:strCache>
                <c:ptCount val="1"/>
                <c:pt idx="0">
                  <c:v>IESO Forecast</c:v>
                </c:pt>
              </c:strCache>
            </c:strRef>
          </c:tx>
          <c:spPr>
            <a:ln w="38100">
              <a:solidFill>
                <a:sysClr val="windowText" lastClr="000000"/>
              </a:solidFill>
            </a:ln>
          </c:spPr>
          <c:marker>
            <c:symbol val="none"/>
          </c:marker>
          <c:cat>
            <c:numRef>
              <c:f>'1a GA RPP'!$C$50:$AM$50</c:f>
              <c:numCache>
                <c:formatCode>General</c:formatCode>
                <c:ptCount val="37"/>
                <c:pt idx="0">
                  <c:v>2014</c:v>
                </c:pt>
                <c:pt idx="1">
                  <c:v>2015</c:v>
                </c:pt>
                <c:pt idx="2">
                  <c:v>2016</c:v>
                </c:pt>
                <c:pt idx="3">
                  <c:v>2017</c:v>
                </c:pt>
                <c:pt idx="4">
                  <c:v>2018</c:v>
                </c:pt>
                <c:pt idx="5">
                  <c:v>2019</c:v>
                </c:pt>
                <c:pt idx="6">
                  <c:v>2020</c:v>
                </c:pt>
                <c:pt idx="7">
                  <c:v>2021</c:v>
                </c:pt>
                <c:pt idx="8">
                  <c:v>2022</c:v>
                </c:pt>
                <c:pt idx="9">
                  <c:v>2023</c:v>
                </c:pt>
                <c:pt idx="10">
                  <c:v>2024</c:v>
                </c:pt>
                <c:pt idx="11">
                  <c:v>2025</c:v>
                </c:pt>
                <c:pt idx="12">
                  <c:v>2026</c:v>
                </c:pt>
                <c:pt idx="13">
                  <c:v>2027</c:v>
                </c:pt>
                <c:pt idx="14">
                  <c:v>2028</c:v>
                </c:pt>
                <c:pt idx="15">
                  <c:v>2029</c:v>
                </c:pt>
                <c:pt idx="16">
                  <c:v>2030</c:v>
                </c:pt>
                <c:pt idx="17">
                  <c:v>2031</c:v>
                </c:pt>
                <c:pt idx="18">
                  <c:v>2032</c:v>
                </c:pt>
                <c:pt idx="19">
                  <c:v>2033</c:v>
                </c:pt>
                <c:pt idx="20">
                  <c:v>2034</c:v>
                </c:pt>
                <c:pt idx="21">
                  <c:v>2035</c:v>
                </c:pt>
                <c:pt idx="22">
                  <c:v>2036</c:v>
                </c:pt>
                <c:pt idx="23">
                  <c:v>2037</c:v>
                </c:pt>
                <c:pt idx="24">
                  <c:v>2038</c:v>
                </c:pt>
                <c:pt idx="25">
                  <c:v>2039</c:v>
                </c:pt>
                <c:pt idx="26">
                  <c:v>2040</c:v>
                </c:pt>
                <c:pt idx="27">
                  <c:v>2041</c:v>
                </c:pt>
                <c:pt idx="28">
                  <c:v>2042</c:v>
                </c:pt>
                <c:pt idx="29">
                  <c:v>2043</c:v>
                </c:pt>
                <c:pt idx="30">
                  <c:v>2044</c:v>
                </c:pt>
                <c:pt idx="31">
                  <c:v>2045</c:v>
                </c:pt>
                <c:pt idx="32">
                  <c:v>2046</c:v>
                </c:pt>
                <c:pt idx="33">
                  <c:v>2047</c:v>
                </c:pt>
                <c:pt idx="34">
                  <c:v>2048</c:v>
                </c:pt>
                <c:pt idx="35">
                  <c:v>2049</c:v>
                </c:pt>
                <c:pt idx="36">
                  <c:v>2050</c:v>
                </c:pt>
              </c:numCache>
            </c:numRef>
          </c:cat>
          <c:val>
            <c:numRef>
              <c:f>'1a GA RPP'!$C$52:$AM$52</c:f>
              <c:numCache>
                <c:formatCode>0</c:formatCode>
                <c:ptCount val="37"/>
                <c:pt idx="3">
                  <c:v>160.21813261808913</c:v>
                </c:pt>
                <c:pt idx="4">
                  <c:v>162.76950298964928</c:v>
                </c:pt>
                <c:pt idx="5">
                  <c:v>165.41420006702134</c:v>
                </c:pt>
                <c:pt idx="6">
                  <c:v>175.94032368871547</c:v>
                </c:pt>
                <c:pt idx="7">
                  <c:v>173.59593780473958</c:v>
                </c:pt>
                <c:pt idx="8">
                  <c:v>176.91361421157205</c:v>
                </c:pt>
                <c:pt idx="9">
                  <c:v>181.74631090333577</c:v>
                </c:pt>
                <c:pt idx="10">
                  <c:v>184.45185686929372</c:v>
                </c:pt>
                <c:pt idx="11">
                  <c:v>193.49858854932918</c:v>
                </c:pt>
                <c:pt idx="12">
                  <c:v>188.45489333516903</c:v>
                </c:pt>
                <c:pt idx="13">
                  <c:v>198.44338301910517</c:v>
                </c:pt>
                <c:pt idx="14">
                  <c:v>198.85748134818064</c:v>
                </c:pt>
                <c:pt idx="15">
                  <c:v>197.7162350799629</c:v>
                </c:pt>
                <c:pt idx="16">
                  <c:v>199.85545053707497</c:v>
                </c:pt>
                <c:pt idx="17">
                  <c:v>202.42298557157022</c:v>
                </c:pt>
                <c:pt idx="18">
                  <c:v>204.74964459598468</c:v>
                </c:pt>
                <c:pt idx="19">
                  <c:v>206.70587849410711</c:v>
                </c:pt>
                <c:pt idx="20">
                  <c:v>208.12189291901626</c:v>
                </c:pt>
                <c:pt idx="21">
                  <c:v>204.59443129699886</c:v>
                </c:pt>
              </c:numCache>
            </c:numRef>
          </c:val>
          <c:smooth val="0"/>
        </c:ser>
        <c:ser>
          <c:idx val="3"/>
          <c:order val="2"/>
          <c:tx>
            <c:strRef>
              <c:f>'1a GA RPP'!$B$53</c:f>
              <c:strCache>
                <c:ptCount val="1"/>
                <c:pt idx="0">
                  <c:v>IESO Forecast Extrapolated</c:v>
                </c:pt>
              </c:strCache>
            </c:strRef>
          </c:tx>
          <c:spPr>
            <a:ln w="57150">
              <a:solidFill>
                <a:sysClr val="windowText" lastClr="000000"/>
              </a:solidFill>
              <a:prstDash val="sysDot"/>
            </a:ln>
          </c:spPr>
          <c:marker>
            <c:symbol val="none"/>
          </c:marker>
          <c:cat>
            <c:numRef>
              <c:f>'1a GA RPP'!$C$50:$AM$50</c:f>
              <c:numCache>
                <c:formatCode>General</c:formatCode>
                <c:ptCount val="37"/>
                <c:pt idx="0">
                  <c:v>2014</c:v>
                </c:pt>
                <c:pt idx="1">
                  <c:v>2015</c:v>
                </c:pt>
                <c:pt idx="2">
                  <c:v>2016</c:v>
                </c:pt>
                <c:pt idx="3">
                  <c:v>2017</c:v>
                </c:pt>
                <c:pt idx="4">
                  <c:v>2018</c:v>
                </c:pt>
                <c:pt idx="5">
                  <c:v>2019</c:v>
                </c:pt>
                <c:pt idx="6">
                  <c:v>2020</c:v>
                </c:pt>
                <c:pt idx="7">
                  <c:v>2021</c:v>
                </c:pt>
                <c:pt idx="8">
                  <c:v>2022</c:v>
                </c:pt>
                <c:pt idx="9">
                  <c:v>2023</c:v>
                </c:pt>
                <c:pt idx="10">
                  <c:v>2024</c:v>
                </c:pt>
                <c:pt idx="11">
                  <c:v>2025</c:v>
                </c:pt>
                <c:pt idx="12">
                  <c:v>2026</c:v>
                </c:pt>
                <c:pt idx="13">
                  <c:v>2027</c:v>
                </c:pt>
                <c:pt idx="14">
                  <c:v>2028</c:v>
                </c:pt>
                <c:pt idx="15">
                  <c:v>2029</c:v>
                </c:pt>
                <c:pt idx="16">
                  <c:v>2030</c:v>
                </c:pt>
                <c:pt idx="17">
                  <c:v>2031</c:v>
                </c:pt>
                <c:pt idx="18">
                  <c:v>2032</c:v>
                </c:pt>
                <c:pt idx="19">
                  <c:v>2033</c:v>
                </c:pt>
                <c:pt idx="20">
                  <c:v>2034</c:v>
                </c:pt>
                <c:pt idx="21">
                  <c:v>2035</c:v>
                </c:pt>
                <c:pt idx="22">
                  <c:v>2036</c:v>
                </c:pt>
                <c:pt idx="23">
                  <c:v>2037</c:v>
                </c:pt>
                <c:pt idx="24">
                  <c:v>2038</c:v>
                </c:pt>
                <c:pt idx="25">
                  <c:v>2039</c:v>
                </c:pt>
                <c:pt idx="26">
                  <c:v>2040</c:v>
                </c:pt>
                <c:pt idx="27">
                  <c:v>2041</c:v>
                </c:pt>
                <c:pt idx="28">
                  <c:v>2042</c:v>
                </c:pt>
                <c:pt idx="29">
                  <c:v>2043</c:v>
                </c:pt>
                <c:pt idx="30">
                  <c:v>2044</c:v>
                </c:pt>
                <c:pt idx="31">
                  <c:v>2045</c:v>
                </c:pt>
                <c:pt idx="32">
                  <c:v>2046</c:v>
                </c:pt>
                <c:pt idx="33">
                  <c:v>2047</c:v>
                </c:pt>
                <c:pt idx="34">
                  <c:v>2048</c:v>
                </c:pt>
                <c:pt idx="35">
                  <c:v>2049</c:v>
                </c:pt>
                <c:pt idx="36">
                  <c:v>2050</c:v>
                </c:pt>
              </c:numCache>
            </c:numRef>
          </c:cat>
          <c:val>
            <c:numRef>
              <c:f>'1a GA RPP'!$C$53:$AM$53</c:f>
              <c:numCache>
                <c:formatCode>0</c:formatCode>
                <c:ptCount val="37"/>
                <c:pt idx="22">
                  <c:v>205.43844915893689</c:v>
                </c:pt>
                <c:pt idx="23">
                  <c:v>206.28594886613706</c:v>
                </c:pt>
                <c:pt idx="24">
                  <c:v>207.13694478233143</c:v>
                </c:pt>
                <c:pt idx="25">
                  <c:v>207.99145133050709</c:v>
                </c:pt>
                <c:pt idx="26">
                  <c:v>208.84948299315059</c:v>
                </c:pt>
                <c:pt idx="27">
                  <c:v>209.71105431249339</c:v>
                </c:pt>
                <c:pt idx="28">
                  <c:v>210.57617989075831</c:v>
                </c:pt>
                <c:pt idx="29">
                  <c:v>211.44487439040711</c:v>
                </c:pt>
                <c:pt idx="30">
                  <c:v>212.31715253438887</c:v>
                </c:pt>
                <c:pt idx="31">
                  <c:v>213.19302910638956</c:v>
                </c:pt>
                <c:pt idx="32">
                  <c:v>214.07251895108266</c:v>
                </c:pt>
                <c:pt idx="33">
                  <c:v>214.95563697438064</c:v>
                </c:pt>
                <c:pt idx="34">
                  <c:v>215.84239814368772</c:v>
                </c:pt>
                <c:pt idx="35">
                  <c:v>216.73281748815344</c:v>
                </c:pt>
                <c:pt idx="36">
                  <c:v>217.62691009892745</c:v>
                </c:pt>
              </c:numCache>
            </c:numRef>
          </c:val>
          <c:smooth val="0"/>
        </c:ser>
        <c:ser>
          <c:idx val="2"/>
          <c:order val="3"/>
          <c:tx>
            <c:strRef>
              <c:f>'1a GA RPP'!$B$54</c:f>
              <c:strCache>
                <c:ptCount val="1"/>
                <c:pt idx="0">
                  <c:v>Financed GA</c:v>
                </c:pt>
              </c:strCache>
            </c:strRef>
          </c:tx>
          <c:spPr>
            <a:ln>
              <a:solidFill>
                <a:srgbClr val="FF0000"/>
              </a:solidFill>
            </a:ln>
          </c:spPr>
          <c:marker>
            <c:symbol val="none"/>
          </c:marker>
          <c:cat>
            <c:numRef>
              <c:f>'1a GA RPP'!$C$50:$AM$50</c:f>
              <c:numCache>
                <c:formatCode>General</c:formatCode>
                <c:ptCount val="37"/>
                <c:pt idx="0">
                  <c:v>2014</c:v>
                </c:pt>
                <c:pt idx="1">
                  <c:v>2015</c:v>
                </c:pt>
                <c:pt idx="2">
                  <c:v>2016</c:v>
                </c:pt>
                <c:pt idx="3">
                  <c:v>2017</c:v>
                </c:pt>
                <c:pt idx="4">
                  <c:v>2018</c:v>
                </c:pt>
                <c:pt idx="5">
                  <c:v>2019</c:v>
                </c:pt>
                <c:pt idx="6">
                  <c:v>2020</c:v>
                </c:pt>
                <c:pt idx="7">
                  <c:v>2021</c:v>
                </c:pt>
                <c:pt idx="8">
                  <c:v>2022</c:v>
                </c:pt>
                <c:pt idx="9">
                  <c:v>2023</c:v>
                </c:pt>
                <c:pt idx="10">
                  <c:v>2024</c:v>
                </c:pt>
                <c:pt idx="11">
                  <c:v>2025</c:v>
                </c:pt>
                <c:pt idx="12">
                  <c:v>2026</c:v>
                </c:pt>
                <c:pt idx="13">
                  <c:v>2027</c:v>
                </c:pt>
                <c:pt idx="14">
                  <c:v>2028</c:v>
                </c:pt>
                <c:pt idx="15">
                  <c:v>2029</c:v>
                </c:pt>
                <c:pt idx="16">
                  <c:v>2030</c:v>
                </c:pt>
                <c:pt idx="17">
                  <c:v>2031</c:v>
                </c:pt>
                <c:pt idx="18">
                  <c:v>2032</c:v>
                </c:pt>
                <c:pt idx="19">
                  <c:v>2033</c:v>
                </c:pt>
                <c:pt idx="20">
                  <c:v>2034</c:v>
                </c:pt>
                <c:pt idx="21">
                  <c:v>2035</c:v>
                </c:pt>
                <c:pt idx="22">
                  <c:v>2036</c:v>
                </c:pt>
                <c:pt idx="23">
                  <c:v>2037</c:v>
                </c:pt>
                <c:pt idx="24">
                  <c:v>2038</c:v>
                </c:pt>
                <c:pt idx="25">
                  <c:v>2039</c:v>
                </c:pt>
                <c:pt idx="26">
                  <c:v>2040</c:v>
                </c:pt>
                <c:pt idx="27">
                  <c:v>2041</c:v>
                </c:pt>
                <c:pt idx="28">
                  <c:v>2042</c:v>
                </c:pt>
                <c:pt idx="29">
                  <c:v>2043</c:v>
                </c:pt>
                <c:pt idx="30">
                  <c:v>2044</c:v>
                </c:pt>
                <c:pt idx="31">
                  <c:v>2045</c:v>
                </c:pt>
                <c:pt idx="32">
                  <c:v>2046</c:v>
                </c:pt>
                <c:pt idx="33">
                  <c:v>2047</c:v>
                </c:pt>
                <c:pt idx="34">
                  <c:v>2048</c:v>
                </c:pt>
                <c:pt idx="35">
                  <c:v>2049</c:v>
                </c:pt>
                <c:pt idx="36">
                  <c:v>2050</c:v>
                </c:pt>
              </c:numCache>
            </c:numRef>
          </c:cat>
          <c:val>
            <c:numRef>
              <c:f>'1a GA RPP'!$C$54:$AM$54</c:f>
              <c:numCache>
                <c:formatCode>0</c:formatCode>
                <c:ptCount val="37"/>
                <c:pt idx="3">
                  <c:v>139.76513261808913</c:v>
                </c:pt>
                <c:pt idx="4">
                  <c:v>142.79110298964929</c:v>
                </c:pt>
                <c:pt idx="5">
                  <c:v>145.87650006702134</c:v>
                </c:pt>
                <c:pt idx="6">
                  <c:v>148.37962368871547</c:v>
                </c:pt>
                <c:pt idx="7">
                  <c:v>151.89993780473958</c:v>
                </c:pt>
                <c:pt idx="8">
                  <c:v>160.64489204784851</c:v>
                </c:pt>
                <c:pt idx="9">
                  <c:v>173.43130950568317</c:v>
                </c:pt>
                <c:pt idx="10">
                  <c:v>166.63469280207099</c:v>
                </c:pt>
                <c:pt idx="11">
                  <c:v>186.63635148641697</c:v>
                </c:pt>
                <c:pt idx="12">
                  <c:v>191.14603613929731</c:v>
                </c:pt>
                <c:pt idx="13">
                  <c:v>190.06061060144583</c:v>
                </c:pt>
                <c:pt idx="14">
                  <c:v>196.4127398208926</c:v>
                </c:pt>
                <c:pt idx="15">
                  <c:v>209.32334756408687</c:v>
                </c:pt>
                <c:pt idx="16">
                  <c:v>218.25889282757055</c:v>
                </c:pt>
                <c:pt idx="17">
                  <c:v>223.43866674935396</c:v>
                </c:pt>
                <c:pt idx="18">
                  <c:v>225.61938354336712</c:v>
                </c:pt>
                <c:pt idx="19">
                  <c:v>227.43168820736969</c:v>
                </c:pt>
                <c:pt idx="20">
                  <c:v>228.70574503150306</c:v>
                </c:pt>
                <c:pt idx="21">
                  <c:v>224.9001232458034</c:v>
                </c:pt>
                <c:pt idx="22">
                  <c:v>225.65996936982751</c:v>
                </c:pt>
                <c:pt idx="23">
                  <c:v>226.42364625022114</c:v>
                </c:pt>
                <c:pt idx="24">
                  <c:v>227.19116680439993</c:v>
                </c:pt>
                <c:pt idx="25">
                  <c:v>227.96254401503003</c:v>
                </c:pt>
                <c:pt idx="26">
                  <c:v>228.73779093024731</c:v>
                </c:pt>
                <c:pt idx="27">
                  <c:v>229.51692066387844</c:v>
                </c:pt>
                <c:pt idx="28">
                  <c:v>230.29994639566237</c:v>
                </c:pt>
                <c:pt idx="29">
                  <c:v>231.08688137147365</c:v>
                </c:pt>
                <c:pt idx="30">
                  <c:v>231.87773890354609</c:v>
                </c:pt>
                <c:pt idx="31">
                  <c:v>232.67253237069824</c:v>
                </c:pt>
                <c:pt idx="32">
                  <c:v>233.47127521855961</c:v>
                </c:pt>
                <c:pt idx="33">
                  <c:v>234.273980959798</c:v>
                </c:pt>
                <c:pt idx="34">
                  <c:v>215.84239814368772</c:v>
                </c:pt>
                <c:pt idx="35">
                  <c:v>216.73281748815344</c:v>
                </c:pt>
                <c:pt idx="36">
                  <c:v>217.62691009892745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70033536"/>
        <c:axId val="170035072"/>
      </c:lineChart>
      <c:catAx>
        <c:axId val="17003353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crossAx val="170035072"/>
        <c:crosses val="autoZero"/>
        <c:auto val="1"/>
        <c:lblAlgn val="ctr"/>
        <c:lblOffset val="100"/>
        <c:noMultiLvlLbl val="0"/>
      </c:catAx>
      <c:valAx>
        <c:axId val="170035072"/>
        <c:scaling>
          <c:orientation val="minMax"/>
          <c:max val="340"/>
          <c:min val="90"/>
        </c:scaling>
        <c:delete val="0"/>
        <c:axPos val="l"/>
        <c:majorGridlines/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en-US"/>
                  <a:t>Impact of GA Smoothing</a:t>
                </a:r>
              </a:p>
              <a:p>
                <a:pPr>
                  <a:defRPr/>
                </a:pPr>
                <a:r>
                  <a:rPr lang="en-US"/>
                  <a:t>(nominal $/month)</a:t>
                </a:r>
              </a:p>
            </c:rich>
          </c:tx>
          <c:layout/>
          <c:overlay val="0"/>
        </c:title>
        <c:numFmt formatCode="0" sourceLinked="1"/>
        <c:majorTickMark val="out"/>
        <c:minorTickMark val="none"/>
        <c:tickLblPos val="nextTo"/>
        <c:crossAx val="170033536"/>
        <c:crosses val="autoZero"/>
        <c:crossBetween val="between"/>
      </c:valAx>
    </c:plotArea>
    <c:legend>
      <c:legendPos val="b"/>
      <c:layout/>
      <c:overlay val="0"/>
    </c:legend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CA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0333068057337065"/>
          <c:y val="4.3992146421258448E-2"/>
          <c:w val="0.87503849788261645"/>
          <c:h val="0.65149895555944493"/>
        </c:manualLayout>
      </c:layout>
      <c:areaChart>
        <c:grouping val="standard"/>
        <c:varyColors val="0"/>
        <c:ser>
          <c:idx val="4"/>
          <c:order val="2"/>
          <c:tx>
            <c:strRef>
              <c:f>'1b GA Class B'!$B$46</c:f>
              <c:strCache>
                <c:ptCount val="1"/>
                <c:pt idx="0">
                  <c:v>Accumulated Debt</c:v>
                </c:pt>
              </c:strCache>
            </c:strRef>
          </c:tx>
          <c:spPr>
            <a:solidFill>
              <a:schemeClr val="accent2">
                <a:alpha val="50196"/>
              </a:schemeClr>
            </a:solidFill>
            <a:ln>
              <a:solidFill>
                <a:sysClr val="windowText" lastClr="000000"/>
              </a:solidFill>
              <a:prstDash val="dash"/>
            </a:ln>
          </c:spPr>
          <c:cat>
            <c:numRef>
              <c:f>'1b GA Class B'!$F$42:$X$42</c:f>
              <c:numCache>
                <c:formatCode>General</c:formatCode>
                <c:ptCount val="19"/>
                <c:pt idx="0">
                  <c:v>2017</c:v>
                </c:pt>
                <c:pt idx="1">
                  <c:v>2018</c:v>
                </c:pt>
                <c:pt idx="2">
                  <c:v>2019</c:v>
                </c:pt>
                <c:pt idx="3">
                  <c:v>2020</c:v>
                </c:pt>
                <c:pt idx="4">
                  <c:v>2021</c:v>
                </c:pt>
                <c:pt idx="5">
                  <c:v>2022</c:v>
                </c:pt>
                <c:pt idx="6">
                  <c:v>2023</c:v>
                </c:pt>
                <c:pt idx="7">
                  <c:v>2024</c:v>
                </c:pt>
                <c:pt idx="8">
                  <c:v>2025</c:v>
                </c:pt>
                <c:pt idx="9">
                  <c:v>2026</c:v>
                </c:pt>
                <c:pt idx="10">
                  <c:v>2027</c:v>
                </c:pt>
                <c:pt idx="11">
                  <c:v>2028</c:v>
                </c:pt>
                <c:pt idx="12">
                  <c:v>2029</c:v>
                </c:pt>
                <c:pt idx="13">
                  <c:v>2030</c:v>
                </c:pt>
                <c:pt idx="14">
                  <c:v>2031</c:v>
                </c:pt>
                <c:pt idx="15">
                  <c:v>2032</c:v>
                </c:pt>
                <c:pt idx="16">
                  <c:v>2033</c:v>
                </c:pt>
                <c:pt idx="17">
                  <c:v>2034</c:v>
                </c:pt>
                <c:pt idx="18">
                  <c:v>2035</c:v>
                </c:pt>
              </c:numCache>
            </c:numRef>
          </c:cat>
          <c:val>
            <c:numRef>
              <c:f>'1b GA Class B'!$F$46:$AM$46</c:f>
              <c:numCache>
                <c:formatCode>0</c:formatCode>
                <c:ptCount val="34"/>
                <c:pt idx="0">
                  <c:v>2829.8746666666684</c:v>
                </c:pt>
                <c:pt idx="1">
                  <c:v>5738.8601212800022</c:v>
                </c:pt>
                <c:pt idx="2">
                  <c:v>8716.7903384180154</c:v>
                </c:pt>
                <c:pt idx="3">
                  <c:v>12949.370132131487</c:v>
                </c:pt>
                <c:pt idx="4">
                  <c:v>16592.723908091331</c:v>
                </c:pt>
                <c:pt idx="5">
                  <c:v>20055.288619560026</c:v>
                </c:pt>
                <c:pt idx="6">
                  <c:v>23144.405143126372</c:v>
                </c:pt>
                <c:pt idx="7">
                  <c:v>27112.640867164246</c:v>
                </c:pt>
                <c:pt idx="8">
                  <c:v>30515.911544386123</c:v>
                </c:pt>
                <c:pt idx="9">
                  <c:v>33429.346059407559</c:v>
                </c:pt>
                <c:pt idx="10">
                  <c:v>37327.767978157608</c:v>
                </c:pt>
                <c:pt idx="11">
                  <c:v>41024.793222183915</c:v>
                </c:pt>
                <c:pt idx="12">
                  <c:v>43919.917596299048</c:v>
                </c:pt>
                <c:pt idx="13">
                  <c:v>46491.654540306241</c:v>
                </c:pt>
                <c:pt idx="14">
                  <c:v>47940.075246375054</c:v>
                </c:pt>
                <c:pt idx="15">
                  <c:v>49436.359749346491</c:v>
                </c:pt>
                <c:pt idx="16">
                  <c:v>50231.768288657186</c:v>
                </c:pt>
                <c:pt idx="17">
                  <c:v>50386.830859456692</c:v>
                </c:pt>
                <c:pt idx="18">
                  <c:v>48252.287894543842</c:v>
                </c:pt>
                <c:pt idx="19">
                  <c:v>45527.571942278439</c:v>
                </c:pt>
                <c:pt idx="20">
                  <c:v>42342.30720908763</c:v>
                </c:pt>
                <c:pt idx="21">
                  <c:v>38994.084332146784</c:v>
                </c:pt>
                <c:pt idx="22">
                  <c:v>35474.566372821639</c:v>
                </c:pt>
                <c:pt idx="23">
                  <c:v>31774.989874697421</c:v>
                </c:pt>
                <c:pt idx="24">
                  <c:v>27886.143042929172</c:v>
                </c:pt>
                <c:pt idx="25">
                  <c:v>23798.342807247653</c:v>
                </c:pt>
                <c:pt idx="26">
                  <c:v>19501.410711508666</c:v>
                </c:pt>
                <c:pt idx="27">
                  <c:v>14984.647569751676</c:v>
                </c:pt>
                <c:pt idx="28">
                  <c:v>10236.806825662399</c:v>
                </c:pt>
                <c:pt idx="29">
                  <c:v>5246.0665491055115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71460480"/>
        <c:axId val="171462016"/>
      </c:areaChart>
      <c:barChart>
        <c:barDir val="col"/>
        <c:grouping val="clustered"/>
        <c:varyColors val="0"/>
        <c:ser>
          <c:idx val="2"/>
          <c:order val="1"/>
          <c:tx>
            <c:strRef>
              <c:f>'1b GA Class B'!$B$45</c:f>
              <c:strCache>
                <c:ptCount val="1"/>
                <c:pt idx="0">
                  <c:v>GA Payment</c:v>
                </c:pt>
              </c:strCache>
            </c:strRef>
          </c:tx>
          <c:spPr>
            <a:solidFill>
              <a:schemeClr val="accent2">
                <a:lumMod val="60000"/>
                <a:lumOff val="40000"/>
              </a:schemeClr>
            </a:solidFill>
            <a:ln>
              <a:solidFill>
                <a:sysClr val="windowText" lastClr="000000"/>
              </a:solidFill>
            </a:ln>
          </c:spPr>
          <c:invertIfNegative val="0"/>
          <c:cat>
            <c:numRef>
              <c:f>'1b GA Class B'!$F$42:$X$42</c:f>
              <c:numCache>
                <c:formatCode>General</c:formatCode>
                <c:ptCount val="19"/>
                <c:pt idx="0">
                  <c:v>2017</c:v>
                </c:pt>
                <c:pt idx="1">
                  <c:v>2018</c:v>
                </c:pt>
                <c:pt idx="2">
                  <c:v>2019</c:v>
                </c:pt>
                <c:pt idx="3">
                  <c:v>2020</c:v>
                </c:pt>
                <c:pt idx="4">
                  <c:v>2021</c:v>
                </c:pt>
                <c:pt idx="5">
                  <c:v>2022</c:v>
                </c:pt>
                <c:pt idx="6">
                  <c:v>2023</c:v>
                </c:pt>
                <c:pt idx="7">
                  <c:v>2024</c:v>
                </c:pt>
                <c:pt idx="8">
                  <c:v>2025</c:v>
                </c:pt>
                <c:pt idx="9">
                  <c:v>2026</c:v>
                </c:pt>
                <c:pt idx="10">
                  <c:v>2027</c:v>
                </c:pt>
                <c:pt idx="11">
                  <c:v>2028</c:v>
                </c:pt>
                <c:pt idx="12">
                  <c:v>2029</c:v>
                </c:pt>
                <c:pt idx="13">
                  <c:v>2030</c:v>
                </c:pt>
                <c:pt idx="14">
                  <c:v>2031</c:v>
                </c:pt>
                <c:pt idx="15">
                  <c:v>2032</c:v>
                </c:pt>
                <c:pt idx="16">
                  <c:v>2033</c:v>
                </c:pt>
                <c:pt idx="17">
                  <c:v>2034</c:v>
                </c:pt>
                <c:pt idx="18">
                  <c:v>2035</c:v>
                </c:pt>
              </c:numCache>
            </c:numRef>
          </c:cat>
          <c:val>
            <c:numRef>
              <c:f>'1b GA Class B'!$F$45:$AM$45</c:f>
              <c:numCache>
                <c:formatCode>0</c:formatCode>
                <c:ptCount val="34"/>
                <c:pt idx="0">
                  <c:v>9265.4950155683764</c:v>
                </c:pt>
                <c:pt idx="1">
                  <c:v>9070.4719017206899</c:v>
                </c:pt>
                <c:pt idx="2">
                  <c:v>8867.7750194466953</c:v>
                </c:pt>
                <c:pt idx="3">
                  <c:v>8381.7990048572246</c:v>
                </c:pt>
                <c:pt idx="4">
                  <c:v>7862.6914761843082</c:v>
                </c:pt>
                <c:pt idx="5">
                  <c:v>8019.9453057079945</c:v>
                </c:pt>
                <c:pt idx="6">
                  <c:v>8180.3442118221528</c:v>
                </c:pt>
                <c:pt idx="7">
                  <c:v>8343.9510960585958</c:v>
                </c:pt>
                <c:pt idx="8">
                  <c:v>8510.8301179797691</c:v>
                </c:pt>
                <c:pt idx="9">
                  <c:v>8681.0467203393637</c:v>
                </c:pt>
                <c:pt idx="10">
                  <c:v>8854.6676547461502</c:v>
                </c:pt>
                <c:pt idx="11">
                  <c:v>9031.7610078410744</c:v>
                </c:pt>
                <c:pt idx="12">
                  <c:v>9212.396227997895</c:v>
                </c:pt>
                <c:pt idx="13">
                  <c:v>9396.6441525578539</c:v>
                </c:pt>
                <c:pt idx="14">
                  <c:v>9584.5770356090088</c:v>
                </c:pt>
                <c:pt idx="15">
                  <c:v>9776.2685763211903</c:v>
                </c:pt>
                <c:pt idx="16">
                  <c:v>9971.7939478476146</c:v>
                </c:pt>
                <c:pt idx="17">
                  <c:v>10171.229826804567</c:v>
                </c:pt>
                <c:pt idx="18">
                  <c:v>10374.654423340657</c:v>
                </c:pt>
                <c:pt idx="19">
                  <c:v>10582.14751180747</c:v>
                </c:pt>
                <c:pt idx="20">
                  <c:v>10643.031418726601</c:v>
                </c:pt>
                <c:pt idx="21">
                  <c:v>10395.333359406435</c:v>
                </c:pt>
                <c:pt idx="22">
                  <c:v>10159.598528735936</c:v>
                </c:pt>
                <c:pt idx="23">
                  <c:v>9935.2491311517661</c:v>
                </c:pt>
                <c:pt idx="24">
                  <c:v>9721.7352772455779</c:v>
                </c:pt>
                <c:pt idx="25">
                  <c:v>9518.5336359629455</c:v>
                </c:pt>
                <c:pt idx="26">
                  <c:v>9325.1461518978722</c:v>
                </c:pt>
                <c:pt idx="27">
                  <c:v>9141.0988245389308</c:v>
                </c:pt>
                <c:pt idx="28">
                  <c:v>8965.9405464749198</c:v>
                </c:pt>
                <c:pt idx="29">
                  <c:v>8799.2419977124373</c:v>
                </c:pt>
                <c:pt idx="30">
                  <c:v>8640.5945933952789</c:v>
                </c:pt>
                <c:pt idx="31">
                  <c:v>2975.1541685887391</c:v>
                </c:pt>
                <c:pt idx="32">
                  <c:v>2831.4612802208057</c:v>
                </c:pt>
                <c:pt idx="33">
                  <c:v>2694.7084174775991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71460480"/>
        <c:axId val="171462016"/>
      </c:barChart>
      <c:lineChart>
        <c:grouping val="standard"/>
        <c:varyColors val="0"/>
        <c:ser>
          <c:idx val="0"/>
          <c:order val="0"/>
          <c:tx>
            <c:strRef>
              <c:f>'1b GA Class B'!$B$43</c:f>
              <c:strCache>
                <c:ptCount val="1"/>
                <c:pt idx="0">
                  <c:v>IESO Forecast GA Cost</c:v>
                </c:pt>
              </c:strCache>
            </c:strRef>
          </c:tx>
          <c:spPr>
            <a:ln w="38100">
              <a:solidFill>
                <a:sysClr val="windowText" lastClr="000000"/>
              </a:solidFill>
            </a:ln>
          </c:spPr>
          <c:marker>
            <c:symbol val="none"/>
          </c:marker>
          <c:cat>
            <c:numRef>
              <c:f>'1b GA Class B'!$F$42:$AK$42</c:f>
              <c:numCache>
                <c:formatCode>General</c:formatCode>
                <c:ptCount val="32"/>
                <c:pt idx="0">
                  <c:v>2017</c:v>
                </c:pt>
                <c:pt idx="1">
                  <c:v>2018</c:v>
                </c:pt>
                <c:pt idx="2">
                  <c:v>2019</c:v>
                </c:pt>
                <c:pt idx="3">
                  <c:v>2020</c:v>
                </c:pt>
                <c:pt idx="4">
                  <c:v>2021</c:v>
                </c:pt>
                <c:pt idx="5">
                  <c:v>2022</c:v>
                </c:pt>
                <c:pt idx="6">
                  <c:v>2023</c:v>
                </c:pt>
                <c:pt idx="7">
                  <c:v>2024</c:v>
                </c:pt>
                <c:pt idx="8">
                  <c:v>2025</c:v>
                </c:pt>
                <c:pt idx="9">
                  <c:v>2026</c:v>
                </c:pt>
                <c:pt idx="10">
                  <c:v>2027</c:v>
                </c:pt>
                <c:pt idx="11">
                  <c:v>2028</c:v>
                </c:pt>
                <c:pt idx="12">
                  <c:v>2029</c:v>
                </c:pt>
                <c:pt idx="13">
                  <c:v>2030</c:v>
                </c:pt>
                <c:pt idx="14">
                  <c:v>2031</c:v>
                </c:pt>
                <c:pt idx="15">
                  <c:v>2032</c:v>
                </c:pt>
                <c:pt idx="16">
                  <c:v>2033</c:v>
                </c:pt>
                <c:pt idx="17">
                  <c:v>2034</c:v>
                </c:pt>
                <c:pt idx="18">
                  <c:v>2035</c:v>
                </c:pt>
                <c:pt idx="19">
                  <c:v>2036</c:v>
                </c:pt>
                <c:pt idx="20">
                  <c:v>2037</c:v>
                </c:pt>
                <c:pt idx="21">
                  <c:v>2038</c:v>
                </c:pt>
                <c:pt idx="22">
                  <c:v>2039</c:v>
                </c:pt>
                <c:pt idx="23">
                  <c:v>2040</c:v>
                </c:pt>
                <c:pt idx="24">
                  <c:v>2041</c:v>
                </c:pt>
                <c:pt idx="25">
                  <c:v>2042</c:v>
                </c:pt>
                <c:pt idx="26">
                  <c:v>2043</c:v>
                </c:pt>
                <c:pt idx="27">
                  <c:v>2044</c:v>
                </c:pt>
                <c:pt idx="28">
                  <c:v>2045</c:v>
                </c:pt>
                <c:pt idx="29">
                  <c:v>2046</c:v>
                </c:pt>
                <c:pt idx="30">
                  <c:v>2047</c:v>
                </c:pt>
                <c:pt idx="31">
                  <c:v>2048</c:v>
                </c:pt>
              </c:numCache>
            </c:numRef>
          </c:cat>
          <c:val>
            <c:numRef>
              <c:f>'1b GA Class B'!$F$43:$X$43</c:f>
              <c:numCache>
                <c:formatCode>0</c:formatCode>
                <c:ptCount val="19"/>
                <c:pt idx="0">
                  <c:v>12095.369682235045</c:v>
                </c:pt>
                <c:pt idx="1">
                  <c:v>11834.680968387356</c:v>
                </c:pt>
                <c:pt idx="2">
                  <c:v>11552.105152780023</c:v>
                </c:pt>
                <c:pt idx="3">
                  <c:v>12168.427804857231</c:v>
                </c:pt>
                <c:pt idx="4">
                  <c:v>10843.555476184305</c:v>
                </c:pt>
                <c:pt idx="5">
                  <c:v>10633.626262038733</c:v>
                </c:pt>
                <c:pt idx="6">
                  <c:v>10243.432169611806</c:v>
                </c:pt>
                <c:pt idx="7">
                  <c:v>11128.119052974123</c:v>
                </c:pt>
                <c:pt idx="8">
                  <c:v>10527.01808843752</c:v>
                </c:pt>
                <c:pt idx="9">
                  <c:v>10033.287200750003</c:v>
                </c:pt>
                <c:pt idx="10">
                  <c:v>11042.844229096907</c:v>
                </c:pt>
                <c:pt idx="11">
                  <c:v>10819.097642104838</c:v>
                </c:pt>
                <c:pt idx="12">
                  <c:v>10008.692180866097</c:v>
                </c:pt>
                <c:pt idx="13">
                  <c:v>9721.4381123383864</c:v>
                </c:pt>
                <c:pt idx="14">
                  <c:v>8654.4846953957476</c:v>
                </c:pt>
                <c:pt idx="15">
                  <c:v>8819.9388296880807</c:v>
                </c:pt>
                <c:pt idx="16">
                  <c:v>8238.0383223817407</c:v>
                </c:pt>
                <c:pt idx="17">
                  <c:v>7756.4351319563648</c:v>
                </c:pt>
                <c:pt idx="18">
                  <c:v>5662.3211916579985</c:v>
                </c:pt>
              </c:numCache>
            </c:numRef>
          </c:val>
          <c:smooth val="0"/>
        </c:ser>
        <c:ser>
          <c:idx val="5"/>
          <c:order val="3"/>
          <c:tx>
            <c:strRef>
              <c:f>'1b GA Class B'!$B$44</c:f>
              <c:strCache>
                <c:ptCount val="1"/>
                <c:pt idx="0">
                  <c:v>GA Cost Extrapolated</c:v>
                </c:pt>
              </c:strCache>
            </c:strRef>
          </c:tx>
          <c:spPr>
            <a:ln w="57150">
              <a:solidFill>
                <a:sysClr val="windowText" lastClr="000000"/>
              </a:solidFill>
              <a:prstDash val="sysDot"/>
            </a:ln>
          </c:spPr>
          <c:marker>
            <c:symbol val="none"/>
          </c:marker>
          <c:cat>
            <c:numRef>
              <c:f>'1b GA Class B'!$F$42:$AK$42</c:f>
              <c:numCache>
                <c:formatCode>General</c:formatCode>
                <c:ptCount val="32"/>
                <c:pt idx="0">
                  <c:v>2017</c:v>
                </c:pt>
                <c:pt idx="1">
                  <c:v>2018</c:v>
                </c:pt>
                <c:pt idx="2">
                  <c:v>2019</c:v>
                </c:pt>
                <c:pt idx="3">
                  <c:v>2020</c:v>
                </c:pt>
                <c:pt idx="4">
                  <c:v>2021</c:v>
                </c:pt>
                <c:pt idx="5">
                  <c:v>2022</c:v>
                </c:pt>
                <c:pt idx="6">
                  <c:v>2023</c:v>
                </c:pt>
                <c:pt idx="7">
                  <c:v>2024</c:v>
                </c:pt>
                <c:pt idx="8">
                  <c:v>2025</c:v>
                </c:pt>
                <c:pt idx="9">
                  <c:v>2026</c:v>
                </c:pt>
                <c:pt idx="10">
                  <c:v>2027</c:v>
                </c:pt>
                <c:pt idx="11">
                  <c:v>2028</c:v>
                </c:pt>
                <c:pt idx="12">
                  <c:v>2029</c:v>
                </c:pt>
                <c:pt idx="13">
                  <c:v>2030</c:v>
                </c:pt>
                <c:pt idx="14">
                  <c:v>2031</c:v>
                </c:pt>
                <c:pt idx="15">
                  <c:v>2032</c:v>
                </c:pt>
                <c:pt idx="16">
                  <c:v>2033</c:v>
                </c:pt>
                <c:pt idx="17">
                  <c:v>2034</c:v>
                </c:pt>
                <c:pt idx="18">
                  <c:v>2035</c:v>
                </c:pt>
                <c:pt idx="19">
                  <c:v>2036</c:v>
                </c:pt>
                <c:pt idx="20">
                  <c:v>2037</c:v>
                </c:pt>
                <c:pt idx="21">
                  <c:v>2038</c:v>
                </c:pt>
                <c:pt idx="22">
                  <c:v>2039</c:v>
                </c:pt>
                <c:pt idx="23">
                  <c:v>2040</c:v>
                </c:pt>
                <c:pt idx="24">
                  <c:v>2041</c:v>
                </c:pt>
                <c:pt idx="25">
                  <c:v>2042</c:v>
                </c:pt>
                <c:pt idx="26">
                  <c:v>2043</c:v>
                </c:pt>
                <c:pt idx="27">
                  <c:v>2044</c:v>
                </c:pt>
                <c:pt idx="28">
                  <c:v>2045</c:v>
                </c:pt>
                <c:pt idx="29">
                  <c:v>2046</c:v>
                </c:pt>
                <c:pt idx="30">
                  <c:v>2047</c:v>
                </c:pt>
                <c:pt idx="31">
                  <c:v>2048</c:v>
                </c:pt>
              </c:numCache>
            </c:numRef>
          </c:cat>
          <c:val>
            <c:numRef>
              <c:f>'1b GA Class B'!$F$44:$AM$44</c:f>
              <c:numCache>
                <c:formatCode>0</c:formatCode>
                <c:ptCount val="34"/>
                <c:pt idx="19">
                  <c:v>5388.8445108572041</c:v>
                </c:pt>
                <c:pt idx="20">
                  <c:v>5128.5761049688263</c:v>
                </c:pt>
                <c:pt idx="21">
                  <c:v>4880.8780456486584</c:v>
                </c:pt>
                <c:pt idx="22">
                  <c:v>4645.1432149781613</c:v>
                </c:pt>
                <c:pt idx="23">
                  <c:v>4420.7938173939892</c:v>
                </c:pt>
                <c:pt idx="24">
                  <c:v>4207.2799634878011</c:v>
                </c:pt>
                <c:pt idx="25">
                  <c:v>4004.0783222051691</c:v>
                </c:pt>
                <c:pt idx="26">
                  <c:v>3810.6908381400954</c:v>
                </c:pt>
                <c:pt idx="27">
                  <c:v>3626.6435107811549</c:v>
                </c:pt>
                <c:pt idx="28">
                  <c:v>3451.4852327171438</c:v>
                </c:pt>
                <c:pt idx="29">
                  <c:v>3284.7866839546605</c:v>
                </c:pt>
                <c:pt idx="30">
                  <c:v>3126.139279637503</c:v>
                </c:pt>
                <c:pt idx="31">
                  <c:v>2975.1541685887391</c:v>
                </c:pt>
                <c:pt idx="32">
                  <c:v>2831.4612802208057</c:v>
                </c:pt>
                <c:pt idx="33">
                  <c:v>2694.7084174775991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71460480"/>
        <c:axId val="171462016"/>
      </c:lineChart>
      <c:catAx>
        <c:axId val="17146048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crossAx val="171462016"/>
        <c:crosses val="autoZero"/>
        <c:auto val="1"/>
        <c:lblAlgn val="ctr"/>
        <c:lblOffset val="100"/>
        <c:noMultiLvlLbl val="0"/>
      </c:catAx>
      <c:valAx>
        <c:axId val="171462016"/>
        <c:scaling>
          <c:orientation val="minMax"/>
        </c:scaling>
        <c:delete val="0"/>
        <c:axPos val="l"/>
        <c:majorGridlines/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en-US"/>
                  <a:t>Global</a:t>
                </a:r>
                <a:r>
                  <a:rPr lang="en-US" baseline="0"/>
                  <a:t> Adjustment</a:t>
                </a:r>
              </a:p>
              <a:p>
                <a:pPr>
                  <a:defRPr/>
                </a:pPr>
                <a:r>
                  <a:rPr lang="en-US" baseline="0"/>
                  <a:t>(</a:t>
                </a:r>
                <a:r>
                  <a:rPr lang="en-US"/>
                  <a:t>Nominal $ million)</a:t>
                </a:r>
              </a:p>
            </c:rich>
          </c:tx>
          <c:layout/>
          <c:overlay val="0"/>
        </c:title>
        <c:numFmt formatCode="0" sourceLinked="1"/>
        <c:majorTickMark val="out"/>
        <c:minorTickMark val="none"/>
        <c:tickLblPos val="nextTo"/>
        <c:crossAx val="171460480"/>
        <c:crosses val="autoZero"/>
        <c:crossBetween val="between"/>
      </c:valAx>
    </c:plotArea>
    <c:legend>
      <c:legendPos val="b"/>
      <c:layout/>
      <c:overlay val="0"/>
    </c:legend>
    <c:plotVisOnly val="1"/>
    <c:dispBlanksAs val="gap"/>
    <c:showDLblsOverMax val="0"/>
  </c:chart>
  <c:spPr>
    <a:ln>
      <a:solidFill>
        <a:sysClr val="windowText" lastClr="000000"/>
      </a:solidFill>
    </a:ln>
  </c:spPr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CA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4541924554442406"/>
          <c:y val="2.6907485286807562E-2"/>
          <c:w val="0.8337714656584877"/>
          <c:h val="0.73397052590611644"/>
        </c:manualLayout>
      </c:layout>
      <c:lineChart>
        <c:grouping val="standard"/>
        <c:varyColors val="0"/>
        <c:ser>
          <c:idx val="4"/>
          <c:order val="0"/>
          <c:tx>
            <c:strRef>
              <c:f>'1b GA Class B'!$B$51</c:f>
              <c:strCache>
                <c:ptCount val="1"/>
                <c:pt idx="0">
                  <c:v>Historical Values</c:v>
                </c:pt>
              </c:strCache>
            </c:strRef>
          </c:tx>
          <c:spPr>
            <a:ln w="38100">
              <a:solidFill>
                <a:schemeClr val="tx1"/>
              </a:solidFill>
              <a:prstDash val="dash"/>
            </a:ln>
          </c:spPr>
          <c:marker>
            <c:symbol val="none"/>
          </c:marker>
          <c:val>
            <c:numRef>
              <c:f>'1b GA Class B'!$C$51:$AM$51</c:f>
              <c:numCache>
                <c:formatCode>0</c:formatCode>
                <c:ptCount val="37"/>
                <c:pt idx="0">
                  <c:v>123.51</c:v>
                </c:pt>
                <c:pt idx="1">
                  <c:v>135.65</c:v>
                </c:pt>
                <c:pt idx="2">
                  <c:v>155.58000000000001</c:v>
                </c:pt>
              </c:numCache>
            </c:numRef>
          </c:val>
          <c:smooth val="0"/>
        </c:ser>
        <c:ser>
          <c:idx val="0"/>
          <c:order val="1"/>
          <c:tx>
            <c:strRef>
              <c:f>'1b GA Class B'!$B$52</c:f>
              <c:strCache>
                <c:ptCount val="1"/>
                <c:pt idx="0">
                  <c:v>IESO Forecast</c:v>
                </c:pt>
              </c:strCache>
            </c:strRef>
          </c:tx>
          <c:spPr>
            <a:ln w="38100">
              <a:solidFill>
                <a:sysClr val="windowText" lastClr="000000"/>
              </a:solidFill>
            </a:ln>
          </c:spPr>
          <c:marker>
            <c:symbol val="none"/>
          </c:marker>
          <c:cat>
            <c:numRef>
              <c:f>'1b GA Class B'!$C$50:$AM$50</c:f>
              <c:numCache>
                <c:formatCode>General</c:formatCode>
                <c:ptCount val="37"/>
                <c:pt idx="0">
                  <c:v>2014</c:v>
                </c:pt>
                <c:pt idx="1">
                  <c:v>2015</c:v>
                </c:pt>
                <c:pt idx="2">
                  <c:v>2016</c:v>
                </c:pt>
                <c:pt idx="3">
                  <c:v>2017</c:v>
                </c:pt>
                <c:pt idx="4">
                  <c:v>2018</c:v>
                </c:pt>
                <c:pt idx="5">
                  <c:v>2019</c:v>
                </c:pt>
                <c:pt idx="6">
                  <c:v>2020</c:v>
                </c:pt>
                <c:pt idx="7">
                  <c:v>2021</c:v>
                </c:pt>
                <c:pt idx="8">
                  <c:v>2022</c:v>
                </c:pt>
                <c:pt idx="9">
                  <c:v>2023</c:v>
                </c:pt>
                <c:pt idx="10">
                  <c:v>2024</c:v>
                </c:pt>
                <c:pt idx="11">
                  <c:v>2025</c:v>
                </c:pt>
                <c:pt idx="12">
                  <c:v>2026</c:v>
                </c:pt>
                <c:pt idx="13">
                  <c:v>2027</c:v>
                </c:pt>
                <c:pt idx="14">
                  <c:v>2028</c:v>
                </c:pt>
                <c:pt idx="15">
                  <c:v>2029</c:v>
                </c:pt>
                <c:pt idx="16">
                  <c:v>2030</c:v>
                </c:pt>
                <c:pt idx="17">
                  <c:v>2031</c:v>
                </c:pt>
                <c:pt idx="18">
                  <c:v>2032</c:v>
                </c:pt>
                <c:pt idx="19">
                  <c:v>2033</c:v>
                </c:pt>
                <c:pt idx="20">
                  <c:v>2034</c:v>
                </c:pt>
                <c:pt idx="21">
                  <c:v>2035</c:v>
                </c:pt>
                <c:pt idx="22">
                  <c:v>2036</c:v>
                </c:pt>
                <c:pt idx="23">
                  <c:v>2037</c:v>
                </c:pt>
                <c:pt idx="24">
                  <c:v>2038</c:v>
                </c:pt>
                <c:pt idx="25">
                  <c:v>2039</c:v>
                </c:pt>
                <c:pt idx="26">
                  <c:v>2040</c:v>
                </c:pt>
                <c:pt idx="27">
                  <c:v>2041</c:v>
                </c:pt>
                <c:pt idx="28">
                  <c:v>2042</c:v>
                </c:pt>
                <c:pt idx="29">
                  <c:v>2043</c:v>
                </c:pt>
                <c:pt idx="30">
                  <c:v>2044</c:v>
                </c:pt>
                <c:pt idx="31">
                  <c:v>2045</c:v>
                </c:pt>
                <c:pt idx="32">
                  <c:v>2046</c:v>
                </c:pt>
                <c:pt idx="33">
                  <c:v>2047</c:v>
                </c:pt>
                <c:pt idx="34">
                  <c:v>2048</c:v>
                </c:pt>
                <c:pt idx="35">
                  <c:v>2049</c:v>
                </c:pt>
                <c:pt idx="36">
                  <c:v>2050</c:v>
                </c:pt>
              </c:numCache>
            </c:numRef>
          </c:cat>
          <c:val>
            <c:numRef>
              <c:f>'1b GA Class B'!$C$52:$AM$52</c:f>
              <c:numCache>
                <c:formatCode>0</c:formatCode>
                <c:ptCount val="37"/>
                <c:pt idx="3">
                  <c:v>160.21813261808913</c:v>
                </c:pt>
                <c:pt idx="4">
                  <c:v>162.76950298964928</c:v>
                </c:pt>
                <c:pt idx="5">
                  <c:v>165.41420006702134</c:v>
                </c:pt>
                <c:pt idx="6">
                  <c:v>175.94032368871547</c:v>
                </c:pt>
                <c:pt idx="7">
                  <c:v>173.59593780473958</c:v>
                </c:pt>
                <c:pt idx="8">
                  <c:v>176.91361421157205</c:v>
                </c:pt>
                <c:pt idx="9">
                  <c:v>181.74631090333577</c:v>
                </c:pt>
                <c:pt idx="10">
                  <c:v>184.45185686929372</c:v>
                </c:pt>
                <c:pt idx="11">
                  <c:v>193.49858854932918</c:v>
                </c:pt>
                <c:pt idx="12">
                  <c:v>188.45489333516903</c:v>
                </c:pt>
                <c:pt idx="13">
                  <c:v>198.44338301910517</c:v>
                </c:pt>
                <c:pt idx="14">
                  <c:v>198.85748134818064</c:v>
                </c:pt>
                <c:pt idx="15">
                  <c:v>197.7162350799629</c:v>
                </c:pt>
                <c:pt idx="16">
                  <c:v>199.85545053707497</c:v>
                </c:pt>
                <c:pt idx="17">
                  <c:v>202.42298557157022</c:v>
                </c:pt>
                <c:pt idx="18">
                  <c:v>204.74964459598468</c:v>
                </c:pt>
                <c:pt idx="19">
                  <c:v>206.70587849410711</c:v>
                </c:pt>
                <c:pt idx="20">
                  <c:v>208.12189291901626</c:v>
                </c:pt>
                <c:pt idx="21">
                  <c:v>204.59443129699886</c:v>
                </c:pt>
              </c:numCache>
            </c:numRef>
          </c:val>
          <c:smooth val="0"/>
        </c:ser>
        <c:ser>
          <c:idx val="3"/>
          <c:order val="2"/>
          <c:tx>
            <c:strRef>
              <c:f>'1b GA Class B'!$B$53</c:f>
              <c:strCache>
                <c:ptCount val="1"/>
                <c:pt idx="0">
                  <c:v>IESO Forecast Extrapolated</c:v>
                </c:pt>
              </c:strCache>
            </c:strRef>
          </c:tx>
          <c:spPr>
            <a:ln w="57150">
              <a:solidFill>
                <a:sysClr val="windowText" lastClr="000000"/>
              </a:solidFill>
              <a:prstDash val="sysDot"/>
            </a:ln>
          </c:spPr>
          <c:marker>
            <c:symbol val="none"/>
          </c:marker>
          <c:cat>
            <c:numRef>
              <c:f>'1b GA Class B'!$C$50:$AM$50</c:f>
              <c:numCache>
                <c:formatCode>General</c:formatCode>
                <c:ptCount val="37"/>
                <c:pt idx="0">
                  <c:v>2014</c:v>
                </c:pt>
                <c:pt idx="1">
                  <c:v>2015</c:v>
                </c:pt>
                <c:pt idx="2">
                  <c:v>2016</c:v>
                </c:pt>
                <c:pt idx="3">
                  <c:v>2017</c:v>
                </c:pt>
                <c:pt idx="4">
                  <c:v>2018</c:v>
                </c:pt>
                <c:pt idx="5">
                  <c:v>2019</c:v>
                </c:pt>
                <c:pt idx="6">
                  <c:v>2020</c:v>
                </c:pt>
                <c:pt idx="7">
                  <c:v>2021</c:v>
                </c:pt>
                <c:pt idx="8">
                  <c:v>2022</c:v>
                </c:pt>
                <c:pt idx="9">
                  <c:v>2023</c:v>
                </c:pt>
                <c:pt idx="10">
                  <c:v>2024</c:v>
                </c:pt>
                <c:pt idx="11">
                  <c:v>2025</c:v>
                </c:pt>
                <c:pt idx="12">
                  <c:v>2026</c:v>
                </c:pt>
                <c:pt idx="13">
                  <c:v>2027</c:v>
                </c:pt>
                <c:pt idx="14">
                  <c:v>2028</c:v>
                </c:pt>
                <c:pt idx="15">
                  <c:v>2029</c:v>
                </c:pt>
                <c:pt idx="16">
                  <c:v>2030</c:v>
                </c:pt>
                <c:pt idx="17">
                  <c:v>2031</c:v>
                </c:pt>
                <c:pt idx="18">
                  <c:v>2032</c:v>
                </c:pt>
                <c:pt idx="19">
                  <c:v>2033</c:v>
                </c:pt>
                <c:pt idx="20">
                  <c:v>2034</c:v>
                </c:pt>
                <c:pt idx="21">
                  <c:v>2035</c:v>
                </c:pt>
                <c:pt idx="22">
                  <c:v>2036</c:v>
                </c:pt>
                <c:pt idx="23">
                  <c:v>2037</c:v>
                </c:pt>
                <c:pt idx="24">
                  <c:v>2038</c:v>
                </c:pt>
                <c:pt idx="25">
                  <c:v>2039</c:v>
                </c:pt>
                <c:pt idx="26">
                  <c:v>2040</c:v>
                </c:pt>
                <c:pt idx="27">
                  <c:v>2041</c:v>
                </c:pt>
                <c:pt idx="28">
                  <c:v>2042</c:v>
                </c:pt>
                <c:pt idx="29">
                  <c:v>2043</c:v>
                </c:pt>
                <c:pt idx="30">
                  <c:v>2044</c:v>
                </c:pt>
                <c:pt idx="31">
                  <c:v>2045</c:v>
                </c:pt>
                <c:pt idx="32">
                  <c:v>2046</c:v>
                </c:pt>
                <c:pt idx="33">
                  <c:v>2047</c:v>
                </c:pt>
                <c:pt idx="34">
                  <c:v>2048</c:v>
                </c:pt>
                <c:pt idx="35">
                  <c:v>2049</c:v>
                </c:pt>
                <c:pt idx="36">
                  <c:v>2050</c:v>
                </c:pt>
              </c:numCache>
            </c:numRef>
          </c:cat>
          <c:val>
            <c:numRef>
              <c:f>'1b GA Class B'!$C$53:$AM$53</c:f>
              <c:numCache>
                <c:formatCode>0</c:formatCode>
                <c:ptCount val="37"/>
                <c:pt idx="22">
                  <c:v>205.43844915893689</c:v>
                </c:pt>
                <c:pt idx="23">
                  <c:v>206.28594886613706</c:v>
                </c:pt>
                <c:pt idx="24">
                  <c:v>207.13694478233143</c:v>
                </c:pt>
                <c:pt idx="25">
                  <c:v>207.99145133050709</c:v>
                </c:pt>
                <c:pt idx="26">
                  <c:v>208.84948299315059</c:v>
                </c:pt>
                <c:pt idx="27">
                  <c:v>209.71105431249339</c:v>
                </c:pt>
                <c:pt idx="28">
                  <c:v>210.57617989075831</c:v>
                </c:pt>
                <c:pt idx="29">
                  <c:v>211.44487439040711</c:v>
                </c:pt>
                <c:pt idx="30">
                  <c:v>212.31715253438887</c:v>
                </c:pt>
                <c:pt idx="31">
                  <c:v>213.19302910638956</c:v>
                </c:pt>
                <c:pt idx="32">
                  <c:v>214.07251895108266</c:v>
                </c:pt>
                <c:pt idx="33">
                  <c:v>214.95563697438064</c:v>
                </c:pt>
                <c:pt idx="34">
                  <c:v>215.84239814368772</c:v>
                </c:pt>
                <c:pt idx="35">
                  <c:v>216.73281748815344</c:v>
                </c:pt>
                <c:pt idx="36">
                  <c:v>217.62691009892745</c:v>
                </c:pt>
              </c:numCache>
            </c:numRef>
          </c:val>
          <c:smooth val="0"/>
        </c:ser>
        <c:ser>
          <c:idx val="2"/>
          <c:order val="3"/>
          <c:tx>
            <c:strRef>
              <c:f>'1b GA Class B'!$B$54</c:f>
              <c:strCache>
                <c:ptCount val="1"/>
                <c:pt idx="0">
                  <c:v>Financed GA</c:v>
                </c:pt>
              </c:strCache>
            </c:strRef>
          </c:tx>
          <c:spPr>
            <a:ln>
              <a:solidFill>
                <a:srgbClr val="FF0000"/>
              </a:solidFill>
            </a:ln>
          </c:spPr>
          <c:marker>
            <c:symbol val="none"/>
          </c:marker>
          <c:cat>
            <c:numRef>
              <c:f>'1b GA Class B'!$C$50:$AM$50</c:f>
              <c:numCache>
                <c:formatCode>General</c:formatCode>
                <c:ptCount val="37"/>
                <c:pt idx="0">
                  <c:v>2014</c:v>
                </c:pt>
                <c:pt idx="1">
                  <c:v>2015</c:v>
                </c:pt>
                <c:pt idx="2">
                  <c:v>2016</c:v>
                </c:pt>
                <c:pt idx="3">
                  <c:v>2017</c:v>
                </c:pt>
                <c:pt idx="4">
                  <c:v>2018</c:v>
                </c:pt>
                <c:pt idx="5">
                  <c:v>2019</c:v>
                </c:pt>
                <c:pt idx="6">
                  <c:v>2020</c:v>
                </c:pt>
                <c:pt idx="7">
                  <c:v>2021</c:v>
                </c:pt>
                <c:pt idx="8">
                  <c:v>2022</c:v>
                </c:pt>
                <c:pt idx="9">
                  <c:v>2023</c:v>
                </c:pt>
                <c:pt idx="10">
                  <c:v>2024</c:v>
                </c:pt>
                <c:pt idx="11">
                  <c:v>2025</c:v>
                </c:pt>
                <c:pt idx="12">
                  <c:v>2026</c:v>
                </c:pt>
                <c:pt idx="13">
                  <c:v>2027</c:v>
                </c:pt>
                <c:pt idx="14">
                  <c:v>2028</c:v>
                </c:pt>
                <c:pt idx="15">
                  <c:v>2029</c:v>
                </c:pt>
                <c:pt idx="16">
                  <c:v>2030</c:v>
                </c:pt>
                <c:pt idx="17">
                  <c:v>2031</c:v>
                </c:pt>
                <c:pt idx="18">
                  <c:v>2032</c:v>
                </c:pt>
                <c:pt idx="19">
                  <c:v>2033</c:v>
                </c:pt>
                <c:pt idx="20">
                  <c:v>2034</c:v>
                </c:pt>
                <c:pt idx="21">
                  <c:v>2035</c:v>
                </c:pt>
                <c:pt idx="22">
                  <c:v>2036</c:v>
                </c:pt>
                <c:pt idx="23">
                  <c:v>2037</c:v>
                </c:pt>
                <c:pt idx="24">
                  <c:v>2038</c:v>
                </c:pt>
                <c:pt idx="25">
                  <c:v>2039</c:v>
                </c:pt>
                <c:pt idx="26">
                  <c:v>2040</c:v>
                </c:pt>
                <c:pt idx="27">
                  <c:v>2041</c:v>
                </c:pt>
                <c:pt idx="28">
                  <c:v>2042</c:v>
                </c:pt>
                <c:pt idx="29">
                  <c:v>2043</c:v>
                </c:pt>
                <c:pt idx="30">
                  <c:v>2044</c:v>
                </c:pt>
                <c:pt idx="31">
                  <c:v>2045</c:v>
                </c:pt>
                <c:pt idx="32">
                  <c:v>2046</c:v>
                </c:pt>
                <c:pt idx="33">
                  <c:v>2047</c:v>
                </c:pt>
                <c:pt idx="34">
                  <c:v>2048</c:v>
                </c:pt>
                <c:pt idx="35">
                  <c:v>2049</c:v>
                </c:pt>
                <c:pt idx="36">
                  <c:v>2050</c:v>
                </c:pt>
              </c:numCache>
            </c:numRef>
          </c:cat>
          <c:val>
            <c:numRef>
              <c:f>'1b GA Class B'!$C$54:$AM$54</c:f>
              <c:numCache>
                <c:formatCode>0</c:formatCode>
                <c:ptCount val="37"/>
                <c:pt idx="3">
                  <c:v>139.76513261808913</c:v>
                </c:pt>
                <c:pt idx="4">
                  <c:v>142.79110298964929</c:v>
                </c:pt>
                <c:pt idx="5">
                  <c:v>145.87650006702137</c:v>
                </c:pt>
                <c:pt idx="6">
                  <c:v>148.37962368871541</c:v>
                </c:pt>
                <c:pt idx="7">
                  <c:v>151.89993780473961</c:v>
                </c:pt>
                <c:pt idx="8">
                  <c:v>157.8901290647986</c:v>
                </c:pt>
                <c:pt idx="9">
                  <c:v>166.73027651457991</c:v>
                </c:pt>
                <c:pt idx="10">
                  <c:v>164.18749459270569</c:v>
                </c:pt>
                <c:pt idx="11">
                  <c:v>178.82391227860654</c:v>
                </c:pt>
                <c:pt idx="12">
                  <c:v>178.54290745774284</c:v>
                </c:pt>
                <c:pt idx="13">
                  <c:v>182.51690030902043</c:v>
                </c:pt>
                <c:pt idx="14">
                  <c:v>185.8484827434182</c:v>
                </c:pt>
                <c:pt idx="15">
                  <c:v>191.92045338934284</c:v>
                </c:pt>
                <c:pt idx="16">
                  <c:v>197.50799291372513</c:v>
                </c:pt>
                <c:pt idx="17">
                  <c:v>209.14525453226219</c:v>
                </c:pt>
                <c:pt idx="18">
                  <c:v>211.613545851672</c:v>
                </c:pt>
                <c:pt idx="19">
                  <c:v>219.06380862516119</c:v>
                </c:pt>
                <c:pt idx="20">
                  <c:v>225.21626732499564</c:v>
                </c:pt>
                <c:pt idx="21">
                  <c:v>237.50232857658895</c:v>
                </c:pt>
                <c:pt idx="22">
                  <c:v>241.55479554437863</c:v>
                </c:pt>
                <c:pt idx="23">
                  <c:v>244.47675079810682</c:v>
                </c:pt>
                <c:pt idx="24">
                  <c:v>245.16943710441231</c:v>
                </c:pt>
                <c:pt idx="25">
                  <c:v>245.86629027224424</c:v>
                </c:pt>
                <c:pt idx="26">
                  <c:v>246.56732206386769</c:v>
                </c:pt>
                <c:pt idx="27">
                  <c:v>247.27254431256844</c:v>
                </c:pt>
                <c:pt idx="28">
                  <c:v>247.98196892285287</c:v>
                </c:pt>
                <c:pt idx="29">
                  <c:v>248.69560787064901</c:v>
                </c:pt>
                <c:pt idx="30">
                  <c:v>249.41347320350837</c:v>
                </c:pt>
                <c:pt idx="31">
                  <c:v>250.13557704080966</c:v>
                </c:pt>
                <c:pt idx="32">
                  <c:v>250.86193157396315</c:v>
                </c:pt>
                <c:pt idx="33">
                  <c:v>251.59254906661644</c:v>
                </c:pt>
                <c:pt idx="34">
                  <c:v>215.84239814368772</c:v>
                </c:pt>
                <c:pt idx="35">
                  <c:v>216.73281748815344</c:v>
                </c:pt>
                <c:pt idx="36">
                  <c:v>217.62691009892745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18060672"/>
        <c:axId val="218062208"/>
      </c:lineChart>
      <c:catAx>
        <c:axId val="21806067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crossAx val="218062208"/>
        <c:crosses val="autoZero"/>
        <c:auto val="1"/>
        <c:lblAlgn val="ctr"/>
        <c:lblOffset val="100"/>
        <c:noMultiLvlLbl val="0"/>
      </c:catAx>
      <c:valAx>
        <c:axId val="218062208"/>
        <c:scaling>
          <c:orientation val="minMax"/>
          <c:max val="340"/>
          <c:min val="90"/>
        </c:scaling>
        <c:delete val="0"/>
        <c:axPos val="l"/>
        <c:majorGridlines/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en-US"/>
                  <a:t>Impact of GA Smoothing</a:t>
                </a:r>
              </a:p>
              <a:p>
                <a:pPr>
                  <a:defRPr/>
                </a:pPr>
                <a:r>
                  <a:rPr lang="en-US"/>
                  <a:t>(nominal $/month)</a:t>
                </a:r>
              </a:p>
            </c:rich>
          </c:tx>
          <c:layout/>
          <c:overlay val="0"/>
        </c:title>
        <c:numFmt formatCode="0" sourceLinked="1"/>
        <c:majorTickMark val="out"/>
        <c:minorTickMark val="none"/>
        <c:tickLblPos val="nextTo"/>
        <c:crossAx val="218060672"/>
        <c:crosses val="autoZero"/>
        <c:crossBetween val="between"/>
      </c:valAx>
    </c:plotArea>
    <c:legend>
      <c:legendPos val="b"/>
      <c:layout/>
      <c:overlay val="0"/>
    </c:legend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CA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0333068057337065"/>
          <c:y val="4.3992146421258448E-2"/>
          <c:w val="0.87503849788261645"/>
          <c:h val="0.65149895555944493"/>
        </c:manualLayout>
      </c:layout>
      <c:areaChart>
        <c:grouping val="standard"/>
        <c:varyColors val="0"/>
        <c:ser>
          <c:idx val="4"/>
          <c:order val="2"/>
          <c:tx>
            <c:strRef>
              <c:f>'1c GA All'!$B$46</c:f>
              <c:strCache>
                <c:ptCount val="1"/>
                <c:pt idx="0">
                  <c:v>Accumulated Debt</c:v>
                </c:pt>
              </c:strCache>
            </c:strRef>
          </c:tx>
          <c:spPr>
            <a:solidFill>
              <a:schemeClr val="accent2">
                <a:alpha val="50196"/>
              </a:schemeClr>
            </a:solidFill>
            <a:ln>
              <a:solidFill>
                <a:sysClr val="windowText" lastClr="000000"/>
              </a:solidFill>
              <a:prstDash val="dash"/>
            </a:ln>
          </c:spPr>
          <c:cat>
            <c:numRef>
              <c:f>'1c GA All'!$F$42:$X$42</c:f>
              <c:numCache>
                <c:formatCode>General</c:formatCode>
                <c:ptCount val="19"/>
                <c:pt idx="0">
                  <c:v>2017</c:v>
                </c:pt>
                <c:pt idx="1">
                  <c:v>2018</c:v>
                </c:pt>
                <c:pt idx="2">
                  <c:v>2019</c:v>
                </c:pt>
                <c:pt idx="3">
                  <c:v>2020</c:v>
                </c:pt>
                <c:pt idx="4">
                  <c:v>2021</c:v>
                </c:pt>
                <c:pt idx="5">
                  <c:v>2022</c:v>
                </c:pt>
                <c:pt idx="6">
                  <c:v>2023</c:v>
                </c:pt>
                <c:pt idx="7">
                  <c:v>2024</c:v>
                </c:pt>
                <c:pt idx="8">
                  <c:v>2025</c:v>
                </c:pt>
                <c:pt idx="9">
                  <c:v>2026</c:v>
                </c:pt>
                <c:pt idx="10">
                  <c:v>2027</c:v>
                </c:pt>
                <c:pt idx="11">
                  <c:v>2028</c:v>
                </c:pt>
                <c:pt idx="12">
                  <c:v>2029</c:v>
                </c:pt>
                <c:pt idx="13">
                  <c:v>2030</c:v>
                </c:pt>
                <c:pt idx="14">
                  <c:v>2031</c:v>
                </c:pt>
                <c:pt idx="15">
                  <c:v>2032</c:v>
                </c:pt>
                <c:pt idx="16">
                  <c:v>2033</c:v>
                </c:pt>
                <c:pt idx="17">
                  <c:v>2034</c:v>
                </c:pt>
                <c:pt idx="18">
                  <c:v>2035</c:v>
                </c:pt>
              </c:numCache>
            </c:numRef>
          </c:cat>
          <c:val>
            <c:numRef>
              <c:f>'1c GA All'!$F$46:$AM$46</c:f>
              <c:numCache>
                <c:formatCode>0</c:formatCode>
                <c:ptCount val="34"/>
                <c:pt idx="0">
                  <c:v>3215.7666666666682</c:v>
                </c:pt>
                <c:pt idx="1">
                  <c:v>6521.4319560000004</c:v>
                </c:pt>
                <c:pt idx="2">
                  <c:v>9905.4435663841177</c:v>
                </c:pt>
                <c:pt idx="3">
                  <c:v>14715.193331967603</c:v>
                </c:pt>
                <c:pt idx="4">
                  <c:v>18855.368077376523</c:v>
                </c:pt>
                <c:pt idx="5">
                  <c:v>22843.173314715968</c:v>
                </c:pt>
                <c:pt idx="6">
                  <c:v>26487.357834327482</c:v>
                </c:pt>
                <c:pt idx="7">
                  <c:v>31041.965852152185</c:v>
                </c:pt>
                <c:pt idx="8">
                  <c:v>35064.46228021619</c:v>
                </c:pt>
                <c:pt idx="9">
                  <c:v>38631.601083895192</c:v>
                </c:pt>
                <c:pt idx="10">
                  <c:v>43219.910601499621</c:v>
                </c:pt>
                <c:pt idx="11">
                  <c:v>47644.79517837883</c:v>
                </c:pt>
                <c:pt idx="12">
                  <c:v>51307.626853606693</c:v>
                </c:pt>
                <c:pt idx="13">
                  <c:v>54688.88748009238</c:v>
                </c:pt>
                <c:pt idx="14">
                  <c:v>56990.713430307216</c:v>
                </c:pt>
                <c:pt idx="15">
                  <c:v>59386.451506068777</c:v>
                </c:pt>
                <c:pt idx="16">
                  <c:v>61129.635362801979</c:v>
                </c:pt>
                <c:pt idx="17">
                  <c:v>62283.18037817943</c:v>
                </c:pt>
                <c:pt idx="18">
                  <c:v>61200.329919723234</c:v>
                </c:pt>
                <c:pt idx="19">
                  <c:v>59583.142890141367</c:v>
                </c:pt>
                <c:pt idx="20">
                  <c:v>57413.240390011786</c:v>
                </c:pt>
                <c:pt idx="21">
                  <c:v>54670.577393802509</c:v>
                </c:pt>
                <c:pt idx="22">
                  <c:v>51333.386502150774</c:v>
                </c:pt>
                <c:pt idx="23">
                  <c:v>47378.117290804636</c:v>
                </c:pt>
                <c:pt idx="24">
                  <c:v>42779.37110204401</c:v>
                </c:pt>
                <c:pt idx="25">
                  <c:v>37509.831113022803</c:v>
                </c:pt>
                <c:pt idx="26">
                  <c:v>31540.187503684072</c:v>
                </c:pt>
                <c:pt idx="27">
                  <c:v>24839.057534665899</c:v>
                </c:pt>
                <c:pt idx="28">
                  <c:v>17372.900332907782</c:v>
                </c:pt>
                <c:pt idx="29">
                  <c:v>9105.9261694528741</c:v>
                </c:pt>
                <c:pt idx="30">
                  <c:v>1.8829814507625997E-7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67951744"/>
        <c:axId val="170800256"/>
      </c:areaChart>
      <c:barChart>
        <c:barDir val="col"/>
        <c:grouping val="clustered"/>
        <c:varyColors val="0"/>
        <c:ser>
          <c:idx val="2"/>
          <c:order val="1"/>
          <c:tx>
            <c:strRef>
              <c:f>'1c GA All'!$B$45</c:f>
              <c:strCache>
                <c:ptCount val="1"/>
                <c:pt idx="0">
                  <c:v>GA Payment</c:v>
                </c:pt>
              </c:strCache>
            </c:strRef>
          </c:tx>
          <c:spPr>
            <a:solidFill>
              <a:schemeClr val="accent2">
                <a:lumMod val="60000"/>
                <a:lumOff val="40000"/>
              </a:schemeClr>
            </a:solidFill>
            <a:ln>
              <a:solidFill>
                <a:sysClr val="windowText" lastClr="000000"/>
              </a:solidFill>
            </a:ln>
          </c:spPr>
          <c:invertIfNegative val="0"/>
          <c:cat>
            <c:numRef>
              <c:f>'1c GA All'!$F$42:$X$42</c:f>
              <c:numCache>
                <c:formatCode>General</c:formatCode>
                <c:ptCount val="19"/>
                <c:pt idx="0">
                  <c:v>2017</c:v>
                </c:pt>
                <c:pt idx="1">
                  <c:v>2018</c:v>
                </c:pt>
                <c:pt idx="2">
                  <c:v>2019</c:v>
                </c:pt>
                <c:pt idx="3">
                  <c:v>2020</c:v>
                </c:pt>
                <c:pt idx="4">
                  <c:v>2021</c:v>
                </c:pt>
                <c:pt idx="5">
                  <c:v>2022</c:v>
                </c:pt>
                <c:pt idx="6">
                  <c:v>2023</c:v>
                </c:pt>
                <c:pt idx="7">
                  <c:v>2024</c:v>
                </c:pt>
                <c:pt idx="8">
                  <c:v>2025</c:v>
                </c:pt>
                <c:pt idx="9">
                  <c:v>2026</c:v>
                </c:pt>
                <c:pt idx="10">
                  <c:v>2027</c:v>
                </c:pt>
                <c:pt idx="11">
                  <c:v>2028</c:v>
                </c:pt>
                <c:pt idx="12">
                  <c:v>2029</c:v>
                </c:pt>
                <c:pt idx="13">
                  <c:v>2030</c:v>
                </c:pt>
                <c:pt idx="14">
                  <c:v>2031</c:v>
                </c:pt>
                <c:pt idx="15">
                  <c:v>2032</c:v>
                </c:pt>
                <c:pt idx="16">
                  <c:v>2033</c:v>
                </c:pt>
                <c:pt idx="17">
                  <c:v>2034</c:v>
                </c:pt>
                <c:pt idx="18">
                  <c:v>2035</c:v>
                </c:pt>
              </c:numCache>
            </c:numRef>
          </c:cat>
          <c:val>
            <c:numRef>
              <c:f>'1c GA All'!$F$45:$AM$45</c:f>
              <c:numCache>
                <c:formatCode>0</c:formatCode>
                <c:ptCount val="34"/>
                <c:pt idx="0">
                  <c:v>8879.6030155683766</c:v>
                </c:pt>
                <c:pt idx="1">
                  <c:v>8693.5343017206906</c:v>
                </c:pt>
                <c:pt idx="2">
                  <c:v>8501.7300012648648</c:v>
                </c:pt>
                <c:pt idx="3">
                  <c:v>7865.4405321299573</c:v>
                </c:pt>
                <c:pt idx="4">
                  <c:v>7456.2100216388517</c:v>
                </c:pt>
                <c:pt idx="5">
                  <c:v>7610.4616555378707</c:v>
                </c:pt>
                <c:pt idx="6">
                  <c:v>7767.9043967811631</c:v>
                </c:pt>
                <c:pt idx="7">
                  <c:v>7928.6042619536174</c:v>
                </c:pt>
                <c:pt idx="8">
                  <c:v>8092.628633369628</c:v>
                </c:pt>
                <c:pt idx="9">
                  <c:v>8260.0462873268698</c:v>
                </c:pt>
                <c:pt idx="10">
                  <c:v>8430.9274229445637</c:v>
                </c:pt>
                <c:pt idx="11">
                  <c:v>8605.3436915983548</c:v>
                </c:pt>
                <c:pt idx="12">
                  <c:v>8783.3682269640976</c:v>
                </c:pt>
                <c:pt idx="13">
                  <c:v>8965.0756756832197</c:v>
                </c:pt>
                <c:pt idx="14">
                  <c:v>9150.5422286624398</c:v>
                </c:pt>
                <c:pt idx="15">
                  <c:v>9339.8456530210424</c:v>
                </c:pt>
                <c:pt idx="16">
                  <c:v>9533.065324699026</c:v>
                </c:pt>
                <c:pt idx="17">
                  <c:v>9730.2822617398742</c:v>
                </c:pt>
                <c:pt idx="18">
                  <c:v>9931.5791582618585</c:v>
                </c:pt>
                <c:pt idx="19">
                  <c:v>10137.040419132112</c:v>
                </c:pt>
                <c:pt idx="20">
                  <c:v>10346.752195358049</c:v>
                </c:pt>
                <c:pt idx="21">
                  <c:v>10560.80242021095</c:v>
                </c:pt>
                <c:pt idx="22">
                  <c:v>10779.280846096837</c:v>
                </c:pt>
                <c:pt idx="23">
                  <c:v>11002.279082190162</c:v>
                </c:pt>
                <c:pt idx="24">
                  <c:v>11229.890632846002</c:v>
                </c:pt>
                <c:pt idx="25">
                  <c:v>11462.210936806949</c:v>
                </c:pt>
                <c:pt idx="26">
                  <c:v>11699.337407221075</c:v>
                </c:pt>
                <c:pt idx="27">
                  <c:v>11941.369472487811</c:v>
                </c:pt>
                <c:pt idx="28">
                  <c:v>12188.408617948769</c:v>
                </c:pt>
                <c:pt idx="29">
                  <c:v>12440.558428441131</c:v>
                </c:pt>
                <c:pt idx="30">
                  <c:v>12697.92463173129</c:v>
                </c:pt>
                <c:pt idx="31">
                  <c:v>2975.1541685887391</c:v>
                </c:pt>
                <c:pt idx="32">
                  <c:v>2831.4612802208057</c:v>
                </c:pt>
                <c:pt idx="33">
                  <c:v>2694.7084174775991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67951744"/>
        <c:axId val="170800256"/>
      </c:barChart>
      <c:lineChart>
        <c:grouping val="standard"/>
        <c:varyColors val="0"/>
        <c:ser>
          <c:idx val="0"/>
          <c:order val="0"/>
          <c:tx>
            <c:strRef>
              <c:f>'1c GA All'!$B$43</c:f>
              <c:strCache>
                <c:ptCount val="1"/>
                <c:pt idx="0">
                  <c:v>IESO Forecast GA Cost</c:v>
                </c:pt>
              </c:strCache>
            </c:strRef>
          </c:tx>
          <c:spPr>
            <a:ln w="38100">
              <a:solidFill>
                <a:sysClr val="windowText" lastClr="000000"/>
              </a:solidFill>
            </a:ln>
          </c:spPr>
          <c:marker>
            <c:symbol val="none"/>
          </c:marker>
          <c:cat>
            <c:numRef>
              <c:f>'1c GA All'!$F$42:$AK$42</c:f>
              <c:numCache>
                <c:formatCode>General</c:formatCode>
                <c:ptCount val="32"/>
                <c:pt idx="0">
                  <c:v>2017</c:v>
                </c:pt>
                <c:pt idx="1">
                  <c:v>2018</c:v>
                </c:pt>
                <c:pt idx="2">
                  <c:v>2019</c:v>
                </c:pt>
                <c:pt idx="3">
                  <c:v>2020</c:v>
                </c:pt>
                <c:pt idx="4">
                  <c:v>2021</c:v>
                </c:pt>
                <c:pt idx="5">
                  <c:v>2022</c:v>
                </c:pt>
                <c:pt idx="6">
                  <c:v>2023</c:v>
                </c:pt>
                <c:pt idx="7">
                  <c:v>2024</c:v>
                </c:pt>
                <c:pt idx="8">
                  <c:v>2025</c:v>
                </c:pt>
                <c:pt idx="9">
                  <c:v>2026</c:v>
                </c:pt>
                <c:pt idx="10">
                  <c:v>2027</c:v>
                </c:pt>
                <c:pt idx="11">
                  <c:v>2028</c:v>
                </c:pt>
                <c:pt idx="12">
                  <c:v>2029</c:v>
                </c:pt>
                <c:pt idx="13">
                  <c:v>2030</c:v>
                </c:pt>
                <c:pt idx="14">
                  <c:v>2031</c:v>
                </c:pt>
                <c:pt idx="15">
                  <c:v>2032</c:v>
                </c:pt>
                <c:pt idx="16">
                  <c:v>2033</c:v>
                </c:pt>
                <c:pt idx="17">
                  <c:v>2034</c:v>
                </c:pt>
                <c:pt idx="18">
                  <c:v>2035</c:v>
                </c:pt>
                <c:pt idx="19">
                  <c:v>2036</c:v>
                </c:pt>
                <c:pt idx="20">
                  <c:v>2037</c:v>
                </c:pt>
                <c:pt idx="21">
                  <c:v>2038</c:v>
                </c:pt>
                <c:pt idx="22">
                  <c:v>2039</c:v>
                </c:pt>
                <c:pt idx="23">
                  <c:v>2040</c:v>
                </c:pt>
                <c:pt idx="24">
                  <c:v>2041</c:v>
                </c:pt>
                <c:pt idx="25">
                  <c:v>2042</c:v>
                </c:pt>
                <c:pt idx="26">
                  <c:v>2043</c:v>
                </c:pt>
                <c:pt idx="27">
                  <c:v>2044</c:v>
                </c:pt>
                <c:pt idx="28">
                  <c:v>2045</c:v>
                </c:pt>
                <c:pt idx="29">
                  <c:v>2046</c:v>
                </c:pt>
                <c:pt idx="30">
                  <c:v>2047</c:v>
                </c:pt>
                <c:pt idx="31">
                  <c:v>2048</c:v>
                </c:pt>
              </c:numCache>
            </c:numRef>
          </c:cat>
          <c:val>
            <c:numRef>
              <c:f>'1c GA All'!$F$43:$X$43</c:f>
              <c:numCache>
                <c:formatCode>0</c:formatCode>
                <c:ptCount val="19"/>
                <c:pt idx="0">
                  <c:v>12095.369682235045</c:v>
                </c:pt>
                <c:pt idx="1">
                  <c:v>11834.680968387356</c:v>
                </c:pt>
                <c:pt idx="2">
                  <c:v>11552.105152780023</c:v>
                </c:pt>
                <c:pt idx="3">
                  <c:v>12168.427804857231</c:v>
                </c:pt>
                <c:pt idx="4">
                  <c:v>10843.555476184305</c:v>
                </c:pt>
                <c:pt idx="5">
                  <c:v>10633.626262038733</c:v>
                </c:pt>
                <c:pt idx="6">
                  <c:v>10243.432169611806</c:v>
                </c:pt>
                <c:pt idx="7">
                  <c:v>11128.119052974123</c:v>
                </c:pt>
                <c:pt idx="8">
                  <c:v>10527.01808843752</c:v>
                </c:pt>
                <c:pt idx="9">
                  <c:v>10033.287200750003</c:v>
                </c:pt>
                <c:pt idx="10">
                  <c:v>11042.844229096907</c:v>
                </c:pt>
                <c:pt idx="11">
                  <c:v>10819.097642104838</c:v>
                </c:pt>
                <c:pt idx="12">
                  <c:v>10008.692180866097</c:v>
                </c:pt>
                <c:pt idx="13">
                  <c:v>9721.4381123383864</c:v>
                </c:pt>
                <c:pt idx="14">
                  <c:v>8654.4846953957476</c:v>
                </c:pt>
                <c:pt idx="15">
                  <c:v>8819.9388296880807</c:v>
                </c:pt>
                <c:pt idx="16">
                  <c:v>8238.0383223817407</c:v>
                </c:pt>
                <c:pt idx="17">
                  <c:v>7756.4351319563648</c:v>
                </c:pt>
                <c:pt idx="18">
                  <c:v>5662.3211916579985</c:v>
                </c:pt>
              </c:numCache>
            </c:numRef>
          </c:val>
          <c:smooth val="0"/>
        </c:ser>
        <c:ser>
          <c:idx val="5"/>
          <c:order val="3"/>
          <c:tx>
            <c:strRef>
              <c:f>'1c GA All'!$B$44</c:f>
              <c:strCache>
                <c:ptCount val="1"/>
                <c:pt idx="0">
                  <c:v>GA Cost Extrapolated</c:v>
                </c:pt>
              </c:strCache>
            </c:strRef>
          </c:tx>
          <c:spPr>
            <a:ln w="57150">
              <a:solidFill>
                <a:sysClr val="windowText" lastClr="000000"/>
              </a:solidFill>
              <a:prstDash val="sysDot"/>
            </a:ln>
          </c:spPr>
          <c:marker>
            <c:symbol val="none"/>
          </c:marker>
          <c:cat>
            <c:numRef>
              <c:f>'1c GA All'!$F$42:$AK$42</c:f>
              <c:numCache>
                <c:formatCode>General</c:formatCode>
                <c:ptCount val="32"/>
                <c:pt idx="0">
                  <c:v>2017</c:v>
                </c:pt>
                <c:pt idx="1">
                  <c:v>2018</c:v>
                </c:pt>
                <c:pt idx="2">
                  <c:v>2019</c:v>
                </c:pt>
                <c:pt idx="3">
                  <c:v>2020</c:v>
                </c:pt>
                <c:pt idx="4">
                  <c:v>2021</c:v>
                </c:pt>
                <c:pt idx="5">
                  <c:v>2022</c:v>
                </c:pt>
                <c:pt idx="6">
                  <c:v>2023</c:v>
                </c:pt>
                <c:pt idx="7">
                  <c:v>2024</c:v>
                </c:pt>
                <c:pt idx="8">
                  <c:v>2025</c:v>
                </c:pt>
                <c:pt idx="9">
                  <c:v>2026</c:v>
                </c:pt>
                <c:pt idx="10">
                  <c:v>2027</c:v>
                </c:pt>
                <c:pt idx="11">
                  <c:v>2028</c:v>
                </c:pt>
                <c:pt idx="12">
                  <c:v>2029</c:v>
                </c:pt>
                <c:pt idx="13">
                  <c:v>2030</c:v>
                </c:pt>
                <c:pt idx="14">
                  <c:v>2031</c:v>
                </c:pt>
                <c:pt idx="15">
                  <c:v>2032</c:v>
                </c:pt>
                <c:pt idx="16">
                  <c:v>2033</c:v>
                </c:pt>
                <c:pt idx="17">
                  <c:v>2034</c:v>
                </c:pt>
                <c:pt idx="18">
                  <c:v>2035</c:v>
                </c:pt>
                <c:pt idx="19">
                  <c:v>2036</c:v>
                </c:pt>
                <c:pt idx="20">
                  <c:v>2037</c:v>
                </c:pt>
                <c:pt idx="21">
                  <c:v>2038</c:v>
                </c:pt>
                <c:pt idx="22">
                  <c:v>2039</c:v>
                </c:pt>
                <c:pt idx="23">
                  <c:v>2040</c:v>
                </c:pt>
                <c:pt idx="24">
                  <c:v>2041</c:v>
                </c:pt>
                <c:pt idx="25">
                  <c:v>2042</c:v>
                </c:pt>
                <c:pt idx="26">
                  <c:v>2043</c:v>
                </c:pt>
                <c:pt idx="27">
                  <c:v>2044</c:v>
                </c:pt>
                <c:pt idx="28">
                  <c:v>2045</c:v>
                </c:pt>
                <c:pt idx="29">
                  <c:v>2046</c:v>
                </c:pt>
                <c:pt idx="30">
                  <c:v>2047</c:v>
                </c:pt>
                <c:pt idx="31">
                  <c:v>2048</c:v>
                </c:pt>
              </c:numCache>
            </c:numRef>
          </c:cat>
          <c:val>
            <c:numRef>
              <c:f>'1c GA All'!$F$44:$AM$44</c:f>
              <c:numCache>
                <c:formatCode>0</c:formatCode>
                <c:ptCount val="34"/>
                <c:pt idx="19">
                  <c:v>5388.8445108572041</c:v>
                </c:pt>
                <c:pt idx="20">
                  <c:v>5128.5761049688263</c:v>
                </c:pt>
                <c:pt idx="21">
                  <c:v>4880.8780456486584</c:v>
                </c:pt>
                <c:pt idx="22">
                  <c:v>4645.1432149781613</c:v>
                </c:pt>
                <c:pt idx="23">
                  <c:v>4420.7938173939892</c:v>
                </c:pt>
                <c:pt idx="24">
                  <c:v>4207.2799634878011</c:v>
                </c:pt>
                <c:pt idx="25">
                  <c:v>4004.0783222051691</c:v>
                </c:pt>
                <c:pt idx="26">
                  <c:v>3810.6908381400954</c:v>
                </c:pt>
                <c:pt idx="27">
                  <c:v>3626.6435107811549</c:v>
                </c:pt>
                <c:pt idx="28">
                  <c:v>3451.4852327171438</c:v>
                </c:pt>
                <c:pt idx="29">
                  <c:v>3284.7866839546605</c:v>
                </c:pt>
                <c:pt idx="30">
                  <c:v>3126.139279637503</c:v>
                </c:pt>
                <c:pt idx="31">
                  <c:v>2975.1541685887391</c:v>
                </c:pt>
                <c:pt idx="32">
                  <c:v>2831.4612802208057</c:v>
                </c:pt>
                <c:pt idx="33">
                  <c:v>2694.7084174775991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67951744"/>
        <c:axId val="170800256"/>
      </c:lineChart>
      <c:catAx>
        <c:axId val="16795174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crossAx val="170800256"/>
        <c:crosses val="autoZero"/>
        <c:auto val="1"/>
        <c:lblAlgn val="ctr"/>
        <c:lblOffset val="100"/>
        <c:noMultiLvlLbl val="0"/>
      </c:catAx>
      <c:valAx>
        <c:axId val="170800256"/>
        <c:scaling>
          <c:orientation val="minMax"/>
        </c:scaling>
        <c:delete val="0"/>
        <c:axPos val="l"/>
        <c:majorGridlines/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en-US"/>
                  <a:t>Global</a:t>
                </a:r>
                <a:r>
                  <a:rPr lang="en-US" baseline="0"/>
                  <a:t> Adjustment</a:t>
                </a:r>
              </a:p>
              <a:p>
                <a:pPr>
                  <a:defRPr/>
                </a:pPr>
                <a:r>
                  <a:rPr lang="en-US" baseline="0"/>
                  <a:t>(</a:t>
                </a:r>
                <a:r>
                  <a:rPr lang="en-US"/>
                  <a:t>Nominal $ million)</a:t>
                </a:r>
              </a:p>
            </c:rich>
          </c:tx>
          <c:layout/>
          <c:overlay val="0"/>
        </c:title>
        <c:numFmt formatCode="0" sourceLinked="1"/>
        <c:majorTickMark val="out"/>
        <c:minorTickMark val="none"/>
        <c:tickLblPos val="nextTo"/>
        <c:crossAx val="167951744"/>
        <c:crosses val="autoZero"/>
        <c:crossBetween val="between"/>
      </c:valAx>
    </c:plotArea>
    <c:legend>
      <c:legendPos val="b"/>
      <c:layout/>
      <c:overlay val="0"/>
    </c:legend>
    <c:plotVisOnly val="1"/>
    <c:dispBlanksAs val="gap"/>
    <c:showDLblsOverMax val="0"/>
  </c:chart>
  <c:spPr>
    <a:ln>
      <a:solidFill>
        <a:sysClr val="windowText" lastClr="000000"/>
      </a:solidFill>
    </a:ln>
  </c:spPr>
  <c:printSettings>
    <c:headerFooter/>
    <c:pageMargins b="0.75" l="0.7" r="0.7" t="0.75" header="0.3" footer="0.3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CA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4541924554442406"/>
          <c:y val="2.6907485286807562E-2"/>
          <c:w val="0.8337714656584877"/>
          <c:h val="0.73397052590611644"/>
        </c:manualLayout>
      </c:layout>
      <c:lineChart>
        <c:grouping val="standard"/>
        <c:varyColors val="0"/>
        <c:ser>
          <c:idx val="4"/>
          <c:order val="0"/>
          <c:tx>
            <c:strRef>
              <c:f>'1c GA All'!$B$51</c:f>
              <c:strCache>
                <c:ptCount val="1"/>
                <c:pt idx="0">
                  <c:v>Historical Values</c:v>
                </c:pt>
              </c:strCache>
            </c:strRef>
          </c:tx>
          <c:spPr>
            <a:ln w="38100">
              <a:solidFill>
                <a:schemeClr val="tx1"/>
              </a:solidFill>
              <a:prstDash val="dash"/>
            </a:ln>
          </c:spPr>
          <c:marker>
            <c:symbol val="none"/>
          </c:marker>
          <c:val>
            <c:numRef>
              <c:f>'1c GA All'!$C$51:$AM$51</c:f>
              <c:numCache>
                <c:formatCode>0</c:formatCode>
                <c:ptCount val="37"/>
                <c:pt idx="0">
                  <c:v>123.51</c:v>
                </c:pt>
                <c:pt idx="1">
                  <c:v>135.65</c:v>
                </c:pt>
                <c:pt idx="2">
                  <c:v>155.58000000000001</c:v>
                </c:pt>
              </c:numCache>
            </c:numRef>
          </c:val>
          <c:smooth val="0"/>
        </c:ser>
        <c:ser>
          <c:idx val="0"/>
          <c:order val="1"/>
          <c:tx>
            <c:strRef>
              <c:f>'1c GA All'!$B$52</c:f>
              <c:strCache>
                <c:ptCount val="1"/>
                <c:pt idx="0">
                  <c:v>IESO Forecast</c:v>
                </c:pt>
              </c:strCache>
            </c:strRef>
          </c:tx>
          <c:spPr>
            <a:ln w="38100">
              <a:solidFill>
                <a:sysClr val="windowText" lastClr="000000"/>
              </a:solidFill>
            </a:ln>
          </c:spPr>
          <c:marker>
            <c:symbol val="none"/>
          </c:marker>
          <c:cat>
            <c:numRef>
              <c:f>'1c GA All'!$C$50:$AM$50</c:f>
              <c:numCache>
                <c:formatCode>General</c:formatCode>
                <c:ptCount val="37"/>
                <c:pt idx="0">
                  <c:v>2014</c:v>
                </c:pt>
                <c:pt idx="1">
                  <c:v>2015</c:v>
                </c:pt>
                <c:pt idx="2">
                  <c:v>2016</c:v>
                </c:pt>
                <c:pt idx="3">
                  <c:v>2017</c:v>
                </c:pt>
                <c:pt idx="4">
                  <c:v>2018</c:v>
                </c:pt>
                <c:pt idx="5">
                  <c:v>2019</c:v>
                </c:pt>
                <c:pt idx="6">
                  <c:v>2020</c:v>
                </c:pt>
                <c:pt idx="7">
                  <c:v>2021</c:v>
                </c:pt>
                <c:pt idx="8">
                  <c:v>2022</c:v>
                </c:pt>
                <c:pt idx="9">
                  <c:v>2023</c:v>
                </c:pt>
                <c:pt idx="10">
                  <c:v>2024</c:v>
                </c:pt>
                <c:pt idx="11">
                  <c:v>2025</c:v>
                </c:pt>
                <c:pt idx="12">
                  <c:v>2026</c:v>
                </c:pt>
                <c:pt idx="13">
                  <c:v>2027</c:v>
                </c:pt>
                <c:pt idx="14">
                  <c:v>2028</c:v>
                </c:pt>
                <c:pt idx="15">
                  <c:v>2029</c:v>
                </c:pt>
                <c:pt idx="16">
                  <c:v>2030</c:v>
                </c:pt>
                <c:pt idx="17">
                  <c:v>2031</c:v>
                </c:pt>
                <c:pt idx="18">
                  <c:v>2032</c:v>
                </c:pt>
                <c:pt idx="19">
                  <c:v>2033</c:v>
                </c:pt>
                <c:pt idx="20">
                  <c:v>2034</c:v>
                </c:pt>
                <c:pt idx="21">
                  <c:v>2035</c:v>
                </c:pt>
                <c:pt idx="22">
                  <c:v>2036</c:v>
                </c:pt>
                <c:pt idx="23">
                  <c:v>2037</c:v>
                </c:pt>
                <c:pt idx="24">
                  <c:v>2038</c:v>
                </c:pt>
                <c:pt idx="25">
                  <c:v>2039</c:v>
                </c:pt>
                <c:pt idx="26">
                  <c:v>2040</c:v>
                </c:pt>
                <c:pt idx="27">
                  <c:v>2041</c:v>
                </c:pt>
                <c:pt idx="28">
                  <c:v>2042</c:v>
                </c:pt>
                <c:pt idx="29">
                  <c:v>2043</c:v>
                </c:pt>
                <c:pt idx="30">
                  <c:v>2044</c:v>
                </c:pt>
                <c:pt idx="31">
                  <c:v>2045</c:v>
                </c:pt>
                <c:pt idx="32">
                  <c:v>2046</c:v>
                </c:pt>
                <c:pt idx="33">
                  <c:v>2047</c:v>
                </c:pt>
                <c:pt idx="34">
                  <c:v>2048</c:v>
                </c:pt>
                <c:pt idx="35">
                  <c:v>2049</c:v>
                </c:pt>
                <c:pt idx="36">
                  <c:v>2050</c:v>
                </c:pt>
              </c:numCache>
            </c:numRef>
          </c:cat>
          <c:val>
            <c:numRef>
              <c:f>'1c GA All'!$C$52:$AM$52</c:f>
              <c:numCache>
                <c:formatCode>0</c:formatCode>
                <c:ptCount val="37"/>
                <c:pt idx="3">
                  <c:v>160.21813261808913</c:v>
                </c:pt>
                <c:pt idx="4">
                  <c:v>162.76950298964928</c:v>
                </c:pt>
                <c:pt idx="5">
                  <c:v>165.41420006702134</c:v>
                </c:pt>
                <c:pt idx="6">
                  <c:v>175.94032368871547</c:v>
                </c:pt>
                <c:pt idx="7">
                  <c:v>173.59593780473958</c:v>
                </c:pt>
                <c:pt idx="8">
                  <c:v>176.91361421157205</c:v>
                </c:pt>
                <c:pt idx="9">
                  <c:v>181.74631090333577</c:v>
                </c:pt>
                <c:pt idx="10">
                  <c:v>184.45185686929372</c:v>
                </c:pt>
                <c:pt idx="11">
                  <c:v>193.49858854932918</c:v>
                </c:pt>
                <c:pt idx="12">
                  <c:v>188.45489333516903</c:v>
                </c:pt>
                <c:pt idx="13">
                  <c:v>198.44338301910517</c:v>
                </c:pt>
                <c:pt idx="14">
                  <c:v>198.85748134818064</c:v>
                </c:pt>
                <c:pt idx="15">
                  <c:v>197.7162350799629</c:v>
                </c:pt>
                <c:pt idx="16">
                  <c:v>199.85545053707497</c:v>
                </c:pt>
                <c:pt idx="17">
                  <c:v>202.42298557157022</c:v>
                </c:pt>
                <c:pt idx="18">
                  <c:v>204.74964459598468</c:v>
                </c:pt>
                <c:pt idx="19">
                  <c:v>206.70587849410711</c:v>
                </c:pt>
                <c:pt idx="20">
                  <c:v>208.12189291901626</c:v>
                </c:pt>
                <c:pt idx="21">
                  <c:v>204.59443129699886</c:v>
                </c:pt>
              </c:numCache>
            </c:numRef>
          </c:val>
          <c:smooth val="0"/>
        </c:ser>
        <c:ser>
          <c:idx val="3"/>
          <c:order val="2"/>
          <c:tx>
            <c:strRef>
              <c:f>'1c GA All'!$B$53</c:f>
              <c:strCache>
                <c:ptCount val="1"/>
                <c:pt idx="0">
                  <c:v>IESO Forecast Extrapolated</c:v>
                </c:pt>
              </c:strCache>
            </c:strRef>
          </c:tx>
          <c:spPr>
            <a:ln w="57150">
              <a:solidFill>
                <a:sysClr val="windowText" lastClr="000000"/>
              </a:solidFill>
              <a:prstDash val="sysDot"/>
            </a:ln>
          </c:spPr>
          <c:marker>
            <c:symbol val="none"/>
          </c:marker>
          <c:cat>
            <c:numRef>
              <c:f>'1c GA All'!$C$50:$AM$50</c:f>
              <c:numCache>
                <c:formatCode>General</c:formatCode>
                <c:ptCount val="37"/>
                <c:pt idx="0">
                  <c:v>2014</c:v>
                </c:pt>
                <c:pt idx="1">
                  <c:v>2015</c:v>
                </c:pt>
                <c:pt idx="2">
                  <c:v>2016</c:v>
                </c:pt>
                <c:pt idx="3">
                  <c:v>2017</c:v>
                </c:pt>
                <c:pt idx="4">
                  <c:v>2018</c:v>
                </c:pt>
                <c:pt idx="5">
                  <c:v>2019</c:v>
                </c:pt>
                <c:pt idx="6">
                  <c:v>2020</c:v>
                </c:pt>
                <c:pt idx="7">
                  <c:v>2021</c:v>
                </c:pt>
                <c:pt idx="8">
                  <c:v>2022</c:v>
                </c:pt>
                <c:pt idx="9">
                  <c:v>2023</c:v>
                </c:pt>
                <c:pt idx="10">
                  <c:v>2024</c:v>
                </c:pt>
                <c:pt idx="11">
                  <c:v>2025</c:v>
                </c:pt>
                <c:pt idx="12">
                  <c:v>2026</c:v>
                </c:pt>
                <c:pt idx="13">
                  <c:v>2027</c:v>
                </c:pt>
                <c:pt idx="14">
                  <c:v>2028</c:v>
                </c:pt>
                <c:pt idx="15">
                  <c:v>2029</c:v>
                </c:pt>
                <c:pt idx="16">
                  <c:v>2030</c:v>
                </c:pt>
                <c:pt idx="17">
                  <c:v>2031</c:v>
                </c:pt>
                <c:pt idx="18">
                  <c:v>2032</c:v>
                </c:pt>
                <c:pt idx="19">
                  <c:v>2033</c:v>
                </c:pt>
                <c:pt idx="20">
                  <c:v>2034</c:v>
                </c:pt>
                <c:pt idx="21">
                  <c:v>2035</c:v>
                </c:pt>
                <c:pt idx="22">
                  <c:v>2036</c:v>
                </c:pt>
                <c:pt idx="23">
                  <c:v>2037</c:v>
                </c:pt>
                <c:pt idx="24">
                  <c:v>2038</c:v>
                </c:pt>
                <c:pt idx="25">
                  <c:v>2039</c:v>
                </c:pt>
                <c:pt idx="26">
                  <c:v>2040</c:v>
                </c:pt>
                <c:pt idx="27">
                  <c:v>2041</c:v>
                </c:pt>
                <c:pt idx="28">
                  <c:v>2042</c:v>
                </c:pt>
                <c:pt idx="29">
                  <c:v>2043</c:v>
                </c:pt>
                <c:pt idx="30">
                  <c:v>2044</c:v>
                </c:pt>
                <c:pt idx="31">
                  <c:v>2045</c:v>
                </c:pt>
                <c:pt idx="32">
                  <c:v>2046</c:v>
                </c:pt>
                <c:pt idx="33">
                  <c:v>2047</c:v>
                </c:pt>
                <c:pt idx="34">
                  <c:v>2048</c:v>
                </c:pt>
                <c:pt idx="35">
                  <c:v>2049</c:v>
                </c:pt>
                <c:pt idx="36">
                  <c:v>2050</c:v>
                </c:pt>
              </c:numCache>
            </c:numRef>
          </c:cat>
          <c:val>
            <c:numRef>
              <c:f>'1c GA All'!$C$53:$AM$53</c:f>
              <c:numCache>
                <c:formatCode>0</c:formatCode>
                <c:ptCount val="37"/>
                <c:pt idx="22">
                  <c:v>205.43844915893689</c:v>
                </c:pt>
                <c:pt idx="23">
                  <c:v>206.28594886613706</c:v>
                </c:pt>
                <c:pt idx="24">
                  <c:v>207.13694478233143</c:v>
                </c:pt>
                <c:pt idx="25">
                  <c:v>207.99145133050709</c:v>
                </c:pt>
                <c:pt idx="26">
                  <c:v>208.84948299315059</c:v>
                </c:pt>
                <c:pt idx="27">
                  <c:v>209.71105431249339</c:v>
                </c:pt>
                <c:pt idx="28">
                  <c:v>210.57617989075831</c:v>
                </c:pt>
                <c:pt idx="29">
                  <c:v>211.44487439040711</c:v>
                </c:pt>
                <c:pt idx="30">
                  <c:v>212.31715253438887</c:v>
                </c:pt>
                <c:pt idx="31">
                  <c:v>213.19302910638956</c:v>
                </c:pt>
                <c:pt idx="32">
                  <c:v>214.07251895108266</c:v>
                </c:pt>
                <c:pt idx="33">
                  <c:v>214.95563697438064</c:v>
                </c:pt>
                <c:pt idx="34">
                  <c:v>215.84239814368772</c:v>
                </c:pt>
                <c:pt idx="35">
                  <c:v>216.73281748815344</c:v>
                </c:pt>
                <c:pt idx="36">
                  <c:v>217.62691009892745</c:v>
                </c:pt>
              </c:numCache>
            </c:numRef>
          </c:val>
          <c:smooth val="0"/>
        </c:ser>
        <c:ser>
          <c:idx val="2"/>
          <c:order val="3"/>
          <c:tx>
            <c:strRef>
              <c:f>'1c GA All'!$B$54</c:f>
              <c:strCache>
                <c:ptCount val="1"/>
                <c:pt idx="0">
                  <c:v>Financed GA</c:v>
                </c:pt>
              </c:strCache>
            </c:strRef>
          </c:tx>
          <c:spPr>
            <a:ln>
              <a:solidFill>
                <a:srgbClr val="FF0000"/>
              </a:solidFill>
            </a:ln>
          </c:spPr>
          <c:marker>
            <c:symbol val="none"/>
          </c:marker>
          <c:cat>
            <c:numRef>
              <c:f>'1c GA All'!$C$50:$AM$50</c:f>
              <c:numCache>
                <c:formatCode>General</c:formatCode>
                <c:ptCount val="37"/>
                <c:pt idx="0">
                  <c:v>2014</c:v>
                </c:pt>
                <c:pt idx="1">
                  <c:v>2015</c:v>
                </c:pt>
                <c:pt idx="2">
                  <c:v>2016</c:v>
                </c:pt>
                <c:pt idx="3">
                  <c:v>2017</c:v>
                </c:pt>
                <c:pt idx="4">
                  <c:v>2018</c:v>
                </c:pt>
                <c:pt idx="5">
                  <c:v>2019</c:v>
                </c:pt>
                <c:pt idx="6">
                  <c:v>2020</c:v>
                </c:pt>
                <c:pt idx="7">
                  <c:v>2021</c:v>
                </c:pt>
                <c:pt idx="8">
                  <c:v>2022</c:v>
                </c:pt>
                <c:pt idx="9">
                  <c:v>2023</c:v>
                </c:pt>
                <c:pt idx="10">
                  <c:v>2024</c:v>
                </c:pt>
                <c:pt idx="11">
                  <c:v>2025</c:v>
                </c:pt>
                <c:pt idx="12">
                  <c:v>2026</c:v>
                </c:pt>
                <c:pt idx="13">
                  <c:v>2027</c:v>
                </c:pt>
                <c:pt idx="14">
                  <c:v>2028</c:v>
                </c:pt>
                <c:pt idx="15">
                  <c:v>2029</c:v>
                </c:pt>
                <c:pt idx="16">
                  <c:v>2030</c:v>
                </c:pt>
                <c:pt idx="17">
                  <c:v>2031</c:v>
                </c:pt>
                <c:pt idx="18">
                  <c:v>2032</c:v>
                </c:pt>
                <c:pt idx="19">
                  <c:v>2033</c:v>
                </c:pt>
                <c:pt idx="20">
                  <c:v>2034</c:v>
                </c:pt>
                <c:pt idx="21">
                  <c:v>2035</c:v>
                </c:pt>
                <c:pt idx="22">
                  <c:v>2036</c:v>
                </c:pt>
                <c:pt idx="23">
                  <c:v>2037</c:v>
                </c:pt>
                <c:pt idx="24">
                  <c:v>2038</c:v>
                </c:pt>
                <c:pt idx="25">
                  <c:v>2039</c:v>
                </c:pt>
                <c:pt idx="26">
                  <c:v>2040</c:v>
                </c:pt>
                <c:pt idx="27">
                  <c:v>2041</c:v>
                </c:pt>
                <c:pt idx="28">
                  <c:v>2042</c:v>
                </c:pt>
                <c:pt idx="29">
                  <c:v>2043</c:v>
                </c:pt>
                <c:pt idx="30">
                  <c:v>2044</c:v>
                </c:pt>
                <c:pt idx="31">
                  <c:v>2045</c:v>
                </c:pt>
                <c:pt idx="32">
                  <c:v>2046</c:v>
                </c:pt>
                <c:pt idx="33">
                  <c:v>2047</c:v>
                </c:pt>
                <c:pt idx="34">
                  <c:v>2048</c:v>
                </c:pt>
                <c:pt idx="35">
                  <c:v>2049</c:v>
                </c:pt>
                <c:pt idx="36">
                  <c:v>2050</c:v>
                </c:pt>
              </c:numCache>
            </c:numRef>
          </c:cat>
          <c:val>
            <c:numRef>
              <c:f>'1c GA All'!$C$54:$AM$54</c:f>
              <c:numCache>
                <c:formatCode>0</c:formatCode>
                <c:ptCount val="37"/>
                <c:pt idx="3">
                  <c:v>139.76513261808913</c:v>
                </c:pt>
                <c:pt idx="4">
                  <c:v>142.79110298964929</c:v>
                </c:pt>
                <c:pt idx="5">
                  <c:v>145.87650006702131</c:v>
                </c:pt>
                <c:pt idx="6">
                  <c:v>148.37962368871547</c:v>
                </c:pt>
                <c:pt idx="7">
                  <c:v>151.89993780473958</c:v>
                </c:pt>
                <c:pt idx="8">
                  <c:v>157.55019817302565</c:v>
                </c:pt>
                <c:pt idx="9">
                  <c:v>165.89051725014878</c:v>
                </c:pt>
                <c:pt idx="10">
                  <c:v>163.9589151727711</c:v>
                </c:pt>
                <c:pt idx="11">
                  <c:v>177.90628645735362</c:v>
                </c:pt>
                <c:pt idx="12">
                  <c:v>177.01670726674686</c:v>
                </c:pt>
                <c:pt idx="13">
                  <c:v>181.71401549910846</c:v>
                </c:pt>
                <c:pt idx="14">
                  <c:v>184.67835307363808</c:v>
                </c:pt>
                <c:pt idx="15">
                  <c:v>189.86801621342124</c:v>
                </c:pt>
                <c:pt idx="16">
                  <c:v>195.04481515196989</c:v>
                </c:pt>
                <c:pt idx="17">
                  <c:v>205.57802316589309</c:v>
                </c:pt>
                <c:pt idx="18">
                  <c:v>208.03340568034886</c:v>
                </c:pt>
                <c:pt idx="19">
                  <c:v>214.82893264320913</c:v>
                </c:pt>
                <c:pt idx="20">
                  <c:v>220.41804384945846</c:v>
                </c:pt>
                <c:pt idx="21">
                  <c:v>230.83052713988909</c:v>
                </c:pt>
                <c:pt idx="22">
                  <c:v>234.49683252807159</c:v>
                </c:pt>
                <c:pt idx="23">
                  <c:v>238.08817773450124</c:v>
                </c:pt>
                <c:pt idx="24">
                  <c:v>241.60981068286841</c:v>
                </c:pt>
                <c:pt idx="25">
                  <c:v>245.06672462830448</c:v>
                </c:pt>
                <c:pt idx="26">
                  <c:v>248.46367177281292</c:v>
                </c:pt>
                <c:pt idx="27">
                  <c:v>251.80517617446853</c:v>
                </c:pt>
                <c:pt idx="28">
                  <c:v>255.09554598736432</c:v>
                </c:pt>
                <c:pt idx="29">
                  <c:v>258.33888506735349</c:v>
                </c:pt>
                <c:pt idx="30">
                  <c:v>261.53910397680602</c:v>
                </c:pt>
                <c:pt idx="31">
                  <c:v>264.69993041986322</c:v>
                </c:pt>
                <c:pt idx="32">
                  <c:v>267.82491913803324</c:v>
                </c:pt>
                <c:pt idx="33">
                  <c:v>270.91746129440929</c:v>
                </c:pt>
                <c:pt idx="34">
                  <c:v>215.84239814368772</c:v>
                </c:pt>
                <c:pt idx="35">
                  <c:v>216.73281748815344</c:v>
                </c:pt>
                <c:pt idx="36">
                  <c:v>217.62691009892745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18418560"/>
        <c:axId val="218514560"/>
      </c:lineChart>
      <c:catAx>
        <c:axId val="21841856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crossAx val="218514560"/>
        <c:crosses val="autoZero"/>
        <c:auto val="1"/>
        <c:lblAlgn val="ctr"/>
        <c:lblOffset val="100"/>
        <c:noMultiLvlLbl val="0"/>
      </c:catAx>
      <c:valAx>
        <c:axId val="218514560"/>
        <c:scaling>
          <c:orientation val="minMax"/>
          <c:max val="340"/>
          <c:min val="90"/>
        </c:scaling>
        <c:delete val="0"/>
        <c:axPos val="l"/>
        <c:majorGridlines/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en-US"/>
                  <a:t>Average Monthly Residential Bill w tax </a:t>
                </a:r>
              </a:p>
              <a:p>
                <a:pPr>
                  <a:defRPr/>
                </a:pPr>
                <a:r>
                  <a:rPr lang="en-US"/>
                  <a:t>(nominal $/month)</a:t>
                </a:r>
              </a:p>
            </c:rich>
          </c:tx>
          <c:layout/>
          <c:overlay val="0"/>
        </c:title>
        <c:numFmt formatCode="0" sourceLinked="1"/>
        <c:majorTickMark val="out"/>
        <c:minorTickMark val="none"/>
        <c:tickLblPos val="nextTo"/>
        <c:crossAx val="218418560"/>
        <c:crosses val="autoZero"/>
        <c:crossBetween val="between"/>
      </c:valAx>
    </c:plotArea>
    <c:legend>
      <c:legendPos val="b"/>
      <c:layout/>
      <c:overlay val="0"/>
    </c:legend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CA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0333068057337065"/>
          <c:y val="4.3992146421258448E-2"/>
          <c:w val="0.87503849788261645"/>
          <c:h val="0.65149895555944493"/>
        </c:manualLayout>
      </c:layout>
      <c:areaChart>
        <c:grouping val="standard"/>
        <c:varyColors val="0"/>
        <c:ser>
          <c:idx val="4"/>
          <c:order val="2"/>
          <c:tx>
            <c:strRef>
              <c:f>'2a GA RPP'!$B$46</c:f>
              <c:strCache>
                <c:ptCount val="1"/>
                <c:pt idx="0">
                  <c:v>Accumulated Debt</c:v>
                </c:pt>
              </c:strCache>
            </c:strRef>
          </c:tx>
          <c:spPr>
            <a:solidFill>
              <a:schemeClr val="accent2">
                <a:alpha val="50196"/>
              </a:schemeClr>
            </a:solidFill>
            <a:ln>
              <a:solidFill>
                <a:sysClr val="windowText" lastClr="000000"/>
              </a:solidFill>
              <a:prstDash val="dash"/>
            </a:ln>
          </c:spPr>
          <c:cat>
            <c:numRef>
              <c:f>'2a GA RPP'!$F$42:$X$42</c:f>
              <c:numCache>
                <c:formatCode>General</c:formatCode>
                <c:ptCount val="19"/>
                <c:pt idx="0">
                  <c:v>2017</c:v>
                </c:pt>
                <c:pt idx="1">
                  <c:v>2018</c:v>
                </c:pt>
                <c:pt idx="2">
                  <c:v>2019</c:v>
                </c:pt>
                <c:pt idx="3">
                  <c:v>2020</c:v>
                </c:pt>
                <c:pt idx="4">
                  <c:v>2021</c:v>
                </c:pt>
                <c:pt idx="5">
                  <c:v>2022</c:v>
                </c:pt>
                <c:pt idx="6">
                  <c:v>2023</c:v>
                </c:pt>
                <c:pt idx="7">
                  <c:v>2024</c:v>
                </c:pt>
                <c:pt idx="8">
                  <c:v>2025</c:v>
                </c:pt>
                <c:pt idx="9">
                  <c:v>2026</c:v>
                </c:pt>
                <c:pt idx="10">
                  <c:v>2027</c:v>
                </c:pt>
                <c:pt idx="11">
                  <c:v>2028</c:v>
                </c:pt>
                <c:pt idx="12">
                  <c:v>2029</c:v>
                </c:pt>
                <c:pt idx="13">
                  <c:v>2030</c:v>
                </c:pt>
                <c:pt idx="14">
                  <c:v>2031</c:v>
                </c:pt>
                <c:pt idx="15">
                  <c:v>2032</c:v>
                </c:pt>
                <c:pt idx="16">
                  <c:v>2033</c:v>
                </c:pt>
                <c:pt idx="17">
                  <c:v>2034</c:v>
                </c:pt>
                <c:pt idx="18">
                  <c:v>2035</c:v>
                </c:pt>
              </c:numCache>
            </c:numRef>
          </c:cat>
          <c:val>
            <c:numRef>
              <c:f>'2a GA RPP'!$F$46:$AM$46</c:f>
              <c:numCache>
                <c:formatCode>0</c:formatCode>
                <c:ptCount val="34"/>
                <c:pt idx="0">
                  <c:v>2180.1448240000027</c:v>
                </c:pt>
                <c:pt idx="1">
                  <c:v>4727.0461558625166</c:v>
                </c:pt>
                <c:pt idx="2">
                  <c:v>7388.0392771964589</c:v>
                </c:pt>
                <c:pt idx="3">
                  <c:v>10799.009435951157</c:v>
                </c:pt>
                <c:pt idx="4">
                  <c:v>14315.366044027753</c:v>
                </c:pt>
                <c:pt idx="5">
                  <c:v>17644.096718210956</c:v>
                </c:pt>
                <c:pt idx="6">
                  <c:v>20592.185766965085</c:v>
                </c:pt>
                <c:pt idx="7">
                  <c:v>24411.825632636566</c:v>
                </c:pt>
                <c:pt idx="8">
                  <c:v>27658.537801076389</c:v>
                </c:pt>
                <c:pt idx="9">
                  <c:v>30407.036577978804</c:v>
                </c:pt>
                <c:pt idx="10">
                  <c:v>34131.709596299443</c:v>
                </c:pt>
                <c:pt idx="11">
                  <c:v>37645.714395203177</c:v>
                </c:pt>
                <c:pt idx="12">
                  <c:v>40348.064796257138</c:v>
                </c:pt>
                <c:pt idx="13">
                  <c:v>42716.767444735888</c:v>
                </c:pt>
                <c:pt idx="14">
                  <c:v>43951.360654591452</c:v>
                </c:pt>
                <c:pt idx="15">
                  <c:v>45222.464161195297</c:v>
                </c:pt>
                <c:pt idx="16">
                  <c:v>45780.749077207198</c:v>
                </c:pt>
                <c:pt idx="17">
                  <c:v>45686.12596563976</c:v>
                </c:pt>
                <c:pt idx="18">
                  <c:v>43288.683968059893</c:v>
                </c:pt>
                <c:pt idx="19">
                  <c:v>40587.264651424171</c:v>
                </c:pt>
                <c:pt idx="20">
                  <c:v>37747.64072254936</c:v>
                </c:pt>
                <c:pt idx="21">
                  <c:v>34762.741633473321</c:v>
                </c:pt>
                <c:pt idx="22">
                  <c:v>31625.135107000147</c:v>
                </c:pt>
                <c:pt idx="23">
                  <c:v>28327.008630632605</c:v>
                </c:pt>
                <c:pt idx="24">
                  <c:v>24860.150003734096</c:v>
                </c:pt>
                <c:pt idx="25">
                  <c:v>21215.92688948346</c:v>
                </c:pt>
                <c:pt idx="26">
                  <c:v>17385.26532070776</c:v>
                </c:pt>
                <c:pt idx="27">
                  <c:v>13358.627106073498</c:v>
                </c:pt>
                <c:pt idx="28">
                  <c:v>9125.986080378545</c:v>
                </c:pt>
                <c:pt idx="29">
                  <c:v>4676.8031398090388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18850432"/>
        <c:axId val="218851968"/>
      </c:areaChart>
      <c:barChart>
        <c:barDir val="col"/>
        <c:grouping val="clustered"/>
        <c:varyColors val="0"/>
        <c:ser>
          <c:idx val="2"/>
          <c:order val="1"/>
          <c:tx>
            <c:strRef>
              <c:f>'2a GA RPP'!$B$45</c:f>
              <c:strCache>
                <c:ptCount val="1"/>
                <c:pt idx="0">
                  <c:v>GA Payment</c:v>
                </c:pt>
              </c:strCache>
            </c:strRef>
          </c:tx>
          <c:spPr>
            <a:solidFill>
              <a:schemeClr val="accent2">
                <a:lumMod val="60000"/>
                <a:lumOff val="40000"/>
              </a:schemeClr>
            </a:solidFill>
            <a:ln>
              <a:solidFill>
                <a:sysClr val="windowText" lastClr="000000"/>
              </a:solidFill>
            </a:ln>
          </c:spPr>
          <c:invertIfNegative val="0"/>
          <c:cat>
            <c:numRef>
              <c:f>'2a GA RPP'!$F$42:$X$42</c:f>
              <c:numCache>
                <c:formatCode>General</c:formatCode>
                <c:ptCount val="19"/>
                <c:pt idx="0">
                  <c:v>2017</c:v>
                </c:pt>
                <c:pt idx="1">
                  <c:v>2018</c:v>
                </c:pt>
                <c:pt idx="2">
                  <c:v>2019</c:v>
                </c:pt>
                <c:pt idx="3">
                  <c:v>2020</c:v>
                </c:pt>
                <c:pt idx="4">
                  <c:v>2021</c:v>
                </c:pt>
                <c:pt idx="5">
                  <c:v>2022</c:v>
                </c:pt>
                <c:pt idx="6">
                  <c:v>2023</c:v>
                </c:pt>
                <c:pt idx="7">
                  <c:v>2024</c:v>
                </c:pt>
                <c:pt idx="8">
                  <c:v>2025</c:v>
                </c:pt>
                <c:pt idx="9">
                  <c:v>2026</c:v>
                </c:pt>
                <c:pt idx="10">
                  <c:v>2027</c:v>
                </c:pt>
                <c:pt idx="11">
                  <c:v>2028</c:v>
                </c:pt>
                <c:pt idx="12">
                  <c:v>2029</c:v>
                </c:pt>
                <c:pt idx="13">
                  <c:v>2030</c:v>
                </c:pt>
                <c:pt idx="14">
                  <c:v>2031</c:v>
                </c:pt>
                <c:pt idx="15">
                  <c:v>2032</c:v>
                </c:pt>
                <c:pt idx="16">
                  <c:v>2033</c:v>
                </c:pt>
                <c:pt idx="17">
                  <c:v>2034</c:v>
                </c:pt>
                <c:pt idx="18">
                  <c:v>2035</c:v>
                </c:pt>
              </c:numCache>
            </c:numRef>
          </c:cat>
          <c:val>
            <c:numRef>
              <c:f>'2a GA RPP'!$F$45:$AM$45</c:f>
              <c:numCache>
                <c:formatCode>0</c:formatCode>
                <c:ptCount val="34"/>
                <c:pt idx="0">
                  <c:v>9915.2248582350421</c:v>
                </c:pt>
                <c:pt idx="1">
                  <c:v>9399.3158457206828</c:v>
                </c:pt>
                <c:pt idx="2">
                  <c:v>9132.9477127800074</c:v>
                </c:pt>
                <c:pt idx="3">
                  <c:v>9135.4297355239032</c:v>
                </c:pt>
                <c:pt idx="4">
                  <c:v>7879.6761908509716</c:v>
                </c:pt>
                <c:pt idx="5">
                  <c:v>8037.2697146679911</c:v>
                </c:pt>
                <c:pt idx="6">
                  <c:v>8198.0151089613501</c:v>
                </c:pt>
                <c:pt idx="7">
                  <c:v>8361.9754111405764</c:v>
                </c:pt>
                <c:pt idx="8">
                  <c:v>8529.2149193633886</c:v>
                </c:pt>
                <c:pt idx="9">
                  <c:v>8699.7992177506567</c:v>
                </c:pt>
                <c:pt idx="10">
                  <c:v>8873.7952021056681</c:v>
                </c:pt>
                <c:pt idx="11">
                  <c:v>9051.2711061477839</c:v>
                </c:pt>
                <c:pt idx="12">
                  <c:v>9232.2965282707391</c:v>
                </c:pt>
                <c:pt idx="13">
                  <c:v>9416.9424588361544</c:v>
                </c:pt>
                <c:pt idx="14">
                  <c:v>9605.2813080128744</c:v>
                </c:pt>
                <c:pt idx="15">
                  <c:v>9797.3869341731333</c:v>
                </c:pt>
                <c:pt idx="16">
                  <c:v>9993.3346728565975</c:v>
                </c:pt>
                <c:pt idx="17">
                  <c:v>10193.201366313728</c:v>
                </c:pt>
                <c:pt idx="18">
                  <c:v>10397.065393640001</c:v>
                </c:pt>
                <c:pt idx="19">
                  <c:v>10304.912899298877</c:v>
                </c:pt>
                <c:pt idx="20">
                  <c:v>10044.644493410498</c:v>
                </c:pt>
                <c:pt idx="21">
                  <c:v>9796.9464340903323</c:v>
                </c:pt>
                <c:pt idx="22">
                  <c:v>9561.2116034198334</c:v>
                </c:pt>
                <c:pt idx="23">
                  <c:v>9336.8622058356632</c:v>
                </c:pt>
                <c:pt idx="24">
                  <c:v>9123.348351929475</c:v>
                </c:pt>
                <c:pt idx="25">
                  <c:v>8920.1467106468426</c:v>
                </c:pt>
                <c:pt idx="26">
                  <c:v>8726.7592265817693</c:v>
                </c:pt>
                <c:pt idx="27">
                  <c:v>8542.7118992228279</c:v>
                </c:pt>
                <c:pt idx="28">
                  <c:v>8367.5536211588169</c:v>
                </c:pt>
                <c:pt idx="29">
                  <c:v>8200.8550723963344</c:v>
                </c:pt>
                <c:pt idx="30">
                  <c:v>8042.2076680791761</c:v>
                </c:pt>
                <c:pt idx="31">
                  <c:v>2975.1541685887391</c:v>
                </c:pt>
                <c:pt idx="32">
                  <c:v>2831.4612802208057</c:v>
                </c:pt>
                <c:pt idx="33">
                  <c:v>2694.7084174775991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218850432"/>
        <c:axId val="218851968"/>
      </c:barChart>
      <c:lineChart>
        <c:grouping val="standard"/>
        <c:varyColors val="0"/>
        <c:ser>
          <c:idx val="0"/>
          <c:order val="0"/>
          <c:tx>
            <c:strRef>
              <c:f>'2a GA RPP'!$B$43</c:f>
              <c:strCache>
                <c:ptCount val="1"/>
                <c:pt idx="0">
                  <c:v>IESO Forecast GA Cost</c:v>
                </c:pt>
              </c:strCache>
            </c:strRef>
          </c:tx>
          <c:spPr>
            <a:ln w="38100">
              <a:solidFill>
                <a:sysClr val="windowText" lastClr="000000"/>
              </a:solidFill>
            </a:ln>
          </c:spPr>
          <c:marker>
            <c:symbol val="none"/>
          </c:marker>
          <c:cat>
            <c:numRef>
              <c:f>'2a GA RPP'!$F$42:$AK$42</c:f>
              <c:numCache>
                <c:formatCode>General</c:formatCode>
                <c:ptCount val="32"/>
                <c:pt idx="0">
                  <c:v>2017</c:v>
                </c:pt>
                <c:pt idx="1">
                  <c:v>2018</c:v>
                </c:pt>
                <c:pt idx="2">
                  <c:v>2019</c:v>
                </c:pt>
                <c:pt idx="3">
                  <c:v>2020</c:v>
                </c:pt>
                <c:pt idx="4">
                  <c:v>2021</c:v>
                </c:pt>
                <c:pt idx="5">
                  <c:v>2022</c:v>
                </c:pt>
                <c:pt idx="6">
                  <c:v>2023</c:v>
                </c:pt>
                <c:pt idx="7">
                  <c:v>2024</c:v>
                </c:pt>
                <c:pt idx="8">
                  <c:v>2025</c:v>
                </c:pt>
                <c:pt idx="9">
                  <c:v>2026</c:v>
                </c:pt>
                <c:pt idx="10">
                  <c:v>2027</c:v>
                </c:pt>
                <c:pt idx="11">
                  <c:v>2028</c:v>
                </c:pt>
                <c:pt idx="12">
                  <c:v>2029</c:v>
                </c:pt>
                <c:pt idx="13">
                  <c:v>2030</c:v>
                </c:pt>
                <c:pt idx="14">
                  <c:v>2031</c:v>
                </c:pt>
                <c:pt idx="15">
                  <c:v>2032</c:v>
                </c:pt>
                <c:pt idx="16">
                  <c:v>2033</c:v>
                </c:pt>
                <c:pt idx="17">
                  <c:v>2034</c:v>
                </c:pt>
                <c:pt idx="18">
                  <c:v>2035</c:v>
                </c:pt>
                <c:pt idx="19">
                  <c:v>2036</c:v>
                </c:pt>
                <c:pt idx="20">
                  <c:v>2037</c:v>
                </c:pt>
                <c:pt idx="21">
                  <c:v>2038</c:v>
                </c:pt>
                <c:pt idx="22">
                  <c:v>2039</c:v>
                </c:pt>
                <c:pt idx="23">
                  <c:v>2040</c:v>
                </c:pt>
                <c:pt idx="24">
                  <c:v>2041</c:v>
                </c:pt>
                <c:pt idx="25">
                  <c:v>2042</c:v>
                </c:pt>
                <c:pt idx="26">
                  <c:v>2043</c:v>
                </c:pt>
                <c:pt idx="27">
                  <c:v>2044</c:v>
                </c:pt>
                <c:pt idx="28">
                  <c:v>2045</c:v>
                </c:pt>
                <c:pt idx="29">
                  <c:v>2046</c:v>
                </c:pt>
                <c:pt idx="30">
                  <c:v>2047</c:v>
                </c:pt>
                <c:pt idx="31">
                  <c:v>2048</c:v>
                </c:pt>
              </c:numCache>
            </c:numRef>
          </c:cat>
          <c:val>
            <c:numRef>
              <c:f>'2a GA RPP'!$F$43:$X$43</c:f>
              <c:numCache>
                <c:formatCode>0</c:formatCode>
                <c:ptCount val="19"/>
                <c:pt idx="0">
                  <c:v>12095.369682235045</c:v>
                </c:pt>
                <c:pt idx="1">
                  <c:v>11834.680968387356</c:v>
                </c:pt>
                <c:pt idx="2">
                  <c:v>11552.105152780023</c:v>
                </c:pt>
                <c:pt idx="3">
                  <c:v>12168.427804857231</c:v>
                </c:pt>
                <c:pt idx="4">
                  <c:v>10843.555476184305</c:v>
                </c:pt>
                <c:pt idx="5">
                  <c:v>10633.626262038733</c:v>
                </c:pt>
                <c:pt idx="6">
                  <c:v>10243.432169611806</c:v>
                </c:pt>
                <c:pt idx="7">
                  <c:v>11128.119052974123</c:v>
                </c:pt>
                <c:pt idx="8">
                  <c:v>10527.01808843752</c:v>
                </c:pt>
                <c:pt idx="9">
                  <c:v>10033.287200750003</c:v>
                </c:pt>
                <c:pt idx="10">
                  <c:v>11042.844229096907</c:v>
                </c:pt>
                <c:pt idx="11">
                  <c:v>10819.097642104838</c:v>
                </c:pt>
                <c:pt idx="12">
                  <c:v>10008.692180866097</c:v>
                </c:pt>
                <c:pt idx="13">
                  <c:v>9721.4381123383864</c:v>
                </c:pt>
                <c:pt idx="14">
                  <c:v>8654.4846953957476</c:v>
                </c:pt>
                <c:pt idx="15">
                  <c:v>8819.9388296880807</c:v>
                </c:pt>
                <c:pt idx="16">
                  <c:v>8238.0383223817407</c:v>
                </c:pt>
                <c:pt idx="17">
                  <c:v>7756.4351319563648</c:v>
                </c:pt>
                <c:pt idx="18">
                  <c:v>5662.3211916579985</c:v>
                </c:pt>
              </c:numCache>
            </c:numRef>
          </c:val>
          <c:smooth val="0"/>
        </c:ser>
        <c:ser>
          <c:idx val="5"/>
          <c:order val="3"/>
          <c:tx>
            <c:strRef>
              <c:f>'2a GA RPP'!$B$44</c:f>
              <c:strCache>
                <c:ptCount val="1"/>
                <c:pt idx="0">
                  <c:v>GA Cost Extrapolated</c:v>
                </c:pt>
              </c:strCache>
            </c:strRef>
          </c:tx>
          <c:spPr>
            <a:ln w="57150">
              <a:solidFill>
                <a:sysClr val="windowText" lastClr="000000"/>
              </a:solidFill>
              <a:prstDash val="sysDot"/>
            </a:ln>
          </c:spPr>
          <c:marker>
            <c:symbol val="none"/>
          </c:marker>
          <c:cat>
            <c:numRef>
              <c:f>'2a GA RPP'!$F$42:$AK$42</c:f>
              <c:numCache>
                <c:formatCode>General</c:formatCode>
                <c:ptCount val="32"/>
                <c:pt idx="0">
                  <c:v>2017</c:v>
                </c:pt>
                <c:pt idx="1">
                  <c:v>2018</c:v>
                </c:pt>
                <c:pt idx="2">
                  <c:v>2019</c:v>
                </c:pt>
                <c:pt idx="3">
                  <c:v>2020</c:v>
                </c:pt>
                <c:pt idx="4">
                  <c:v>2021</c:v>
                </c:pt>
                <c:pt idx="5">
                  <c:v>2022</c:v>
                </c:pt>
                <c:pt idx="6">
                  <c:v>2023</c:v>
                </c:pt>
                <c:pt idx="7">
                  <c:v>2024</c:v>
                </c:pt>
                <c:pt idx="8">
                  <c:v>2025</c:v>
                </c:pt>
                <c:pt idx="9">
                  <c:v>2026</c:v>
                </c:pt>
                <c:pt idx="10">
                  <c:v>2027</c:v>
                </c:pt>
                <c:pt idx="11">
                  <c:v>2028</c:v>
                </c:pt>
                <c:pt idx="12">
                  <c:v>2029</c:v>
                </c:pt>
                <c:pt idx="13">
                  <c:v>2030</c:v>
                </c:pt>
                <c:pt idx="14">
                  <c:v>2031</c:v>
                </c:pt>
                <c:pt idx="15">
                  <c:v>2032</c:v>
                </c:pt>
                <c:pt idx="16">
                  <c:v>2033</c:v>
                </c:pt>
                <c:pt idx="17">
                  <c:v>2034</c:v>
                </c:pt>
                <c:pt idx="18">
                  <c:v>2035</c:v>
                </c:pt>
                <c:pt idx="19">
                  <c:v>2036</c:v>
                </c:pt>
                <c:pt idx="20">
                  <c:v>2037</c:v>
                </c:pt>
                <c:pt idx="21">
                  <c:v>2038</c:v>
                </c:pt>
                <c:pt idx="22">
                  <c:v>2039</c:v>
                </c:pt>
                <c:pt idx="23">
                  <c:v>2040</c:v>
                </c:pt>
                <c:pt idx="24">
                  <c:v>2041</c:v>
                </c:pt>
                <c:pt idx="25">
                  <c:v>2042</c:v>
                </c:pt>
                <c:pt idx="26">
                  <c:v>2043</c:v>
                </c:pt>
                <c:pt idx="27">
                  <c:v>2044</c:v>
                </c:pt>
                <c:pt idx="28">
                  <c:v>2045</c:v>
                </c:pt>
                <c:pt idx="29">
                  <c:v>2046</c:v>
                </c:pt>
                <c:pt idx="30">
                  <c:v>2047</c:v>
                </c:pt>
                <c:pt idx="31">
                  <c:v>2048</c:v>
                </c:pt>
              </c:numCache>
            </c:numRef>
          </c:cat>
          <c:val>
            <c:numRef>
              <c:f>'2a GA RPP'!$F$44:$AM$44</c:f>
              <c:numCache>
                <c:formatCode>0</c:formatCode>
                <c:ptCount val="34"/>
                <c:pt idx="19">
                  <c:v>5388.8445108572041</c:v>
                </c:pt>
                <c:pt idx="20">
                  <c:v>5128.5761049688263</c:v>
                </c:pt>
                <c:pt idx="21">
                  <c:v>4880.8780456486584</c:v>
                </c:pt>
                <c:pt idx="22">
                  <c:v>4645.1432149781613</c:v>
                </c:pt>
                <c:pt idx="23">
                  <c:v>4420.7938173939892</c:v>
                </c:pt>
                <c:pt idx="24">
                  <c:v>4207.2799634878011</c:v>
                </c:pt>
                <c:pt idx="25">
                  <c:v>4004.0783222051691</c:v>
                </c:pt>
                <c:pt idx="26">
                  <c:v>3810.6908381400954</c:v>
                </c:pt>
                <c:pt idx="27">
                  <c:v>3626.6435107811549</c:v>
                </c:pt>
                <c:pt idx="28">
                  <c:v>3451.4852327171438</c:v>
                </c:pt>
                <c:pt idx="29">
                  <c:v>3284.7866839546605</c:v>
                </c:pt>
                <c:pt idx="30">
                  <c:v>3126.139279637503</c:v>
                </c:pt>
                <c:pt idx="31">
                  <c:v>2975.1541685887391</c:v>
                </c:pt>
                <c:pt idx="32">
                  <c:v>2831.4612802208057</c:v>
                </c:pt>
                <c:pt idx="33">
                  <c:v>2694.7084174775991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18850432"/>
        <c:axId val="218851968"/>
      </c:lineChart>
      <c:catAx>
        <c:axId val="21885043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crossAx val="218851968"/>
        <c:crosses val="autoZero"/>
        <c:auto val="1"/>
        <c:lblAlgn val="ctr"/>
        <c:lblOffset val="100"/>
        <c:noMultiLvlLbl val="0"/>
      </c:catAx>
      <c:valAx>
        <c:axId val="218851968"/>
        <c:scaling>
          <c:orientation val="minMax"/>
        </c:scaling>
        <c:delete val="0"/>
        <c:axPos val="l"/>
        <c:majorGridlines/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en-US"/>
                  <a:t>Global</a:t>
                </a:r>
                <a:r>
                  <a:rPr lang="en-US" baseline="0"/>
                  <a:t> Adjustment</a:t>
                </a:r>
              </a:p>
              <a:p>
                <a:pPr>
                  <a:defRPr/>
                </a:pPr>
                <a:r>
                  <a:rPr lang="en-US" baseline="0"/>
                  <a:t>(</a:t>
                </a:r>
                <a:r>
                  <a:rPr lang="en-US"/>
                  <a:t>Nominal $ million)</a:t>
                </a:r>
              </a:p>
            </c:rich>
          </c:tx>
          <c:layout/>
          <c:overlay val="0"/>
        </c:title>
        <c:numFmt formatCode="0" sourceLinked="1"/>
        <c:majorTickMark val="out"/>
        <c:minorTickMark val="none"/>
        <c:tickLblPos val="nextTo"/>
        <c:crossAx val="218850432"/>
        <c:crosses val="autoZero"/>
        <c:crossBetween val="between"/>
      </c:valAx>
    </c:plotArea>
    <c:legend>
      <c:legendPos val="b"/>
      <c:layout/>
      <c:overlay val="0"/>
    </c:legend>
    <c:plotVisOnly val="1"/>
    <c:dispBlanksAs val="gap"/>
    <c:showDLblsOverMax val="0"/>
  </c:chart>
  <c:spPr>
    <a:ln>
      <a:solidFill>
        <a:sysClr val="windowText" lastClr="000000"/>
      </a:solidFill>
    </a:ln>
  </c:spPr>
  <c:printSettings>
    <c:headerFooter/>
    <c:pageMargins b="0.75" l="0.7" r="0.7" t="0.75" header="0.3" footer="0.3"/>
    <c:pageSetup/>
  </c:printSettings>
</c:chartSpace>
</file>

<file path=xl/ctrlProps/ctrlProp1.xml><?xml version="1.0" encoding="utf-8"?>
<formControlPr xmlns="http://schemas.microsoft.com/office/spreadsheetml/2009/9/main" objectType="Button" lockText="1"/>
</file>

<file path=xl/ctrlProps/ctrlProp10.xml><?xml version="1.0" encoding="utf-8"?>
<formControlPr xmlns="http://schemas.microsoft.com/office/spreadsheetml/2009/9/main" objectType="Button" lockText="1"/>
</file>

<file path=xl/ctrlProps/ctrlProp11.xml><?xml version="1.0" encoding="utf-8"?>
<formControlPr xmlns="http://schemas.microsoft.com/office/spreadsheetml/2009/9/main" objectType="Button" lockText="1"/>
</file>

<file path=xl/ctrlProps/ctrlProp12.xml><?xml version="1.0" encoding="utf-8"?>
<formControlPr xmlns="http://schemas.microsoft.com/office/spreadsheetml/2009/9/main" objectType="Button" lockText="1"/>
</file>

<file path=xl/ctrlProps/ctrlProp13.xml><?xml version="1.0" encoding="utf-8"?>
<formControlPr xmlns="http://schemas.microsoft.com/office/spreadsheetml/2009/9/main" objectType="Button" lockText="1"/>
</file>

<file path=xl/ctrlProps/ctrlProp14.xml><?xml version="1.0" encoding="utf-8"?>
<formControlPr xmlns="http://schemas.microsoft.com/office/spreadsheetml/2009/9/main" objectType="Button" lockText="1"/>
</file>

<file path=xl/ctrlProps/ctrlProp15.xml><?xml version="1.0" encoding="utf-8"?>
<formControlPr xmlns="http://schemas.microsoft.com/office/spreadsheetml/2009/9/main" objectType="Button" lockText="1"/>
</file>

<file path=xl/ctrlProps/ctrlProp16.xml><?xml version="1.0" encoding="utf-8"?>
<formControlPr xmlns="http://schemas.microsoft.com/office/spreadsheetml/2009/9/main" objectType="Button" lockText="1"/>
</file>

<file path=xl/ctrlProps/ctrlProp17.xml><?xml version="1.0" encoding="utf-8"?>
<formControlPr xmlns="http://schemas.microsoft.com/office/spreadsheetml/2009/9/main" objectType="Button" lockText="1"/>
</file>

<file path=xl/ctrlProps/ctrlProp18.xml><?xml version="1.0" encoding="utf-8"?>
<formControlPr xmlns="http://schemas.microsoft.com/office/spreadsheetml/2009/9/main" objectType="Button" lockText="1"/>
</file>

<file path=xl/ctrlProps/ctrlProp19.xml><?xml version="1.0" encoding="utf-8"?>
<formControlPr xmlns="http://schemas.microsoft.com/office/spreadsheetml/2009/9/main" objectType="Button" lockText="1"/>
</file>

<file path=xl/ctrlProps/ctrlProp2.xml><?xml version="1.0" encoding="utf-8"?>
<formControlPr xmlns="http://schemas.microsoft.com/office/spreadsheetml/2009/9/main" objectType="Button" lockText="1"/>
</file>

<file path=xl/ctrlProps/ctrlProp20.xml><?xml version="1.0" encoding="utf-8"?>
<formControlPr xmlns="http://schemas.microsoft.com/office/spreadsheetml/2009/9/main" objectType="Button" lockText="1"/>
</file>

<file path=xl/ctrlProps/ctrlProp21.xml><?xml version="1.0" encoding="utf-8"?>
<formControlPr xmlns="http://schemas.microsoft.com/office/spreadsheetml/2009/9/main" objectType="Button" lockText="1"/>
</file>

<file path=xl/ctrlProps/ctrlProp22.xml><?xml version="1.0" encoding="utf-8"?>
<formControlPr xmlns="http://schemas.microsoft.com/office/spreadsheetml/2009/9/main" objectType="Button" lockText="1"/>
</file>

<file path=xl/ctrlProps/ctrlProp23.xml><?xml version="1.0" encoding="utf-8"?>
<formControlPr xmlns="http://schemas.microsoft.com/office/spreadsheetml/2009/9/main" objectType="Button" lockText="1"/>
</file>

<file path=xl/ctrlProps/ctrlProp24.xml><?xml version="1.0" encoding="utf-8"?>
<formControlPr xmlns="http://schemas.microsoft.com/office/spreadsheetml/2009/9/main" objectType="Button" lockText="1"/>
</file>

<file path=xl/ctrlProps/ctrlProp25.xml><?xml version="1.0" encoding="utf-8"?>
<formControlPr xmlns="http://schemas.microsoft.com/office/spreadsheetml/2009/9/main" objectType="Button" lockText="1"/>
</file>

<file path=xl/ctrlProps/ctrlProp26.xml><?xml version="1.0" encoding="utf-8"?>
<formControlPr xmlns="http://schemas.microsoft.com/office/spreadsheetml/2009/9/main" objectType="Button" lockText="1"/>
</file>

<file path=xl/ctrlProps/ctrlProp27.xml><?xml version="1.0" encoding="utf-8"?>
<formControlPr xmlns="http://schemas.microsoft.com/office/spreadsheetml/2009/9/main" objectType="Button" lockText="1"/>
</file>

<file path=xl/ctrlProps/ctrlProp28.xml><?xml version="1.0" encoding="utf-8"?>
<formControlPr xmlns="http://schemas.microsoft.com/office/spreadsheetml/2009/9/main" objectType="Button" lockText="1"/>
</file>

<file path=xl/ctrlProps/ctrlProp29.xml><?xml version="1.0" encoding="utf-8"?>
<formControlPr xmlns="http://schemas.microsoft.com/office/spreadsheetml/2009/9/main" objectType="Button" lockText="1"/>
</file>

<file path=xl/ctrlProps/ctrlProp3.xml><?xml version="1.0" encoding="utf-8"?>
<formControlPr xmlns="http://schemas.microsoft.com/office/spreadsheetml/2009/9/main" objectType="Button" lockText="1"/>
</file>

<file path=xl/ctrlProps/ctrlProp30.xml><?xml version="1.0" encoding="utf-8"?>
<formControlPr xmlns="http://schemas.microsoft.com/office/spreadsheetml/2009/9/main" objectType="Button" lockText="1"/>
</file>

<file path=xl/ctrlProps/ctrlProp31.xml><?xml version="1.0" encoding="utf-8"?>
<formControlPr xmlns="http://schemas.microsoft.com/office/spreadsheetml/2009/9/main" objectType="Button" lockText="1"/>
</file>

<file path=xl/ctrlProps/ctrlProp32.xml><?xml version="1.0" encoding="utf-8"?>
<formControlPr xmlns="http://schemas.microsoft.com/office/spreadsheetml/2009/9/main" objectType="Button" lockText="1"/>
</file>

<file path=xl/ctrlProps/ctrlProp33.xml><?xml version="1.0" encoding="utf-8"?>
<formControlPr xmlns="http://schemas.microsoft.com/office/spreadsheetml/2009/9/main" objectType="Button" lockText="1"/>
</file>

<file path=xl/ctrlProps/ctrlProp34.xml><?xml version="1.0" encoding="utf-8"?>
<formControlPr xmlns="http://schemas.microsoft.com/office/spreadsheetml/2009/9/main" objectType="Button" lockText="1"/>
</file>

<file path=xl/ctrlProps/ctrlProp35.xml><?xml version="1.0" encoding="utf-8"?>
<formControlPr xmlns="http://schemas.microsoft.com/office/spreadsheetml/2009/9/main" objectType="Button" lockText="1"/>
</file>

<file path=xl/ctrlProps/ctrlProp4.xml><?xml version="1.0" encoding="utf-8"?>
<formControlPr xmlns="http://schemas.microsoft.com/office/spreadsheetml/2009/9/main" objectType="Button" lockText="1"/>
</file>

<file path=xl/ctrlProps/ctrlProp5.xml><?xml version="1.0" encoding="utf-8"?>
<formControlPr xmlns="http://schemas.microsoft.com/office/spreadsheetml/2009/9/main" objectType="Button" lockText="1"/>
</file>

<file path=xl/ctrlProps/ctrlProp6.xml><?xml version="1.0" encoding="utf-8"?>
<formControlPr xmlns="http://schemas.microsoft.com/office/spreadsheetml/2009/9/main" objectType="Button" lockText="1"/>
</file>

<file path=xl/ctrlProps/ctrlProp7.xml><?xml version="1.0" encoding="utf-8"?>
<formControlPr xmlns="http://schemas.microsoft.com/office/spreadsheetml/2009/9/main" objectType="Button" lockText="1"/>
</file>

<file path=xl/ctrlProps/ctrlProp8.xml><?xml version="1.0" encoding="utf-8"?>
<formControlPr xmlns="http://schemas.microsoft.com/office/spreadsheetml/2009/9/main" objectType="Button" lockText="1"/>
</file>

<file path=xl/ctrlProps/ctrlProp9.xml><?xml version="1.0" encoding="utf-8"?>
<formControlPr xmlns="http://schemas.microsoft.com/office/spreadsheetml/2009/9/main" objectType="Button" lockText="1"/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0.xml.rels><?xml version="1.0" encoding="UTF-8" standalone="yes"?>
<Relationships xmlns="http://schemas.openxmlformats.org/package/2006/relationships"><Relationship Id="rId2" Type="http://schemas.openxmlformats.org/officeDocument/2006/relationships/chart" Target="../charts/chart18.xml"/><Relationship Id="rId1" Type="http://schemas.openxmlformats.org/officeDocument/2006/relationships/chart" Target="../charts/chart17.xml"/></Relationships>
</file>

<file path=xl/drawings/_rels/drawing11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chart" Target="../charts/chart4.xml"/><Relationship Id="rId1" Type="http://schemas.openxmlformats.org/officeDocument/2006/relationships/chart" Target="../charts/chart3.xml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chart" Target="../charts/chart6.xml"/><Relationship Id="rId1" Type="http://schemas.openxmlformats.org/officeDocument/2006/relationships/chart" Target="../charts/chart5.xml"/></Relationships>
</file>

<file path=xl/drawings/_rels/drawing5.xml.rels><?xml version="1.0" encoding="UTF-8" standalone="yes"?>
<Relationships xmlns="http://schemas.openxmlformats.org/package/2006/relationships"><Relationship Id="rId2" Type="http://schemas.openxmlformats.org/officeDocument/2006/relationships/chart" Target="../charts/chart8.xml"/><Relationship Id="rId1" Type="http://schemas.openxmlformats.org/officeDocument/2006/relationships/chart" Target="../charts/chart7.xml"/></Relationships>
</file>

<file path=xl/drawings/_rels/drawing6.xml.rels><?xml version="1.0" encoding="UTF-8" standalone="yes"?>
<Relationships xmlns="http://schemas.openxmlformats.org/package/2006/relationships"><Relationship Id="rId2" Type="http://schemas.openxmlformats.org/officeDocument/2006/relationships/chart" Target="../charts/chart10.xml"/><Relationship Id="rId1" Type="http://schemas.openxmlformats.org/officeDocument/2006/relationships/chart" Target="../charts/chart9.xml"/></Relationships>
</file>

<file path=xl/drawings/_rels/drawing7.xml.rels><?xml version="1.0" encoding="UTF-8" standalone="yes"?>
<Relationships xmlns="http://schemas.openxmlformats.org/package/2006/relationships"><Relationship Id="rId2" Type="http://schemas.openxmlformats.org/officeDocument/2006/relationships/chart" Target="../charts/chart12.xml"/><Relationship Id="rId1" Type="http://schemas.openxmlformats.org/officeDocument/2006/relationships/chart" Target="../charts/chart11.xml"/></Relationships>
</file>

<file path=xl/drawings/_rels/drawing8.xml.rels><?xml version="1.0" encoding="UTF-8" standalone="yes"?>
<Relationships xmlns="http://schemas.openxmlformats.org/package/2006/relationships"><Relationship Id="rId2" Type="http://schemas.openxmlformats.org/officeDocument/2006/relationships/chart" Target="../charts/chart14.xml"/><Relationship Id="rId1" Type="http://schemas.openxmlformats.org/officeDocument/2006/relationships/chart" Target="../charts/chart13.xml"/></Relationships>
</file>

<file path=xl/drawings/_rels/drawing9.xml.rels><?xml version="1.0" encoding="UTF-8" standalone="yes"?>
<Relationships xmlns="http://schemas.openxmlformats.org/package/2006/relationships"><Relationship Id="rId2" Type="http://schemas.openxmlformats.org/officeDocument/2006/relationships/chart" Target="../charts/chart16.xml"/><Relationship Id="rId1" Type="http://schemas.openxmlformats.org/officeDocument/2006/relationships/chart" Target="../charts/chart15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180975</xdr:colOff>
      <xdr:row>1</xdr:row>
      <xdr:rowOff>95250</xdr:rowOff>
    </xdr:from>
    <xdr:to>
      <xdr:col>12</xdr:col>
      <xdr:colOff>476250</xdr:colOff>
      <xdr:row>40</xdr:row>
      <xdr:rowOff>171450</xdr:rowOff>
    </xdr:to>
    <xdr:pic>
      <xdr:nvPicPr>
        <xdr:cNvPr id="2" name="Picture 3" descr="image00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0575" y="285750"/>
          <a:ext cx="7000875" cy="7505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285750</xdr:colOff>
      <xdr:row>15</xdr:row>
      <xdr:rowOff>166686</xdr:rowOff>
    </xdr:from>
    <xdr:to>
      <xdr:col>7</xdr:col>
      <xdr:colOff>571500</xdr:colOff>
      <xdr:row>32</xdr:row>
      <xdr:rowOff>133349</xdr:rowOff>
    </xdr:to>
    <xdr:graphicFrame macro="">
      <xdr:nvGraphicFramePr>
        <xdr:cNvPr id="2" name="Chart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8</xdr:col>
      <xdr:colOff>76200</xdr:colOff>
      <xdr:row>15</xdr:row>
      <xdr:rowOff>157161</xdr:rowOff>
    </xdr:from>
    <xdr:to>
      <xdr:col>18</xdr:col>
      <xdr:colOff>381000</xdr:colOff>
      <xdr:row>32</xdr:row>
      <xdr:rowOff>171450</xdr:rowOff>
    </xdr:to>
    <xdr:graphicFrame macro="">
      <xdr:nvGraphicFramePr>
        <xdr:cNvPr id="3" name="Chart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mc:AlternateContent xmlns:mc="http://schemas.openxmlformats.org/markup-compatibility/2006">
    <mc:Choice xmlns:a14="http://schemas.microsoft.com/office/drawing/2010/main" Requires="a14">
      <xdr:twoCellAnchor>
        <xdr:from>
          <xdr:col>5</xdr:col>
          <xdr:colOff>66675</xdr:colOff>
          <xdr:row>11</xdr:row>
          <xdr:rowOff>95250</xdr:rowOff>
        </xdr:from>
        <xdr:to>
          <xdr:col>5</xdr:col>
          <xdr:colOff>1885950</xdr:colOff>
          <xdr:row>13</xdr:row>
          <xdr:rowOff>152400</xdr:rowOff>
        </xdr:to>
        <xdr:sp macro="" textlink="">
          <xdr:nvSpPr>
            <xdr:cNvPr id="9217" name="Button 1" hidden="1">
              <a:extLst>
                <a:ext uri="{63B3BB69-23CF-44E3-9099-C40C66FF867C}">
                  <a14:compatExt spid="_x0000_s9217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vertOverflow="clip" wrap="square" lIns="27432" tIns="18288" rIns="27432" bIns="18288" anchor="ctr" upright="1"/>
            <a:lstStyle/>
            <a:p>
              <a:pPr algn="ctr" rtl="0">
                <a:defRPr sz="1000"/>
              </a:pPr>
              <a:r>
                <a:rPr lang="en-CA" sz="1100" b="0" i="0" u="none" strike="noStrike" baseline="0">
                  <a:solidFill>
                    <a:srgbClr val="000000"/>
                  </a:solidFill>
                  <a:latin typeface="Calibri"/>
                  <a:cs typeface="Calibri"/>
                </a:rPr>
                <a:t>Calculate Additional Payments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5</xdr:col>
          <xdr:colOff>19050</xdr:colOff>
          <xdr:row>4</xdr:row>
          <xdr:rowOff>76200</xdr:rowOff>
        </xdr:from>
        <xdr:to>
          <xdr:col>5</xdr:col>
          <xdr:colOff>1847850</xdr:colOff>
          <xdr:row>7</xdr:row>
          <xdr:rowOff>0</xdr:rowOff>
        </xdr:to>
        <xdr:sp macro="" textlink="">
          <xdr:nvSpPr>
            <xdr:cNvPr id="9218" name="Button 2" hidden="1">
              <a:extLst>
                <a:ext uri="{63B3BB69-23CF-44E3-9099-C40C66FF867C}">
                  <a14:compatExt spid="_x0000_s9218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vertOverflow="clip" wrap="square" lIns="27432" tIns="18288" rIns="27432" bIns="18288" anchor="ctr" upright="1"/>
            <a:lstStyle/>
            <a:p>
              <a:pPr algn="ctr" rtl="0">
                <a:defRPr sz="1000"/>
              </a:pPr>
              <a:r>
                <a:rPr lang="en-CA" sz="1100" b="0" i="0" u="none" strike="noStrike" baseline="0">
                  <a:solidFill>
                    <a:srgbClr val="000000"/>
                  </a:solidFill>
                  <a:latin typeface="Calibri"/>
                  <a:cs typeface="Calibri"/>
                </a:rPr>
                <a:t>Calculate Starting Value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5</xdr:col>
          <xdr:colOff>66675</xdr:colOff>
          <xdr:row>8</xdr:row>
          <xdr:rowOff>85725</xdr:rowOff>
        </xdr:from>
        <xdr:to>
          <xdr:col>5</xdr:col>
          <xdr:colOff>1847850</xdr:colOff>
          <xdr:row>10</xdr:row>
          <xdr:rowOff>95250</xdr:rowOff>
        </xdr:to>
        <xdr:sp macro="" textlink="">
          <xdr:nvSpPr>
            <xdr:cNvPr id="9219" name="Button 3" hidden="1">
              <a:extLst>
                <a:ext uri="{63B3BB69-23CF-44E3-9099-C40C66FF867C}">
                  <a14:compatExt spid="_x0000_s9219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vertOverflow="clip" wrap="square" lIns="27432" tIns="18288" rIns="27432" bIns="18288" anchor="ctr" upright="1"/>
            <a:lstStyle/>
            <a:p>
              <a:pPr algn="ctr" rtl="0">
                <a:defRPr sz="1000"/>
              </a:pPr>
              <a:r>
                <a:rPr lang="en-CA" sz="1100" b="0" i="0" u="none" strike="noStrike" baseline="0">
                  <a:solidFill>
                    <a:srgbClr val="000000"/>
                  </a:solidFill>
                  <a:latin typeface="Calibri"/>
                  <a:cs typeface="Calibri"/>
                </a:rPr>
                <a:t>Calculate Max Increase</a:t>
              </a:r>
            </a:p>
          </xdr:txBody>
        </xdr:sp>
        <xdr:clientData fPrintsWithSheet="0"/>
      </xdr:twoCellAnchor>
    </mc:Choice>
    <mc:Fallback/>
  </mc:AlternateContent>
</xdr:wsDr>
</file>

<file path=xl/drawings/drawing11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0</xdr:colOff>
      <xdr:row>24</xdr:row>
      <xdr:rowOff>180975</xdr:rowOff>
    </xdr:from>
    <xdr:to>
      <xdr:col>19</xdr:col>
      <xdr:colOff>266700</xdr:colOff>
      <xdr:row>30</xdr:row>
      <xdr:rowOff>0</xdr:rowOff>
    </xdr:to>
    <xdr:pic>
      <xdr:nvPicPr>
        <xdr:cNvPr id="2" name="Picture 1" descr="image00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72450" y="4819650"/>
          <a:ext cx="6972300" cy="962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238125</xdr:colOff>
      <xdr:row>18</xdr:row>
      <xdr:rowOff>185736</xdr:rowOff>
    </xdr:from>
    <xdr:to>
      <xdr:col>7</xdr:col>
      <xdr:colOff>304800</xdr:colOff>
      <xdr:row>38</xdr:row>
      <xdr:rowOff>152399</xdr:rowOff>
    </xdr:to>
    <xdr:graphicFrame macro="">
      <xdr:nvGraphicFramePr>
        <xdr:cNvPr id="2" name="Chart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8</xdr:col>
      <xdr:colOff>277904</xdr:colOff>
      <xdr:row>19</xdr:row>
      <xdr:rowOff>22691</xdr:rowOff>
    </xdr:from>
    <xdr:to>
      <xdr:col>22</xdr:col>
      <xdr:colOff>100851</xdr:colOff>
      <xdr:row>34</xdr:row>
      <xdr:rowOff>22412</xdr:rowOff>
    </xdr:to>
    <xdr:graphicFrame macro="">
      <xdr:nvGraphicFramePr>
        <xdr:cNvPr id="3" name="Chart 2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mc:AlternateContent xmlns:mc="http://schemas.openxmlformats.org/markup-compatibility/2006">
    <mc:Choice xmlns:a14="http://schemas.microsoft.com/office/drawing/2010/main" Requires="a14">
      <xdr:twoCellAnchor>
        <xdr:from>
          <xdr:col>5</xdr:col>
          <xdr:colOff>19050</xdr:colOff>
          <xdr:row>4</xdr:row>
          <xdr:rowOff>76200</xdr:rowOff>
        </xdr:from>
        <xdr:to>
          <xdr:col>5</xdr:col>
          <xdr:colOff>1847850</xdr:colOff>
          <xdr:row>8</xdr:row>
          <xdr:rowOff>0</xdr:rowOff>
        </xdr:to>
        <xdr:sp macro="" textlink="">
          <xdr:nvSpPr>
            <xdr:cNvPr id="1026" name="Button 2" hidden="1">
              <a:extLst>
                <a:ext uri="{63B3BB69-23CF-44E3-9099-C40C66FF867C}">
                  <a14:compatExt spid="_x0000_s1026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vertOverflow="clip" wrap="square" lIns="27432" tIns="18288" rIns="27432" bIns="18288" anchor="ctr" upright="1"/>
            <a:lstStyle/>
            <a:p>
              <a:pPr algn="ctr" rtl="0">
                <a:defRPr sz="1000"/>
              </a:pPr>
              <a:r>
                <a:rPr lang="en-CA" sz="1100" b="0" i="0" u="none" strike="noStrike" baseline="0">
                  <a:solidFill>
                    <a:srgbClr val="000000"/>
                  </a:solidFill>
                  <a:latin typeface="Calibri"/>
                  <a:cs typeface="Calibri"/>
                </a:rPr>
                <a:t>Calculate Starting Value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5</xdr:col>
          <xdr:colOff>57150</xdr:colOff>
          <xdr:row>12</xdr:row>
          <xdr:rowOff>47625</xdr:rowOff>
        </xdr:from>
        <xdr:to>
          <xdr:col>5</xdr:col>
          <xdr:colOff>1838325</xdr:colOff>
          <xdr:row>14</xdr:row>
          <xdr:rowOff>57150</xdr:rowOff>
        </xdr:to>
        <xdr:sp macro="" textlink="">
          <xdr:nvSpPr>
            <xdr:cNvPr id="1027" name="Button 3" hidden="1">
              <a:extLst>
                <a:ext uri="{63B3BB69-23CF-44E3-9099-C40C66FF867C}">
                  <a14:compatExt spid="_x0000_s1027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vertOverflow="clip" wrap="square" lIns="27432" tIns="18288" rIns="27432" bIns="18288" anchor="ctr" upright="1"/>
            <a:lstStyle/>
            <a:p>
              <a:pPr algn="ctr" rtl="0">
                <a:defRPr sz="1000"/>
              </a:pPr>
              <a:r>
                <a:rPr lang="en-CA" sz="1100" b="0" i="0" u="none" strike="noStrike" baseline="0">
                  <a:solidFill>
                    <a:srgbClr val="000000"/>
                  </a:solidFill>
                  <a:latin typeface="Calibri"/>
                  <a:cs typeface="Calibri"/>
                </a:rPr>
                <a:t>Calculate Max Increase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5</xdr:col>
          <xdr:colOff>142875</xdr:colOff>
          <xdr:row>9</xdr:row>
          <xdr:rowOff>104775</xdr:rowOff>
        </xdr:from>
        <xdr:to>
          <xdr:col>6</xdr:col>
          <xdr:colOff>104775</xdr:colOff>
          <xdr:row>11</xdr:row>
          <xdr:rowOff>66675</xdr:rowOff>
        </xdr:to>
        <xdr:sp macro="" textlink="">
          <xdr:nvSpPr>
            <xdr:cNvPr id="1041" name="Button 17" hidden="1">
              <a:extLst>
                <a:ext uri="{63B3BB69-23CF-44E3-9099-C40C66FF867C}">
                  <a14:compatExt spid="_x0000_s1041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vertOverflow="clip" wrap="square" lIns="27432" tIns="18288" rIns="27432" bIns="18288" anchor="ctr" upright="1"/>
            <a:lstStyle/>
            <a:p>
              <a:pPr algn="ctr" rtl="0">
                <a:defRPr sz="1000"/>
              </a:pPr>
              <a:r>
                <a:rPr lang="en-CA" sz="1100" b="0" i="0" u="none" strike="noStrike" baseline="0">
                  <a:solidFill>
                    <a:srgbClr val="000000"/>
                  </a:solidFill>
                  <a:latin typeface="Calibri"/>
                  <a:cs typeface="Calibri"/>
                </a:rPr>
                <a:t>Calculate Increase Rate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5</xdr:col>
          <xdr:colOff>142875</xdr:colOff>
          <xdr:row>9</xdr:row>
          <xdr:rowOff>104775</xdr:rowOff>
        </xdr:from>
        <xdr:to>
          <xdr:col>6</xdr:col>
          <xdr:colOff>104775</xdr:colOff>
          <xdr:row>11</xdr:row>
          <xdr:rowOff>66675</xdr:rowOff>
        </xdr:to>
        <xdr:sp macro="" textlink="">
          <xdr:nvSpPr>
            <xdr:cNvPr id="1042" name="Button 18" hidden="1">
              <a:extLst>
                <a:ext uri="{63B3BB69-23CF-44E3-9099-C40C66FF867C}">
                  <a14:compatExt spid="_x0000_s1042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vertOverflow="clip" wrap="square" lIns="27432" tIns="18288" rIns="27432" bIns="18288" anchor="ctr" upright="1"/>
            <a:lstStyle/>
            <a:p>
              <a:pPr algn="ctr" rtl="0">
                <a:defRPr sz="1000"/>
              </a:pPr>
              <a:r>
                <a:rPr lang="en-CA" sz="1100" b="0" i="0" u="none" strike="noStrike" baseline="0">
                  <a:solidFill>
                    <a:srgbClr val="000000"/>
                  </a:solidFill>
                  <a:latin typeface="Calibri"/>
                  <a:cs typeface="Calibri"/>
                </a:rPr>
                <a:t>Calculate Increase Rate</a:t>
              </a:r>
            </a:p>
          </xdr:txBody>
        </xdr:sp>
        <xdr:clientData fPrintsWithSheet="0"/>
      </xdr:twoCellAnchor>
    </mc:Choice>
    <mc:Fallback/>
  </mc:AlternateContent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238125</xdr:colOff>
      <xdr:row>18</xdr:row>
      <xdr:rowOff>185736</xdr:rowOff>
    </xdr:from>
    <xdr:to>
      <xdr:col>7</xdr:col>
      <xdr:colOff>304800</xdr:colOff>
      <xdr:row>38</xdr:row>
      <xdr:rowOff>152399</xdr:rowOff>
    </xdr:to>
    <xdr:graphicFrame macro="">
      <xdr:nvGraphicFramePr>
        <xdr:cNvPr id="2" name="Chart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8</xdr:col>
      <xdr:colOff>277904</xdr:colOff>
      <xdr:row>19</xdr:row>
      <xdr:rowOff>22691</xdr:rowOff>
    </xdr:from>
    <xdr:to>
      <xdr:col>22</xdr:col>
      <xdr:colOff>100851</xdr:colOff>
      <xdr:row>34</xdr:row>
      <xdr:rowOff>22412</xdr:rowOff>
    </xdr:to>
    <xdr:graphicFrame macro="">
      <xdr:nvGraphicFramePr>
        <xdr:cNvPr id="3" name="Chart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mc:AlternateContent xmlns:mc="http://schemas.openxmlformats.org/markup-compatibility/2006">
    <mc:Choice xmlns:a14="http://schemas.microsoft.com/office/drawing/2010/main" Requires="a14">
      <xdr:twoCellAnchor>
        <xdr:from>
          <xdr:col>5</xdr:col>
          <xdr:colOff>19050</xdr:colOff>
          <xdr:row>4</xdr:row>
          <xdr:rowOff>76200</xdr:rowOff>
        </xdr:from>
        <xdr:to>
          <xdr:col>5</xdr:col>
          <xdr:colOff>1847850</xdr:colOff>
          <xdr:row>8</xdr:row>
          <xdr:rowOff>0</xdr:rowOff>
        </xdr:to>
        <xdr:sp macro="" textlink="">
          <xdr:nvSpPr>
            <xdr:cNvPr id="69633" name="Button 1" hidden="1">
              <a:extLst>
                <a:ext uri="{63B3BB69-23CF-44E3-9099-C40C66FF867C}">
                  <a14:compatExt spid="_x0000_s69633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vertOverflow="clip" wrap="square" lIns="27432" tIns="18288" rIns="27432" bIns="18288" anchor="ctr" upright="1"/>
            <a:lstStyle/>
            <a:p>
              <a:pPr algn="ctr" rtl="0">
                <a:defRPr sz="1000"/>
              </a:pPr>
              <a:r>
                <a:rPr lang="en-CA" sz="1100" b="0" i="0" u="none" strike="noStrike" baseline="0">
                  <a:solidFill>
                    <a:srgbClr val="000000"/>
                  </a:solidFill>
                  <a:latin typeface="Calibri"/>
                  <a:cs typeface="Calibri"/>
                </a:rPr>
                <a:t>Calculate Starting Value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5</xdr:col>
          <xdr:colOff>57150</xdr:colOff>
          <xdr:row>12</xdr:row>
          <xdr:rowOff>47625</xdr:rowOff>
        </xdr:from>
        <xdr:to>
          <xdr:col>5</xdr:col>
          <xdr:colOff>1838325</xdr:colOff>
          <xdr:row>14</xdr:row>
          <xdr:rowOff>57150</xdr:rowOff>
        </xdr:to>
        <xdr:sp macro="" textlink="">
          <xdr:nvSpPr>
            <xdr:cNvPr id="69634" name="Button 2" hidden="1">
              <a:extLst>
                <a:ext uri="{63B3BB69-23CF-44E3-9099-C40C66FF867C}">
                  <a14:compatExt spid="_x0000_s69634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vertOverflow="clip" wrap="square" lIns="27432" tIns="18288" rIns="27432" bIns="18288" anchor="ctr" upright="1"/>
            <a:lstStyle/>
            <a:p>
              <a:pPr algn="ctr" rtl="0">
                <a:defRPr sz="1000"/>
              </a:pPr>
              <a:r>
                <a:rPr lang="en-CA" sz="1100" b="0" i="0" u="none" strike="noStrike" baseline="0">
                  <a:solidFill>
                    <a:srgbClr val="000000"/>
                  </a:solidFill>
                  <a:latin typeface="Calibri"/>
                  <a:cs typeface="Calibri"/>
                </a:rPr>
                <a:t>Calculate Max Increase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5</xdr:col>
          <xdr:colOff>142875</xdr:colOff>
          <xdr:row>9</xdr:row>
          <xdr:rowOff>104775</xdr:rowOff>
        </xdr:from>
        <xdr:to>
          <xdr:col>6</xdr:col>
          <xdr:colOff>104775</xdr:colOff>
          <xdr:row>11</xdr:row>
          <xdr:rowOff>66675</xdr:rowOff>
        </xdr:to>
        <xdr:sp macro="" textlink="">
          <xdr:nvSpPr>
            <xdr:cNvPr id="69635" name="Button 3" hidden="1">
              <a:extLst>
                <a:ext uri="{63B3BB69-23CF-44E3-9099-C40C66FF867C}">
                  <a14:compatExt spid="_x0000_s69635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vertOverflow="clip" wrap="square" lIns="27432" tIns="18288" rIns="27432" bIns="18288" anchor="ctr" upright="1"/>
            <a:lstStyle/>
            <a:p>
              <a:pPr algn="ctr" rtl="0">
                <a:defRPr sz="1000"/>
              </a:pPr>
              <a:r>
                <a:rPr lang="en-CA" sz="1100" b="0" i="0" u="none" strike="noStrike" baseline="0">
                  <a:solidFill>
                    <a:srgbClr val="000000"/>
                  </a:solidFill>
                  <a:latin typeface="Calibri"/>
                  <a:cs typeface="Calibri"/>
                </a:rPr>
                <a:t>Calculate Increase Rate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5</xdr:col>
          <xdr:colOff>142875</xdr:colOff>
          <xdr:row>9</xdr:row>
          <xdr:rowOff>104775</xdr:rowOff>
        </xdr:from>
        <xdr:to>
          <xdr:col>6</xdr:col>
          <xdr:colOff>104775</xdr:colOff>
          <xdr:row>11</xdr:row>
          <xdr:rowOff>66675</xdr:rowOff>
        </xdr:to>
        <xdr:sp macro="" textlink="">
          <xdr:nvSpPr>
            <xdr:cNvPr id="69636" name="Button 4" hidden="1">
              <a:extLst>
                <a:ext uri="{63B3BB69-23CF-44E3-9099-C40C66FF867C}">
                  <a14:compatExt spid="_x0000_s69636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vertOverflow="clip" wrap="square" lIns="27432" tIns="18288" rIns="27432" bIns="18288" anchor="ctr" upright="1"/>
            <a:lstStyle/>
            <a:p>
              <a:pPr algn="ctr" rtl="0">
                <a:defRPr sz="1000"/>
              </a:pPr>
              <a:r>
                <a:rPr lang="en-CA" sz="1100" b="0" i="0" u="none" strike="noStrike" baseline="0">
                  <a:solidFill>
                    <a:srgbClr val="000000"/>
                  </a:solidFill>
                  <a:latin typeface="Calibri"/>
                  <a:cs typeface="Calibri"/>
                </a:rPr>
                <a:t>Calculate Increase Rate</a:t>
              </a:r>
            </a:p>
          </xdr:txBody>
        </xdr:sp>
        <xdr:clientData fPrintsWithSheet="0"/>
      </xdr:twoCellAnchor>
    </mc:Choice>
    <mc:Fallback/>
  </mc:AlternateContent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238125</xdr:colOff>
      <xdr:row>18</xdr:row>
      <xdr:rowOff>185736</xdr:rowOff>
    </xdr:from>
    <xdr:to>
      <xdr:col>7</xdr:col>
      <xdr:colOff>304800</xdr:colOff>
      <xdr:row>38</xdr:row>
      <xdr:rowOff>152399</xdr:rowOff>
    </xdr:to>
    <xdr:graphicFrame macro="">
      <xdr:nvGraphicFramePr>
        <xdr:cNvPr id="2" name="Chart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8</xdr:col>
      <xdr:colOff>277904</xdr:colOff>
      <xdr:row>19</xdr:row>
      <xdr:rowOff>22691</xdr:rowOff>
    </xdr:from>
    <xdr:to>
      <xdr:col>22</xdr:col>
      <xdr:colOff>100851</xdr:colOff>
      <xdr:row>34</xdr:row>
      <xdr:rowOff>22412</xdr:rowOff>
    </xdr:to>
    <xdr:graphicFrame macro="">
      <xdr:nvGraphicFramePr>
        <xdr:cNvPr id="3" name="Chart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mc:AlternateContent xmlns:mc="http://schemas.openxmlformats.org/markup-compatibility/2006">
    <mc:Choice xmlns:a14="http://schemas.microsoft.com/office/drawing/2010/main" Requires="a14">
      <xdr:twoCellAnchor>
        <xdr:from>
          <xdr:col>5</xdr:col>
          <xdr:colOff>19050</xdr:colOff>
          <xdr:row>4</xdr:row>
          <xdr:rowOff>76200</xdr:rowOff>
        </xdr:from>
        <xdr:to>
          <xdr:col>5</xdr:col>
          <xdr:colOff>1847850</xdr:colOff>
          <xdr:row>8</xdr:row>
          <xdr:rowOff>0</xdr:rowOff>
        </xdr:to>
        <xdr:sp macro="" textlink="">
          <xdr:nvSpPr>
            <xdr:cNvPr id="68609" name="Button 1" hidden="1">
              <a:extLst>
                <a:ext uri="{63B3BB69-23CF-44E3-9099-C40C66FF867C}">
                  <a14:compatExt spid="_x0000_s68609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vertOverflow="clip" wrap="square" lIns="27432" tIns="18288" rIns="27432" bIns="18288" anchor="ctr" upright="1"/>
            <a:lstStyle/>
            <a:p>
              <a:pPr algn="ctr" rtl="0">
                <a:defRPr sz="1000"/>
              </a:pPr>
              <a:r>
                <a:rPr lang="en-CA" sz="1100" b="0" i="0" u="none" strike="noStrike" baseline="0">
                  <a:solidFill>
                    <a:srgbClr val="000000"/>
                  </a:solidFill>
                  <a:latin typeface="Calibri"/>
                  <a:cs typeface="Calibri"/>
                </a:rPr>
                <a:t>Calculate Starting Value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5</xdr:col>
          <xdr:colOff>57150</xdr:colOff>
          <xdr:row>12</xdr:row>
          <xdr:rowOff>47625</xdr:rowOff>
        </xdr:from>
        <xdr:to>
          <xdr:col>5</xdr:col>
          <xdr:colOff>1838325</xdr:colOff>
          <xdr:row>14</xdr:row>
          <xdr:rowOff>57150</xdr:rowOff>
        </xdr:to>
        <xdr:sp macro="" textlink="">
          <xdr:nvSpPr>
            <xdr:cNvPr id="68610" name="Button 2" hidden="1">
              <a:extLst>
                <a:ext uri="{63B3BB69-23CF-44E3-9099-C40C66FF867C}">
                  <a14:compatExt spid="_x0000_s68610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vertOverflow="clip" wrap="square" lIns="27432" tIns="18288" rIns="27432" bIns="18288" anchor="ctr" upright="1"/>
            <a:lstStyle/>
            <a:p>
              <a:pPr algn="ctr" rtl="0">
                <a:defRPr sz="1000"/>
              </a:pPr>
              <a:r>
                <a:rPr lang="en-CA" sz="1100" b="0" i="0" u="none" strike="noStrike" baseline="0">
                  <a:solidFill>
                    <a:srgbClr val="000000"/>
                  </a:solidFill>
                  <a:latin typeface="Calibri"/>
                  <a:cs typeface="Calibri"/>
                </a:rPr>
                <a:t>Calculate Max Increase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5</xdr:col>
          <xdr:colOff>142875</xdr:colOff>
          <xdr:row>9</xdr:row>
          <xdr:rowOff>104775</xdr:rowOff>
        </xdr:from>
        <xdr:to>
          <xdr:col>6</xdr:col>
          <xdr:colOff>104775</xdr:colOff>
          <xdr:row>11</xdr:row>
          <xdr:rowOff>66675</xdr:rowOff>
        </xdr:to>
        <xdr:sp macro="" textlink="">
          <xdr:nvSpPr>
            <xdr:cNvPr id="68611" name="Button 3" hidden="1">
              <a:extLst>
                <a:ext uri="{63B3BB69-23CF-44E3-9099-C40C66FF867C}">
                  <a14:compatExt spid="_x0000_s68611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vertOverflow="clip" wrap="square" lIns="27432" tIns="18288" rIns="27432" bIns="18288" anchor="ctr" upright="1"/>
            <a:lstStyle/>
            <a:p>
              <a:pPr algn="ctr" rtl="0">
                <a:defRPr sz="1000"/>
              </a:pPr>
              <a:r>
                <a:rPr lang="en-CA" sz="1100" b="0" i="0" u="none" strike="noStrike" baseline="0">
                  <a:solidFill>
                    <a:srgbClr val="000000"/>
                  </a:solidFill>
                  <a:latin typeface="Calibri"/>
                  <a:cs typeface="Calibri"/>
                </a:rPr>
                <a:t>Calculate Increase Rate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5</xdr:col>
          <xdr:colOff>142875</xdr:colOff>
          <xdr:row>9</xdr:row>
          <xdr:rowOff>104775</xdr:rowOff>
        </xdr:from>
        <xdr:to>
          <xdr:col>6</xdr:col>
          <xdr:colOff>104775</xdr:colOff>
          <xdr:row>11</xdr:row>
          <xdr:rowOff>66675</xdr:rowOff>
        </xdr:to>
        <xdr:sp macro="" textlink="">
          <xdr:nvSpPr>
            <xdr:cNvPr id="68612" name="Button 4" hidden="1">
              <a:extLst>
                <a:ext uri="{63B3BB69-23CF-44E3-9099-C40C66FF867C}">
                  <a14:compatExt spid="_x0000_s68612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vertOverflow="clip" wrap="square" lIns="27432" tIns="18288" rIns="27432" bIns="18288" anchor="ctr" upright="1"/>
            <a:lstStyle/>
            <a:p>
              <a:pPr algn="ctr" rtl="0">
                <a:defRPr sz="1000"/>
              </a:pPr>
              <a:r>
                <a:rPr lang="en-CA" sz="1100" b="0" i="0" u="none" strike="noStrike" baseline="0">
                  <a:solidFill>
                    <a:srgbClr val="000000"/>
                  </a:solidFill>
                  <a:latin typeface="Calibri"/>
                  <a:cs typeface="Calibri"/>
                </a:rPr>
                <a:t>Calculate Increase Rate</a:t>
              </a:r>
            </a:p>
          </xdr:txBody>
        </xdr:sp>
        <xdr:clientData fPrintsWithSheet="0"/>
      </xdr:twoCellAnchor>
    </mc:Choice>
    <mc:Fallback/>
  </mc:AlternateContent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238125</xdr:colOff>
      <xdr:row>18</xdr:row>
      <xdr:rowOff>185736</xdr:rowOff>
    </xdr:from>
    <xdr:to>
      <xdr:col>7</xdr:col>
      <xdr:colOff>304800</xdr:colOff>
      <xdr:row>38</xdr:row>
      <xdr:rowOff>152399</xdr:rowOff>
    </xdr:to>
    <xdr:graphicFrame macro="">
      <xdr:nvGraphicFramePr>
        <xdr:cNvPr id="2" name="Chart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8</xdr:col>
      <xdr:colOff>277904</xdr:colOff>
      <xdr:row>19</xdr:row>
      <xdr:rowOff>22691</xdr:rowOff>
    </xdr:from>
    <xdr:to>
      <xdr:col>22</xdr:col>
      <xdr:colOff>100851</xdr:colOff>
      <xdr:row>34</xdr:row>
      <xdr:rowOff>22412</xdr:rowOff>
    </xdr:to>
    <xdr:graphicFrame macro="">
      <xdr:nvGraphicFramePr>
        <xdr:cNvPr id="3" name="Chart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mc:AlternateContent xmlns:mc="http://schemas.openxmlformats.org/markup-compatibility/2006">
    <mc:Choice xmlns:a14="http://schemas.microsoft.com/office/drawing/2010/main" Requires="a14">
      <xdr:twoCellAnchor>
        <xdr:from>
          <xdr:col>5</xdr:col>
          <xdr:colOff>19050</xdr:colOff>
          <xdr:row>4</xdr:row>
          <xdr:rowOff>76200</xdr:rowOff>
        </xdr:from>
        <xdr:to>
          <xdr:col>5</xdr:col>
          <xdr:colOff>1847850</xdr:colOff>
          <xdr:row>8</xdr:row>
          <xdr:rowOff>0</xdr:rowOff>
        </xdr:to>
        <xdr:sp macro="" textlink="">
          <xdr:nvSpPr>
            <xdr:cNvPr id="67585" name="Button 1" hidden="1">
              <a:extLst>
                <a:ext uri="{63B3BB69-23CF-44E3-9099-C40C66FF867C}">
                  <a14:compatExt spid="_x0000_s67585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vertOverflow="clip" wrap="square" lIns="27432" tIns="18288" rIns="27432" bIns="18288" anchor="ctr" upright="1"/>
            <a:lstStyle/>
            <a:p>
              <a:pPr algn="ctr" rtl="0">
                <a:defRPr sz="1000"/>
              </a:pPr>
              <a:r>
                <a:rPr lang="en-CA" sz="1100" b="0" i="0" u="none" strike="noStrike" baseline="0">
                  <a:solidFill>
                    <a:srgbClr val="000000"/>
                  </a:solidFill>
                  <a:latin typeface="Calibri"/>
                  <a:cs typeface="Calibri"/>
                </a:rPr>
                <a:t>Calculate Starting Value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5</xdr:col>
          <xdr:colOff>57150</xdr:colOff>
          <xdr:row>12</xdr:row>
          <xdr:rowOff>47625</xdr:rowOff>
        </xdr:from>
        <xdr:to>
          <xdr:col>5</xdr:col>
          <xdr:colOff>1838325</xdr:colOff>
          <xdr:row>14</xdr:row>
          <xdr:rowOff>57150</xdr:rowOff>
        </xdr:to>
        <xdr:sp macro="" textlink="">
          <xdr:nvSpPr>
            <xdr:cNvPr id="67586" name="Button 2" hidden="1">
              <a:extLst>
                <a:ext uri="{63B3BB69-23CF-44E3-9099-C40C66FF867C}">
                  <a14:compatExt spid="_x0000_s67586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vertOverflow="clip" wrap="square" lIns="27432" tIns="18288" rIns="27432" bIns="18288" anchor="ctr" upright="1"/>
            <a:lstStyle/>
            <a:p>
              <a:pPr algn="ctr" rtl="0">
                <a:defRPr sz="1000"/>
              </a:pPr>
              <a:r>
                <a:rPr lang="en-CA" sz="1100" b="0" i="0" u="none" strike="noStrike" baseline="0">
                  <a:solidFill>
                    <a:srgbClr val="000000"/>
                  </a:solidFill>
                  <a:latin typeface="Calibri"/>
                  <a:cs typeface="Calibri"/>
                </a:rPr>
                <a:t>Calculate Max Increase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5</xdr:col>
          <xdr:colOff>142875</xdr:colOff>
          <xdr:row>9</xdr:row>
          <xdr:rowOff>104775</xdr:rowOff>
        </xdr:from>
        <xdr:to>
          <xdr:col>6</xdr:col>
          <xdr:colOff>104775</xdr:colOff>
          <xdr:row>11</xdr:row>
          <xdr:rowOff>66675</xdr:rowOff>
        </xdr:to>
        <xdr:sp macro="" textlink="">
          <xdr:nvSpPr>
            <xdr:cNvPr id="67587" name="Button 3" hidden="1">
              <a:extLst>
                <a:ext uri="{63B3BB69-23CF-44E3-9099-C40C66FF867C}">
                  <a14:compatExt spid="_x0000_s67587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vertOverflow="clip" wrap="square" lIns="27432" tIns="18288" rIns="27432" bIns="18288" anchor="ctr" upright="1"/>
            <a:lstStyle/>
            <a:p>
              <a:pPr algn="ctr" rtl="0">
                <a:defRPr sz="1000"/>
              </a:pPr>
              <a:r>
                <a:rPr lang="en-CA" sz="1100" b="0" i="0" u="none" strike="noStrike" baseline="0">
                  <a:solidFill>
                    <a:srgbClr val="000000"/>
                  </a:solidFill>
                  <a:latin typeface="Calibri"/>
                  <a:cs typeface="Calibri"/>
                </a:rPr>
                <a:t>Calculate Increase Rate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5</xdr:col>
          <xdr:colOff>142875</xdr:colOff>
          <xdr:row>9</xdr:row>
          <xdr:rowOff>104775</xdr:rowOff>
        </xdr:from>
        <xdr:to>
          <xdr:col>6</xdr:col>
          <xdr:colOff>104775</xdr:colOff>
          <xdr:row>11</xdr:row>
          <xdr:rowOff>66675</xdr:rowOff>
        </xdr:to>
        <xdr:sp macro="" textlink="">
          <xdr:nvSpPr>
            <xdr:cNvPr id="67588" name="Button 4" hidden="1">
              <a:extLst>
                <a:ext uri="{63B3BB69-23CF-44E3-9099-C40C66FF867C}">
                  <a14:compatExt spid="_x0000_s67588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vertOverflow="clip" wrap="square" lIns="27432" tIns="18288" rIns="27432" bIns="18288" anchor="ctr" upright="1"/>
            <a:lstStyle/>
            <a:p>
              <a:pPr algn="ctr" rtl="0">
                <a:defRPr sz="1000"/>
              </a:pPr>
              <a:r>
                <a:rPr lang="en-CA" sz="1100" b="0" i="0" u="none" strike="noStrike" baseline="0">
                  <a:solidFill>
                    <a:srgbClr val="000000"/>
                  </a:solidFill>
                  <a:latin typeface="Calibri"/>
                  <a:cs typeface="Calibri"/>
                </a:rPr>
                <a:t>Calculate Increase Rate</a:t>
              </a:r>
            </a:p>
          </xdr:txBody>
        </xdr:sp>
        <xdr:clientData fPrintsWithSheet="0"/>
      </xdr:twoCellAnchor>
    </mc:Choice>
    <mc:Fallback/>
  </mc:AlternateContent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238125</xdr:colOff>
      <xdr:row>18</xdr:row>
      <xdr:rowOff>185736</xdr:rowOff>
    </xdr:from>
    <xdr:to>
      <xdr:col>7</xdr:col>
      <xdr:colOff>304800</xdr:colOff>
      <xdr:row>38</xdr:row>
      <xdr:rowOff>152399</xdr:rowOff>
    </xdr:to>
    <xdr:graphicFrame macro="">
      <xdr:nvGraphicFramePr>
        <xdr:cNvPr id="2" name="Chart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8</xdr:col>
      <xdr:colOff>277904</xdr:colOff>
      <xdr:row>19</xdr:row>
      <xdr:rowOff>22691</xdr:rowOff>
    </xdr:from>
    <xdr:to>
      <xdr:col>22</xdr:col>
      <xdr:colOff>100851</xdr:colOff>
      <xdr:row>34</xdr:row>
      <xdr:rowOff>22412</xdr:rowOff>
    </xdr:to>
    <xdr:graphicFrame macro="">
      <xdr:nvGraphicFramePr>
        <xdr:cNvPr id="3" name="Chart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mc:AlternateContent xmlns:mc="http://schemas.openxmlformats.org/markup-compatibility/2006">
    <mc:Choice xmlns:a14="http://schemas.microsoft.com/office/drawing/2010/main" Requires="a14">
      <xdr:twoCellAnchor>
        <xdr:from>
          <xdr:col>5</xdr:col>
          <xdr:colOff>19050</xdr:colOff>
          <xdr:row>4</xdr:row>
          <xdr:rowOff>76200</xdr:rowOff>
        </xdr:from>
        <xdr:to>
          <xdr:col>5</xdr:col>
          <xdr:colOff>1847850</xdr:colOff>
          <xdr:row>8</xdr:row>
          <xdr:rowOff>0</xdr:rowOff>
        </xdr:to>
        <xdr:sp macro="" textlink="">
          <xdr:nvSpPr>
            <xdr:cNvPr id="70657" name="Button 1" hidden="1">
              <a:extLst>
                <a:ext uri="{63B3BB69-23CF-44E3-9099-C40C66FF867C}">
                  <a14:compatExt spid="_x0000_s70657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vertOverflow="clip" wrap="square" lIns="27432" tIns="18288" rIns="27432" bIns="18288" anchor="ctr" upright="1"/>
            <a:lstStyle/>
            <a:p>
              <a:pPr algn="ctr" rtl="0">
                <a:defRPr sz="1000"/>
              </a:pPr>
              <a:r>
                <a:rPr lang="en-CA" sz="1100" b="0" i="0" u="none" strike="noStrike" baseline="0">
                  <a:solidFill>
                    <a:srgbClr val="000000"/>
                  </a:solidFill>
                  <a:latin typeface="Calibri"/>
                  <a:cs typeface="Calibri"/>
                </a:rPr>
                <a:t>Calculate Starting Value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5</xdr:col>
          <xdr:colOff>57150</xdr:colOff>
          <xdr:row>12</xdr:row>
          <xdr:rowOff>47625</xdr:rowOff>
        </xdr:from>
        <xdr:to>
          <xdr:col>5</xdr:col>
          <xdr:colOff>1838325</xdr:colOff>
          <xdr:row>14</xdr:row>
          <xdr:rowOff>57150</xdr:rowOff>
        </xdr:to>
        <xdr:sp macro="" textlink="">
          <xdr:nvSpPr>
            <xdr:cNvPr id="70658" name="Button 2" hidden="1">
              <a:extLst>
                <a:ext uri="{63B3BB69-23CF-44E3-9099-C40C66FF867C}">
                  <a14:compatExt spid="_x0000_s70658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vertOverflow="clip" wrap="square" lIns="27432" tIns="18288" rIns="27432" bIns="18288" anchor="ctr" upright="1"/>
            <a:lstStyle/>
            <a:p>
              <a:pPr algn="ctr" rtl="0">
                <a:defRPr sz="1000"/>
              </a:pPr>
              <a:r>
                <a:rPr lang="en-CA" sz="1100" b="0" i="0" u="none" strike="noStrike" baseline="0">
                  <a:solidFill>
                    <a:srgbClr val="000000"/>
                  </a:solidFill>
                  <a:latin typeface="Calibri"/>
                  <a:cs typeface="Calibri"/>
                </a:rPr>
                <a:t>Calculate Max Increase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5</xdr:col>
          <xdr:colOff>142875</xdr:colOff>
          <xdr:row>9</xdr:row>
          <xdr:rowOff>104775</xdr:rowOff>
        </xdr:from>
        <xdr:to>
          <xdr:col>6</xdr:col>
          <xdr:colOff>104775</xdr:colOff>
          <xdr:row>11</xdr:row>
          <xdr:rowOff>66675</xdr:rowOff>
        </xdr:to>
        <xdr:sp macro="" textlink="">
          <xdr:nvSpPr>
            <xdr:cNvPr id="70659" name="Button 3" hidden="1">
              <a:extLst>
                <a:ext uri="{63B3BB69-23CF-44E3-9099-C40C66FF867C}">
                  <a14:compatExt spid="_x0000_s70659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vertOverflow="clip" wrap="square" lIns="27432" tIns="18288" rIns="27432" bIns="18288" anchor="ctr" upright="1"/>
            <a:lstStyle/>
            <a:p>
              <a:pPr algn="ctr" rtl="0">
                <a:defRPr sz="1000"/>
              </a:pPr>
              <a:r>
                <a:rPr lang="en-CA" sz="1100" b="0" i="0" u="none" strike="noStrike" baseline="0">
                  <a:solidFill>
                    <a:srgbClr val="000000"/>
                  </a:solidFill>
                  <a:latin typeface="Calibri"/>
                  <a:cs typeface="Calibri"/>
                </a:rPr>
                <a:t>Calculate Increase Rate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5</xdr:col>
          <xdr:colOff>142875</xdr:colOff>
          <xdr:row>9</xdr:row>
          <xdr:rowOff>104775</xdr:rowOff>
        </xdr:from>
        <xdr:to>
          <xdr:col>6</xdr:col>
          <xdr:colOff>104775</xdr:colOff>
          <xdr:row>11</xdr:row>
          <xdr:rowOff>66675</xdr:rowOff>
        </xdr:to>
        <xdr:sp macro="" textlink="">
          <xdr:nvSpPr>
            <xdr:cNvPr id="70660" name="Button 4" hidden="1">
              <a:extLst>
                <a:ext uri="{63B3BB69-23CF-44E3-9099-C40C66FF867C}">
                  <a14:compatExt spid="_x0000_s70660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vertOverflow="clip" wrap="square" lIns="27432" tIns="18288" rIns="27432" bIns="18288" anchor="ctr" upright="1"/>
            <a:lstStyle/>
            <a:p>
              <a:pPr algn="ctr" rtl="0">
                <a:defRPr sz="1000"/>
              </a:pPr>
              <a:r>
                <a:rPr lang="en-CA" sz="1100" b="0" i="0" u="none" strike="noStrike" baseline="0">
                  <a:solidFill>
                    <a:srgbClr val="000000"/>
                  </a:solidFill>
                  <a:latin typeface="Calibri"/>
                  <a:cs typeface="Calibri"/>
                </a:rPr>
                <a:t>Calculate Increase Rate</a:t>
              </a:r>
            </a:p>
          </xdr:txBody>
        </xdr:sp>
        <xdr:clientData fPrintsWithSheet="0"/>
      </xdr:twoCellAnchor>
    </mc:Choice>
    <mc:Fallback/>
  </mc:AlternateContent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238125</xdr:colOff>
      <xdr:row>18</xdr:row>
      <xdr:rowOff>185736</xdr:rowOff>
    </xdr:from>
    <xdr:to>
      <xdr:col>7</xdr:col>
      <xdr:colOff>304800</xdr:colOff>
      <xdr:row>38</xdr:row>
      <xdr:rowOff>152399</xdr:rowOff>
    </xdr:to>
    <xdr:graphicFrame macro="">
      <xdr:nvGraphicFramePr>
        <xdr:cNvPr id="2" name="Chart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8</xdr:col>
      <xdr:colOff>277904</xdr:colOff>
      <xdr:row>19</xdr:row>
      <xdr:rowOff>22691</xdr:rowOff>
    </xdr:from>
    <xdr:to>
      <xdr:col>22</xdr:col>
      <xdr:colOff>100851</xdr:colOff>
      <xdr:row>34</xdr:row>
      <xdr:rowOff>22412</xdr:rowOff>
    </xdr:to>
    <xdr:graphicFrame macro="">
      <xdr:nvGraphicFramePr>
        <xdr:cNvPr id="3" name="Chart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mc:AlternateContent xmlns:mc="http://schemas.openxmlformats.org/markup-compatibility/2006">
    <mc:Choice xmlns:a14="http://schemas.microsoft.com/office/drawing/2010/main" Requires="a14">
      <xdr:twoCellAnchor>
        <xdr:from>
          <xdr:col>5</xdr:col>
          <xdr:colOff>19050</xdr:colOff>
          <xdr:row>4</xdr:row>
          <xdr:rowOff>76200</xdr:rowOff>
        </xdr:from>
        <xdr:to>
          <xdr:col>5</xdr:col>
          <xdr:colOff>1847850</xdr:colOff>
          <xdr:row>8</xdr:row>
          <xdr:rowOff>0</xdr:rowOff>
        </xdr:to>
        <xdr:sp macro="" textlink="">
          <xdr:nvSpPr>
            <xdr:cNvPr id="71681" name="Button 1" hidden="1">
              <a:extLst>
                <a:ext uri="{63B3BB69-23CF-44E3-9099-C40C66FF867C}">
                  <a14:compatExt spid="_x0000_s71681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vertOverflow="clip" wrap="square" lIns="27432" tIns="18288" rIns="27432" bIns="18288" anchor="ctr" upright="1"/>
            <a:lstStyle/>
            <a:p>
              <a:pPr algn="ctr" rtl="0">
                <a:defRPr sz="1000"/>
              </a:pPr>
              <a:r>
                <a:rPr lang="en-CA" sz="1100" b="0" i="0" u="none" strike="noStrike" baseline="0">
                  <a:solidFill>
                    <a:srgbClr val="000000"/>
                  </a:solidFill>
                  <a:latin typeface="Calibri"/>
                  <a:cs typeface="Calibri"/>
                </a:rPr>
                <a:t>Calculate Starting Value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5</xdr:col>
          <xdr:colOff>57150</xdr:colOff>
          <xdr:row>12</xdr:row>
          <xdr:rowOff>47625</xdr:rowOff>
        </xdr:from>
        <xdr:to>
          <xdr:col>5</xdr:col>
          <xdr:colOff>1838325</xdr:colOff>
          <xdr:row>14</xdr:row>
          <xdr:rowOff>57150</xdr:rowOff>
        </xdr:to>
        <xdr:sp macro="" textlink="">
          <xdr:nvSpPr>
            <xdr:cNvPr id="71682" name="Button 2" hidden="1">
              <a:extLst>
                <a:ext uri="{63B3BB69-23CF-44E3-9099-C40C66FF867C}">
                  <a14:compatExt spid="_x0000_s71682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vertOverflow="clip" wrap="square" lIns="27432" tIns="18288" rIns="27432" bIns="18288" anchor="ctr" upright="1"/>
            <a:lstStyle/>
            <a:p>
              <a:pPr algn="ctr" rtl="0">
                <a:defRPr sz="1000"/>
              </a:pPr>
              <a:r>
                <a:rPr lang="en-CA" sz="1100" b="0" i="0" u="none" strike="noStrike" baseline="0">
                  <a:solidFill>
                    <a:srgbClr val="000000"/>
                  </a:solidFill>
                  <a:latin typeface="Calibri"/>
                  <a:cs typeface="Calibri"/>
                </a:rPr>
                <a:t>Calculate Max Increase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5</xdr:col>
          <xdr:colOff>142875</xdr:colOff>
          <xdr:row>9</xdr:row>
          <xdr:rowOff>104775</xdr:rowOff>
        </xdr:from>
        <xdr:to>
          <xdr:col>6</xdr:col>
          <xdr:colOff>104775</xdr:colOff>
          <xdr:row>11</xdr:row>
          <xdr:rowOff>66675</xdr:rowOff>
        </xdr:to>
        <xdr:sp macro="" textlink="">
          <xdr:nvSpPr>
            <xdr:cNvPr id="71683" name="Button 3" hidden="1">
              <a:extLst>
                <a:ext uri="{63B3BB69-23CF-44E3-9099-C40C66FF867C}">
                  <a14:compatExt spid="_x0000_s71683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vertOverflow="clip" wrap="square" lIns="27432" tIns="18288" rIns="27432" bIns="18288" anchor="ctr" upright="1"/>
            <a:lstStyle/>
            <a:p>
              <a:pPr algn="ctr" rtl="0">
                <a:defRPr sz="1000"/>
              </a:pPr>
              <a:r>
                <a:rPr lang="en-CA" sz="1100" b="0" i="0" u="none" strike="noStrike" baseline="0">
                  <a:solidFill>
                    <a:srgbClr val="000000"/>
                  </a:solidFill>
                  <a:latin typeface="Calibri"/>
                  <a:cs typeface="Calibri"/>
                </a:rPr>
                <a:t>Calculate Increase Rate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5</xdr:col>
          <xdr:colOff>142875</xdr:colOff>
          <xdr:row>9</xdr:row>
          <xdr:rowOff>104775</xdr:rowOff>
        </xdr:from>
        <xdr:to>
          <xdr:col>6</xdr:col>
          <xdr:colOff>104775</xdr:colOff>
          <xdr:row>11</xdr:row>
          <xdr:rowOff>66675</xdr:rowOff>
        </xdr:to>
        <xdr:sp macro="" textlink="">
          <xdr:nvSpPr>
            <xdr:cNvPr id="71684" name="Button 4" hidden="1">
              <a:extLst>
                <a:ext uri="{63B3BB69-23CF-44E3-9099-C40C66FF867C}">
                  <a14:compatExt spid="_x0000_s71684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vertOverflow="clip" wrap="square" lIns="27432" tIns="18288" rIns="27432" bIns="18288" anchor="ctr" upright="1"/>
            <a:lstStyle/>
            <a:p>
              <a:pPr algn="ctr" rtl="0">
                <a:defRPr sz="1000"/>
              </a:pPr>
              <a:r>
                <a:rPr lang="en-CA" sz="1100" b="0" i="0" u="none" strike="noStrike" baseline="0">
                  <a:solidFill>
                    <a:srgbClr val="000000"/>
                  </a:solidFill>
                  <a:latin typeface="Calibri"/>
                  <a:cs typeface="Calibri"/>
                </a:rPr>
                <a:t>Calculate Increase Rate</a:t>
              </a:r>
            </a:p>
          </xdr:txBody>
        </xdr:sp>
        <xdr:clientData fPrintsWithSheet="0"/>
      </xdr:twoCellAnchor>
    </mc:Choice>
    <mc:Fallback/>
  </mc:AlternateContent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238125</xdr:colOff>
      <xdr:row>18</xdr:row>
      <xdr:rowOff>185736</xdr:rowOff>
    </xdr:from>
    <xdr:to>
      <xdr:col>7</xdr:col>
      <xdr:colOff>304800</xdr:colOff>
      <xdr:row>38</xdr:row>
      <xdr:rowOff>152399</xdr:rowOff>
    </xdr:to>
    <xdr:graphicFrame macro="">
      <xdr:nvGraphicFramePr>
        <xdr:cNvPr id="2" name="Chart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8</xdr:col>
      <xdr:colOff>277904</xdr:colOff>
      <xdr:row>19</xdr:row>
      <xdr:rowOff>22691</xdr:rowOff>
    </xdr:from>
    <xdr:to>
      <xdr:col>22</xdr:col>
      <xdr:colOff>100851</xdr:colOff>
      <xdr:row>34</xdr:row>
      <xdr:rowOff>22412</xdr:rowOff>
    </xdr:to>
    <xdr:graphicFrame macro="">
      <xdr:nvGraphicFramePr>
        <xdr:cNvPr id="3" name="Chart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mc:AlternateContent xmlns:mc="http://schemas.openxmlformats.org/markup-compatibility/2006">
    <mc:Choice xmlns:a14="http://schemas.microsoft.com/office/drawing/2010/main" Requires="a14">
      <xdr:twoCellAnchor>
        <xdr:from>
          <xdr:col>5</xdr:col>
          <xdr:colOff>19050</xdr:colOff>
          <xdr:row>4</xdr:row>
          <xdr:rowOff>76200</xdr:rowOff>
        </xdr:from>
        <xdr:to>
          <xdr:col>5</xdr:col>
          <xdr:colOff>1847850</xdr:colOff>
          <xdr:row>8</xdr:row>
          <xdr:rowOff>0</xdr:rowOff>
        </xdr:to>
        <xdr:sp macro="" textlink="">
          <xdr:nvSpPr>
            <xdr:cNvPr id="74753" name="Button 1" hidden="1">
              <a:extLst>
                <a:ext uri="{63B3BB69-23CF-44E3-9099-C40C66FF867C}">
                  <a14:compatExt spid="_x0000_s74753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vertOverflow="clip" wrap="square" lIns="27432" tIns="18288" rIns="27432" bIns="18288" anchor="ctr" upright="1"/>
            <a:lstStyle/>
            <a:p>
              <a:pPr algn="ctr" rtl="0">
                <a:defRPr sz="1000"/>
              </a:pPr>
              <a:r>
                <a:rPr lang="en-CA" sz="1100" b="0" i="0" u="none" strike="noStrike" baseline="0">
                  <a:solidFill>
                    <a:srgbClr val="000000"/>
                  </a:solidFill>
                  <a:latin typeface="Calibri"/>
                  <a:cs typeface="Calibri"/>
                </a:rPr>
                <a:t>Calculate Starting Value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5</xdr:col>
          <xdr:colOff>57150</xdr:colOff>
          <xdr:row>12</xdr:row>
          <xdr:rowOff>47625</xdr:rowOff>
        </xdr:from>
        <xdr:to>
          <xdr:col>5</xdr:col>
          <xdr:colOff>1838325</xdr:colOff>
          <xdr:row>14</xdr:row>
          <xdr:rowOff>57150</xdr:rowOff>
        </xdr:to>
        <xdr:sp macro="" textlink="">
          <xdr:nvSpPr>
            <xdr:cNvPr id="74754" name="Button 2" hidden="1">
              <a:extLst>
                <a:ext uri="{63B3BB69-23CF-44E3-9099-C40C66FF867C}">
                  <a14:compatExt spid="_x0000_s74754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vertOverflow="clip" wrap="square" lIns="27432" tIns="18288" rIns="27432" bIns="18288" anchor="ctr" upright="1"/>
            <a:lstStyle/>
            <a:p>
              <a:pPr algn="ctr" rtl="0">
                <a:defRPr sz="1000"/>
              </a:pPr>
              <a:r>
                <a:rPr lang="en-CA" sz="1100" b="0" i="0" u="none" strike="noStrike" baseline="0">
                  <a:solidFill>
                    <a:srgbClr val="000000"/>
                  </a:solidFill>
                  <a:latin typeface="Calibri"/>
                  <a:cs typeface="Calibri"/>
                </a:rPr>
                <a:t>Calculate Max Increase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5</xdr:col>
          <xdr:colOff>142875</xdr:colOff>
          <xdr:row>9</xdr:row>
          <xdr:rowOff>104775</xdr:rowOff>
        </xdr:from>
        <xdr:to>
          <xdr:col>6</xdr:col>
          <xdr:colOff>104775</xdr:colOff>
          <xdr:row>11</xdr:row>
          <xdr:rowOff>66675</xdr:rowOff>
        </xdr:to>
        <xdr:sp macro="" textlink="">
          <xdr:nvSpPr>
            <xdr:cNvPr id="74755" name="Button 3" hidden="1">
              <a:extLst>
                <a:ext uri="{63B3BB69-23CF-44E3-9099-C40C66FF867C}">
                  <a14:compatExt spid="_x0000_s74755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vertOverflow="clip" wrap="square" lIns="27432" tIns="18288" rIns="27432" bIns="18288" anchor="ctr" upright="1"/>
            <a:lstStyle/>
            <a:p>
              <a:pPr algn="ctr" rtl="0">
                <a:defRPr sz="1000"/>
              </a:pPr>
              <a:r>
                <a:rPr lang="en-CA" sz="1100" b="0" i="0" u="none" strike="noStrike" baseline="0">
                  <a:solidFill>
                    <a:srgbClr val="000000"/>
                  </a:solidFill>
                  <a:latin typeface="Calibri"/>
                  <a:cs typeface="Calibri"/>
                </a:rPr>
                <a:t>Calculate Increase Rate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5</xdr:col>
          <xdr:colOff>142875</xdr:colOff>
          <xdr:row>9</xdr:row>
          <xdr:rowOff>104775</xdr:rowOff>
        </xdr:from>
        <xdr:to>
          <xdr:col>6</xdr:col>
          <xdr:colOff>104775</xdr:colOff>
          <xdr:row>11</xdr:row>
          <xdr:rowOff>66675</xdr:rowOff>
        </xdr:to>
        <xdr:sp macro="" textlink="">
          <xdr:nvSpPr>
            <xdr:cNvPr id="74756" name="Button 4" hidden="1">
              <a:extLst>
                <a:ext uri="{63B3BB69-23CF-44E3-9099-C40C66FF867C}">
                  <a14:compatExt spid="_x0000_s74756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vertOverflow="clip" wrap="square" lIns="27432" tIns="18288" rIns="27432" bIns="18288" anchor="ctr" upright="1"/>
            <a:lstStyle/>
            <a:p>
              <a:pPr algn="ctr" rtl="0">
                <a:defRPr sz="1000"/>
              </a:pPr>
              <a:r>
                <a:rPr lang="en-CA" sz="1100" b="0" i="0" u="none" strike="noStrike" baseline="0">
                  <a:solidFill>
                    <a:srgbClr val="000000"/>
                  </a:solidFill>
                  <a:latin typeface="Calibri"/>
                  <a:cs typeface="Calibri"/>
                </a:rPr>
                <a:t>Calculate Increase Rate</a:t>
              </a:r>
            </a:p>
          </xdr:txBody>
        </xdr:sp>
        <xdr:clientData fPrintsWithSheet="0"/>
      </xdr:twoCellAnchor>
    </mc:Choice>
    <mc:Fallback/>
  </mc:AlternateContent>
</xdr:wsDr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238125</xdr:colOff>
      <xdr:row>18</xdr:row>
      <xdr:rowOff>185736</xdr:rowOff>
    </xdr:from>
    <xdr:to>
      <xdr:col>7</xdr:col>
      <xdr:colOff>304800</xdr:colOff>
      <xdr:row>38</xdr:row>
      <xdr:rowOff>152399</xdr:rowOff>
    </xdr:to>
    <xdr:graphicFrame macro="">
      <xdr:nvGraphicFramePr>
        <xdr:cNvPr id="2" name="Chart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8</xdr:col>
      <xdr:colOff>277904</xdr:colOff>
      <xdr:row>19</xdr:row>
      <xdr:rowOff>22691</xdr:rowOff>
    </xdr:from>
    <xdr:to>
      <xdr:col>22</xdr:col>
      <xdr:colOff>100851</xdr:colOff>
      <xdr:row>34</xdr:row>
      <xdr:rowOff>22412</xdr:rowOff>
    </xdr:to>
    <xdr:graphicFrame macro="">
      <xdr:nvGraphicFramePr>
        <xdr:cNvPr id="3" name="Chart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mc:AlternateContent xmlns:mc="http://schemas.openxmlformats.org/markup-compatibility/2006">
    <mc:Choice xmlns:a14="http://schemas.microsoft.com/office/drawing/2010/main" Requires="a14">
      <xdr:twoCellAnchor>
        <xdr:from>
          <xdr:col>5</xdr:col>
          <xdr:colOff>19050</xdr:colOff>
          <xdr:row>4</xdr:row>
          <xdr:rowOff>76200</xdr:rowOff>
        </xdr:from>
        <xdr:to>
          <xdr:col>5</xdr:col>
          <xdr:colOff>1847850</xdr:colOff>
          <xdr:row>8</xdr:row>
          <xdr:rowOff>0</xdr:rowOff>
        </xdr:to>
        <xdr:sp macro="" textlink="">
          <xdr:nvSpPr>
            <xdr:cNvPr id="73729" name="Button 1" hidden="1">
              <a:extLst>
                <a:ext uri="{63B3BB69-23CF-44E3-9099-C40C66FF867C}">
                  <a14:compatExt spid="_x0000_s73729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vertOverflow="clip" wrap="square" lIns="27432" tIns="18288" rIns="27432" bIns="18288" anchor="ctr" upright="1"/>
            <a:lstStyle/>
            <a:p>
              <a:pPr algn="ctr" rtl="0">
                <a:defRPr sz="1000"/>
              </a:pPr>
              <a:r>
                <a:rPr lang="en-CA" sz="1100" b="0" i="0" u="none" strike="noStrike" baseline="0">
                  <a:solidFill>
                    <a:srgbClr val="000000"/>
                  </a:solidFill>
                  <a:latin typeface="Calibri"/>
                  <a:cs typeface="Calibri"/>
                </a:rPr>
                <a:t>Calculate Starting Value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5</xdr:col>
          <xdr:colOff>57150</xdr:colOff>
          <xdr:row>12</xdr:row>
          <xdr:rowOff>47625</xdr:rowOff>
        </xdr:from>
        <xdr:to>
          <xdr:col>5</xdr:col>
          <xdr:colOff>1838325</xdr:colOff>
          <xdr:row>14</xdr:row>
          <xdr:rowOff>57150</xdr:rowOff>
        </xdr:to>
        <xdr:sp macro="" textlink="">
          <xdr:nvSpPr>
            <xdr:cNvPr id="73730" name="Button 2" hidden="1">
              <a:extLst>
                <a:ext uri="{63B3BB69-23CF-44E3-9099-C40C66FF867C}">
                  <a14:compatExt spid="_x0000_s73730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vertOverflow="clip" wrap="square" lIns="27432" tIns="18288" rIns="27432" bIns="18288" anchor="ctr" upright="1"/>
            <a:lstStyle/>
            <a:p>
              <a:pPr algn="ctr" rtl="0">
                <a:defRPr sz="1000"/>
              </a:pPr>
              <a:r>
                <a:rPr lang="en-CA" sz="1100" b="0" i="0" u="none" strike="noStrike" baseline="0">
                  <a:solidFill>
                    <a:srgbClr val="000000"/>
                  </a:solidFill>
                  <a:latin typeface="Calibri"/>
                  <a:cs typeface="Calibri"/>
                </a:rPr>
                <a:t>Calculate Max Increase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5</xdr:col>
          <xdr:colOff>142875</xdr:colOff>
          <xdr:row>9</xdr:row>
          <xdr:rowOff>104775</xdr:rowOff>
        </xdr:from>
        <xdr:to>
          <xdr:col>6</xdr:col>
          <xdr:colOff>104775</xdr:colOff>
          <xdr:row>11</xdr:row>
          <xdr:rowOff>66675</xdr:rowOff>
        </xdr:to>
        <xdr:sp macro="" textlink="">
          <xdr:nvSpPr>
            <xdr:cNvPr id="73731" name="Button 3" hidden="1">
              <a:extLst>
                <a:ext uri="{63B3BB69-23CF-44E3-9099-C40C66FF867C}">
                  <a14:compatExt spid="_x0000_s73731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vertOverflow="clip" wrap="square" lIns="27432" tIns="18288" rIns="27432" bIns="18288" anchor="ctr" upright="1"/>
            <a:lstStyle/>
            <a:p>
              <a:pPr algn="ctr" rtl="0">
                <a:defRPr sz="1000"/>
              </a:pPr>
              <a:r>
                <a:rPr lang="en-CA" sz="1100" b="0" i="0" u="none" strike="noStrike" baseline="0">
                  <a:solidFill>
                    <a:srgbClr val="000000"/>
                  </a:solidFill>
                  <a:latin typeface="Calibri"/>
                  <a:cs typeface="Calibri"/>
                </a:rPr>
                <a:t>Calculate Increase Rate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5</xdr:col>
          <xdr:colOff>142875</xdr:colOff>
          <xdr:row>9</xdr:row>
          <xdr:rowOff>104775</xdr:rowOff>
        </xdr:from>
        <xdr:to>
          <xdr:col>6</xdr:col>
          <xdr:colOff>104775</xdr:colOff>
          <xdr:row>11</xdr:row>
          <xdr:rowOff>66675</xdr:rowOff>
        </xdr:to>
        <xdr:sp macro="" textlink="">
          <xdr:nvSpPr>
            <xdr:cNvPr id="73732" name="Button 4" hidden="1">
              <a:extLst>
                <a:ext uri="{63B3BB69-23CF-44E3-9099-C40C66FF867C}">
                  <a14:compatExt spid="_x0000_s73732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vertOverflow="clip" wrap="square" lIns="27432" tIns="18288" rIns="27432" bIns="18288" anchor="ctr" upright="1"/>
            <a:lstStyle/>
            <a:p>
              <a:pPr algn="ctr" rtl="0">
                <a:defRPr sz="1000"/>
              </a:pPr>
              <a:r>
                <a:rPr lang="en-CA" sz="1100" b="0" i="0" u="none" strike="noStrike" baseline="0">
                  <a:solidFill>
                    <a:srgbClr val="000000"/>
                  </a:solidFill>
                  <a:latin typeface="Calibri"/>
                  <a:cs typeface="Calibri"/>
                </a:rPr>
                <a:t>Calculate Increase Rate</a:t>
              </a:r>
            </a:p>
          </xdr:txBody>
        </xdr:sp>
        <xdr:clientData fPrintsWithSheet="0"/>
      </xdr:twoCellAnchor>
    </mc:Choice>
    <mc:Fallback/>
  </mc:AlternateContent>
</xdr:wsDr>
</file>

<file path=xl/externalLinks/_rels/externalLink1.xml.rels><?xml version="1.0" encoding="UTF-8" standalone="yes"?>
<Relationships xmlns="http://schemas.openxmlformats.org/package/2006/relationships"><Relationship Id="rId1" Type="http://schemas.microsoft.com/office/2006/relationships/xlExternalLinkPath/xlPathMissing" Target="1b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1b"/>
    </sheetNames>
    <sheetDataSet>
      <sheetData sheetId="0" refreshError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10.xml.rels><?xml version="1.0" encoding="UTF-8" standalone="yes"?>
<Relationships xmlns="http://schemas.openxmlformats.org/package/2006/relationships"><Relationship Id="rId3" Type="http://schemas.openxmlformats.org/officeDocument/2006/relationships/ctrlProp" Target="../ctrlProps/ctrlProp29.xml"/><Relationship Id="rId2" Type="http://schemas.openxmlformats.org/officeDocument/2006/relationships/vmlDrawing" Target="../drawings/vmlDrawing8.vml"/><Relationship Id="rId1" Type="http://schemas.openxmlformats.org/officeDocument/2006/relationships/drawing" Target="../drawings/drawing9.xml"/><Relationship Id="rId6" Type="http://schemas.openxmlformats.org/officeDocument/2006/relationships/ctrlProp" Target="../ctrlProps/ctrlProp32.xml"/><Relationship Id="rId5" Type="http://schemas.openxmlformats.org/officeDocument/2006/relationships/ctrlProp" Target="../ctrlProps/ctrlProp31.xml"/><Relationship Id="rId4" Type="http://schemas.openxmlformats.org/officeDocument/2006/relationships/ctrlProp" Target="../ctrlProps/ctrlProp30.xml"/></Relationships>
</file>

<file path=xl/worksheets/_rels/sheet12.xml.rels><?xml version="1.0" encoding="UTF-8" standalone="yes"?>
<Relationships xmlns="http://schemas.openxmlformats.org/package/2006/relationships"><Relationship Id="rId3" Type="http://schemas.openxmlformats.org/officeDocument/2006/relationships/ctrlProp" Target="../ctrlProps/ctrlProp33.xml"/><Relationship Id="rId2" Type="http://schemas.openxmlformats.org/officeDocument/2006/relationships/vmlDrawing" Target="../drawings/vmlDrawing9.vml"/><Relationship Id="rId1" Type="http://schemas.openxmlformats.org/officeDocument/2006/relationships/drawing" Target="../drawings/drawing10.xml"/><Relationship Id="rId5" Type="http://schemas.openxmlformats.org/officeDocument/2006/relationships/ctrlProp" Target="../ctrlProps/ctrlProp35.xml"/><Relationship Id="rId4" Type="http://schemas.openxmlformats.org/officeDocument/2006/relationships/ctrlProp" Target="../ctrlProps/ctrlProp34.xml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1.xml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ctrlProp" Target="../ctrlProps/ctrlProp1.xml"/><Relationship Id="rId2" Type="http://schemas.openxmlformats.org/officeDocument/2006/relationships/vmlDrawing" Target="../drawings/vmlDrawing1.vml"/><Relationship Id="rId1" Type="http://schemas.openxmlformats.org/officeDocument/2006/relationships/drawing" Target="../drawings/drawing2.xml"/><Relationship Id="rId6" Type="http://schemas.openxmlformats.org/officeDocument/2006/relationships/ctrlProp" Target="../ctrlProps/ctrlProp4.xml"/><Relationship Id="rId5" Type="http://schemas.openxmlformats.org/officeDocument/2006/relationships/ctrlProp" Target="../ctrlProps/ctrlProp3.xml"/><Relationship Id="rId4" Type="http://schemas.openxmlformats.org/officeDocument/2006/relationships/ctrlProp" Target="../ctrlProps/ctrlProp2.xml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ctrlProp" Target="../ctrlProps/ctrlProp5.xml"/><Relationship Id="rId2" Type="http://schemas.openxmlformats.org/officeDocument/2006/relationships/vmlDrawing" Target="../drawings/vmlDrawing2.vml"/><Relationship Id="rId1" Type="http://schemas.openxmlformats.org/officeDocument/2006/relationships/drawing" Target="../drawings/drawing3.xml"/><Relationship Id="rId6" Type="http://schemas.openxmlformats.org/officeDocument/2006/relationships/ctrlProp" Target="../ctrlProps/ctrlProp8.xml"/><Relationship Id="rId5" Type="http://schemas.openxmlformats.org/officeDocument/2006/relationships/ctrlProp" Target="../ctrlProps/ctrlProp7.xml"/><Relationship Id="rId4" Type="http://schemas.openxmlformats.org/officeDocument/2006/relationships/ctrlProp" Target="../ctrlProps/ctrlProp6.xml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ctrlProp" Target="../ctrlProps/ctrlProp9.xml"/><Relationship Id="rId2" Type="http://schemas.openxmlformats.org/officeDocument/2006/relationships/vmlDrawing" Target="../drawings/vmlDrawing3.vml"/><Relationship Id="rId1" Type="http://schemas.openxmlformats.org/officeDocument/2006/relationships/drawing" Target="../drawings/drawing4.xml"/><Relationship Id="rId6" Type="http://schemas.openxmlformats.org/officeDocument/2006/relationships/ctrlProp" Target="../ctrlProps/ctrlProp12.xml"/><Relationship Id="rId5" Type="http://schemas.openxmlformats.org/officeDocument/2006/relationships/ctrlProp" Target="../ctrlProps/ctrlProp11.xml"/><Relationship Id="rId4" Type="http://schemas.openxmlformats.org/officeDocument/2006/relationships/ctrlProp" Target="../ctrlProps/ctrlProp10.xml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ctrlProp" Target="../ctrlProps/ctrlProp13.xml"/><Relationship Id="rId2" Type="http://schemas.openxmlformats.org/officeDocument/2006/relationships/vmlDrawing" Target="../drawings/vmlDrawing4.vml"/><Relationship Id="rId1" Type="http://schemas.openxmlformats.org/officeDocument/2006/relationships/drawing" Target="../drawings/drawing5.xml"/><Relationship Id="rId6" Type="http://schemas.openxmlformats.org/officeDocument/2006/relationships/ctrlProp" Target="../ctrlProps/ctrlProp16.xml"/><Relationship Id="rId5" Type="http://schemas.openxmlformats.org/officeDocument/2006/relationships/ctrlProp" Target="../ctrlProps/ctrlProp15.xml"/><Relationship Id="rId4" Type="http://schemas.openxmlformats.org/officeDocument/2006/relationships/ctrlProp" Target="../ctrlProps/ctrlProp14.xml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ctrlProp" Target="../ctrlProps/ctrlProp17.xml"/><Relationship Id="rId2" Type="http://schemas.openxmlformats.org/officeDocument/2006/relationships/vmlDrawing" Target="../drawings/vmlDrawing5.vml"/><Relationship Id="rId1" Type="http://schemas.openxmlformats.org/officeDocument/2006/relationships/drawing" Target="../drawings/drawing6.xml"/><Relationship Id="rId6" Type="http://schemas.openxmlformats.org/officeDocument/2006/relationships/ctrlProp" Target="../ctrlProps/ctrlProp20.xml"/><Relationship Id="rId5" Type="http://schemas.openxmlformats.org/officeDocument/2006/relationships/ctrlProp" Target="../ctrlProps/ctrlProp19.xml"/><Relationship Id="rId4" Type="http://schemas.openxmlformats.org/officeDocument/2006/relationships/ctrlProp" Target="../ctrlProps/ctrlProp18.xml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ctrlProp" Target="../ctrlProps/ctrlProp21.xml"/><Relationship Id="rId2" Type="http://schemas.openxmlformats.org/officeDocument/2006/relationships/vmlDrawing" Target="../drawings/vmlDrawing6.vml"/><Relationship Id="rId1" Type="http://schemas.openxmlformats.org/officeDocument/2006/relationships/drawing" Target="../drawings/drawing7.xml"/><Relationship Id="rId6" Type="http://schemas.openxmlformats.org/officeDocument/2006/relationships/ctrlProp" Target="../ctrlProps/ctrlProp24.xml"/><Relationship Id="rId5" Type="http://schemas.openxmlformats.org/officeDocument/2006/relationships/ctrlProp" Target="../ctrlProps/ctrlProp23.xml"/><Relationship Id="rId4" Type="http://schemas.openxmlformats.org/officeDocument/2006/relationships/ctrlProp" Target="../ctrlProps/ctrlProp22.xml"/></Relationships>
</file>

<file path=xl/worksheets/_rels/sheet9.xml.rels><?xml version="1.0" encoding="UTF-8" standalone="yes"?>
<Relationships xmlns="http://schemas.openxmlformats.org/package/2006/relationships"><Relationship Id="rId3" Type="http://schemas.openxmlformats.org/officeDocument/2006/relationships/ctrlProp" Target="../ctrlProps/ctrlProp25.xml"/><Relationship Id="rId2" Type="http://schemas.openxmlformats.org/officeDocument/2006/relationships/vmlDrawing" Target="../drawings/vmlDrawing7.vml"/><Relationship Id="rId1" Type="http://schemas.openxmlformats.org/officeDocument/2006/relationships/drawing" Target="../drawings/drawing8.xml"/><Relationship Id="rId6" Type="http://schemas.openxmlformats.org/officeDocument/2006/relationships/ctrlProp" Target="../ctrlProps/ctrlProp28.xml"/><Relationship Id="rId5" Type="http://schemas.openxmlformats.org/officeDocument/2006/relationships/ctrlProp" Target="../ctrlProps/ctrlProp27.xml"/><Relationship Id="rId4" Type="http://schemas.openxmlformats.org/officeDocument/2006/relationships/ctrlProp" Target="../ctrlProps/ctrlProp26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8"/>
  <dimension ref="A1:AA46"/>
  <sheetViews>
    <sheetView workbookViewId="0">
      <selection activeCell="O17" sqref="O17"/>
    </sheetView>
  </sheetViews>
  <sheetFormatPr defaultRowHeight="15" x14ac:dyDescent="0.25"/>
  <cols>
    <col min="20" max="20" width="15.28515625" customWidth="1"/>
  </cols>
  <sheetData>
    <row r="1" spans="1:27" x14ac:dyDescent="0.25">
      <c r="A1" s="76"/>
      <c r="B1" s="76"/>
      <c r="C1" s="76"/>
      <c r="D1" s="76"/>
      <c r="E1" s="76"/>
      <c r="F1" s="76"/>
      <c r="G1" s="76"/>
      <c r="H1" s="76"/>
      <c r="I1" s="76"/>
      <c r="J1" s="76"/>
      <c r="K1" s="76"/>
      <c r="L1" s="76"/>
      <c r="M1" s="76"/>
      <c r="N1" s="76"/>
      <c r="O1" s="76"/>
      <c r="P1" s="76"/>
      <c r="Q1" s="76"/>
      <c r="R1" s="76"/>
      <c r="T1" t="s">
        <v>231</v>
      </c>
    </row>
    <row r="2" spans="1:27" x14ac:dyDescent="0.25">
      <c r="A2" s="76"/>
      <c r="B2" s="76"/>
      <c r="C2" s="76"/>
      <c r="D2" s="76"/>
      <c r="E2" s="76"/>
      <c r="F2" s="76"/>
      <c r="G2" s="76"/>
      <c r="H2" s="76"/>
      <c r="I2" s="76"/>
      <c r="J2" s="76"/>
      <c r="K2" s="76"/>
      <c r="L2" s="76"/>
      <c r="M2" s="76"/>
      <c r="N2" s="76"/>
      <c r="O2" s="76"/>
      <c r="P2" s="76"/>
      <c r="Q2" s="76"/>
      <c r="R2" s="76"/>
      <c r="U2">
        <v>2017</v>
      </c>
      <c r="V2">
        <v>2018</v>
      </c>
      <c r="W2" s="105">
        <v>2019</v>
      </c>
      <c r="X2" s="105">
        <v>2020</v>
      </c>
      <c r="Y2" s="105">
        <v>2021</v>
      </c>
      <c r="Z2" s="105"/>
      <c r="AA2" s="105"/>
    </row>
    <row r="3" spans="1:27" x14ac:dyDescent="0.25">
      <c r="A3" s="76"/>
      <c r="B3" s="76"/>
      <c r="C3" s="76"/>
      <c r="D3" s="76"/>
      <c r="E3" s="76"/>
      <c r="F3" s="76"/>
      <c r="G3" s="76"/>
      <c r="H3" s="76"/>
      <c r="I3" s="76"/>
      <c r="J3" s="76"/>
      <c r="K3" s="76"/>
      <c r="L3" s="76"/>
      <c r="M3" s="76"/>
      <c r="N3" s="76"/>
      <c r="O3" s="76"/>
      <c r="P3" s="76"/>
      <c r="Q3" s="76"/>
      <c r="R3" s="76"/>
      <c r="T3" t="s">
        <v>98</v>
      </c>
      <c r="U3">
        <v>-18.100000000000001</v>
      </c>
      <c r="V3">
        <v>-17.68</v>
      </c>
      <c r="W3">
        <v>-17.29</v>
      </c>
      <c r="X3">
        <v>-24.39</v>
      </c>
      <c r="Y3">
        <v>-19.2</v>
      </c>
    </row>
    <row r="4" spans="1:27" x14ac:dyDescent="0.25">
      <c r="A4" s="76"/>
      <c r="B4" s="76"/>
      <c r="C4" s="76"/>
      <c r="D4" s="76"/>
      <c r="E4" s="76"/>
      <c r="F4" s="76"/>
      <c r="G4" s="76"/>
      <c r="H4" s="76"/>
      <c r="I4" s="76"/>
      <c r="J4" s="76"/>
      <c r="K4" s="76"/>
      <c r="L4" s="76"/>
      <c r="M4" s="76"/>
      <c r="N4" s="76"/>
      <c r="O4" s="76"/>
      <c r="P4" s="76"/>
      <c r="Q4" s="76"/>
      <c r="R4" s="76"/>
      <c r="T4" t="s">
        <v>99</v>
      </c>
      <c r="U4">
        <v>-26.31</v>
      </c>
      <c r="V4">
        <v>-29.39</v>
      </c>
      <c r="W4">
        <v>-29.4</v>
      </c>
      <c r="X4">
        <v>-36.86</v>
      </c>
      <c r="Y4">
        <v>-36.020000000000003</v>
      </c>
    </row>
    <row r="5" spans="1:27" x14ac:dyDescent="0.25">
      <c r="A5" s="76"/>
      <c r="B5" s="76"/>
      <c r="C5" s="76"/>
      <c r="D5" s="76"/>
      <c r="E5" s="76"/>
      <c r="F5" s="76"/>
      <c r="G5" s="76"/>
      <c r="H5" s="76"/>
      <c r="I5" s="76"/>
      <c r="J5" s="76"/>
      <c r="K5" s="76"/>
      <c r="L5" s="76"/>
      <c r="M5" s="76"/>
      <c r="N5" s="76"/>
      <c r="O5" s="76"/>
      <c r="P5" s="76"/>
      <c r="Q5" s="76"/>
      <c r="R5" s="76"/>
      <c r="T5" t="s">
        <v>232</v>
      </c>
      <c r="U5">
        <v>-17.510000000000002</v>
      </c>
      <c r="V5">
        <v>-17.97</v>
      </c>
      <c r="W5">
        <v>-17.760000000000002</v>
      </c>
      <c r="X5">
        <v>-24.99</v>
      </c>
      <c r="Y5">
        <v>-19.91</v>
      </c>
    </row>
    <row r="6" spans="1:27" x14ac:dyDescent="0.25">
      <c r="A6" s="76"/>
      <c r="B6" s="76"/>
      <c r="C6" s="76"/>
      <c r="D6" s="76"/>
      <c r="E6" s="76"/>
      <c r="F6" s="76"/>
      <c r="G6" s="76"/>
      <c r="H6" s="76"/>
      <c r="I6" s="76"/>
      <c r="J6" s="76"/>
      <c r="K6" s="76"/>
      <c r="L6" s="76"/>
      <c r="M6" s="76"/>
      <c r="N6" s="76"/>
      <c r="O6" s="76"/>
      <c r="P6" s="76"/>
      <c r="Q6" s="76"/>
      <c r="R6" s="76"/>
    </row>
    <row r="7" spans="1:27" x14ac:dyDescent="0.25">
      <c r="A7" s="76"/>
      <c r="B7" s="76"/>
      <c r="C7" s="76"/>
      <c r="D7" s="76"/>
      <c r="E7" s="76"/>
      <c r="F7" s="76"/>
      <c r="G7" s="76"/>
      <c r="H7" s="76"/>
      <c r="I7" s="76"/>
      <c r="J7" s="76"/>
      <c r="K7" s="76"/>
      <c r="L7" s="76"/>
      <c r="M7" s="76"/>
      <c r="N7" s="76"/>
      <c r="O7" s="76"/>
      <c r="P7" s="76"/>
      <c r="Q7" s="76"/>
      <c r="R7" s="76"/>
    </row>
    <row r="8" spans="1:27" x14ac:dyDescent="0.25">
      <c r="A8" s="76"/>
      <c r="B8" s="76"/>
      <c r="C8" s="76"/>
      <c r="D8" s="76"/>
      <c r="E8" s="76"/>
      <c r="F8" s="76"/>
      <c r="G8" s="76"/>
      <c r="H8" s="76"/>
      <c r="I8" s="76"/>
      <c r="J8" s="76"/>
      <c r="K8" s="76"/>
      <c r="L8" s="76"/>
      <c r="M8" s="76"/>
      <c r="N8" s="76"/>
      <c r="O8" s="76"/>
      <c r="P8" s="76"/>
      <c r="Q8" s="76"/>
      <c r="R8" s="76"/>
    </row>
    <row r="9" spans="1:27" x14ac:dyDescent="0.25">
      <c r="A9" s="76"/>
      <c r="B9" s="76"/>
      <c r="C9" s="76"/>
      <c r="D9" s="76"/>
      <c r="E9" s="76"/>
      <c r="F9" s="76"/>
      <c r="G9" s="76"/>
      <c r="H9" s="76"/>
      <c r="I9" s="76"/>
      <c r="J9" s="76"/>
      <c r="K9" s="76"/>
      <c r="L9" s="76"/>
      <c r="M9" s="76"/>
      <c r="N9" s="76"/>
      <c r="O9" s="76"/>
      <c r="P9" s="76"/>
      <c r="Q9" s="76"/>
      <c r="R9" s="76"/>
    </row>
    <row r="10" spans="1:27" x14ac:dyDescent="0.25">
      <c r="A10" s="76"/>
      <c r="B10" s="76"/>
      <c r="C10" s="76"/>
      <c r="D10" s="76"/>
      <c r="E10" s="76"/>
      <c r="F10" s="76"/>
      <c r="G10" s="76"/>
      <c r="H10" s="76"/>
      <c r="I10" s="76"/>
      <c r="J10" s="76"/>
      <c r="K10" s="76"/>
      <c r="L10" s="76"/>
      <c r="M10" s="76"/>
      <c r="N10" s="76"/>
      <c r="O10" s="76"/>
      <c r="P10" s="76"/>
      <c r="Q10" s="76"/>
      <c r="R10" s="76"/>
    </row>
    <row r="11" spans="1:27" x14ac:dyDescent="0.25">
      <c r="A11" s="76"/>
      <c r="B11" s="76"/>
      <c r="C11" s="76"/>
      <c r="D11" s="76"/>
      <c r="E11" s="76"/>
      <c r="F11" s="76"/>
      <c r="G11" s="76"/>
      <c r="H11" s="76"/>
      <c r="I11" s="76"/>
      <c r="J11" s="76"/>
      <c r="K11" s="76"/>
      <c r="L11" s="76"/>
      <c r="M11" s="76"/>
      <c r="N11" s="76"/>
      <c r="O11" s="76"/>
      <c r="P11" s="76"/>
      <c r="Q11" s="76"/>
      <c r="R11" s="76"/>
    </row>
    <row r="12" spans="1:27" x14ac:dyDescent="0.25">
      <c r="A12" s="76"/>
      <c r="B12" s="76"/>
      <c r="C12" s="76"/>
      <c r="D12" s="76"/>
      <c r="E12" s="76"/>
      <c r="F12" s="76"/>
      <c r="G12" s="76"/>
      <c r="H12" s="76"/>
      <c r="I12" s="76"/>
      <c r="J12" s="76"/>
      <c r="K12" s="76"/>
      <c r="L12" s="76"/>
      <c r="M12" s="76"/>
      <c r="N12" s="76"/>
      <c r="O12" s="76"/>
      <c r="P12" s="76"/>
      <c r="Q12" s="76"/>
      <c r="R12" s="76"/>
    </row>
    <row r="13" spans="1:27" x14ac:dyDescent="0.25">
      <c r="A13" s="76"/>
      <c r="B13" s="76"/>
      <c r="C13" s="76"/>
      <c r="D13" s="76"/>
      <c r="E13" s="76"/>
      <c r="F13" s="76"/>
      <c r="G13" s="76"/>
      <c r="H13" s="76"/>
      <c r="I13" s="76"/>
      <c r="J13" s="76"/>
      <c r="K13" s="76"/>
      <c r="L13" s="76"/>
      <c r="M13" s="76"/>
      <c r="N13" s="76"/>
      <c r="O13" s="76"/>
      <c r="P13" s="76"/>
      <c r="Q13" s="76"/>
      <c r="R13" s="76"/>
    </row>
    <row r="14" spans="1:27" x14ac:dyDescent="0.25">
      <c r="A14" s="76"/>
      <c r="B14" s="76"/>
      <c r="C14" s="76"/>
      <c r="D14" s="76"/>
      <c r="E14" s="76"/>
      <c r="F14" s="76"/>
      <c r="G14" s="76"/>
      <c r="H14" s="76"/>
      <c r="I14" s="76"/>
      <c r="J14" s="76"/>
      <c r="K14" s="76"/>
      <c r="L14" s="76"/>
      <c r="M14" s="76"/>
      <c r="N14" s="76"/>
      <c r="O14" s="76"/>
      <c r="P14" s="76"/>
      <c r="Q14" s="76"/>
      <c r="R14" s="76"/>
    </row>
    <row r="15" spans="1:27" x14ac:dyDescent="0.25">
      <c r="A15" s="76"/>
      <c r="B15" s="76"/>
      <c r="C15" s="76"/>
      <c r="D15" s="76"/>
      <c r="E15" s="76"/>
      <c r="F15" s="76"/>
      <c r="G15" s="76"/>
      <c r="H15" s="76"/>
      <c r="I15" s="76"/>
      <c r="J15" s="76"/>
      <c r="K15" s="76"/>
      <c r="L15" s="76"/>
      <c r="M15" s="76"/>
      <c r="N15" s="76"/>
      <c r="O15" s="76"/>
      <c r="P15" s="76"/>
      <c r="Q15" s="76"/>
      <c r="R15" s="76"/>
    </row>
    <row r="16" spans="1:27" x14ac:dyDescent="0.25">
      <c r="A16" s="76"/>
      <c r="B16" s="76"/>
      <c r="C16" s="76"/>
      <c r="D16" s="76"/>
      <c r="E16" s="76"/>
      <c r="F16" s="76"/>
      <c r="G16" s="76"/>
      <c r="H16" s="76"/>
      <c r="I16" s="76"/>
      <c r="J16" s="76"/>
      <c r="K16" s="76"/>
      <c r="L16" s="76"/>
      <c r="M16" s="76"/>
      <c r="N16" s="76"/>
      <c r="O16" s="76"/>
      <c r="P16" s="76"/>
      <c r="Q16" s="76"/>
      <c r="R16" s="76"/>
    </row>
    <row r="17" spans="1:18" x14ac:dyDescent="0.25">
      <c r="A17" s="76"/>
      <c r="B17" s="76"/>
      <c r="C17" s="76"/>
      <c r="D17" s="76"/>
      <c r="E17" s="76"/>
      <c r="F17" s="76"/>
      <c r="G17" s="76"/>
      <c r="H17" s="76"/>
      <c r="I17" s="76"/>
      <c r="J17" s="76"/>
      <c r="K17" s="76"/>
      <c r="L17" s="76"/>
      <c r="M17" s="76"/>
      <c r="N17" s="76"/>
      <c r="O17" s="76"/>
      <c r="P17" s="76"/>
      <c r="Q17" s="76"/>
      <c r="R17" s="76"/>
    </row>
    <row r="18" spans="1:18" x14ac:dyDescent="0.25">
      <c r="A18" s="76"/>
      <c r="B18" s="76"/>
      <c r="C18" s="76"/>
      <c r="D18" s="76"/>
      <c r="E18" s="76"/>
      <c r="F18" s="76"/>
      <c r="G18" s="76"/>
      <c r="H18" s="76"/>
      <c r="I18" s="76"/>
      <c r="J18" s="76"/>
      <c r="K18" s="76"/>
      <c r="L18" s="76"/>
      <c r="M18" s="76"/>
      <c r="N18" s="76"/>
      <c r="O18" s="76"/>
      <c r="P18" s="76"/>
      <c r="Q18" s="76"/>
      <c r="R18" s="76"/>
    </row>
    <row r="19" spans="1:18" x14ac:dyDescent="0.25">
      <c r="A19" s="76"/>
      <c r="B19" s="76"/>
      <c r="C19" s="76"/>
      <c r="D19" s="76"/>
      <c r="E19" s="76"/>
      <c r="F19" s="76"/>
      <c r="G19" s="76"/>
      <c r="H19" s="76"/>
      <c r="I19" s="76"/>
      <c r="J19" s="76"/>
      <c r="K19" s="76"/>
      <c r="L19" s="76"/>
      <c r="M19" s="76"/>
      <c r="N19" s="76"/>
      <c r="O19" s="76"/>
      <c r="P19" s="76"/>
      <c r="Q19" s="76"/>
      <c r="R19" s="76"/>
    </row>
    <row r="20" spans="1:18" x14ac:dyDescent="0.25">
      <c r="A20" s="76"/>
      <c r="B20" s="76"/>
      <c r="C20" s="76"/>
      <c r="D20" s="76"/>
      <c r="E20" s="76"/>
      <c r="F20" s="76"/>
      <c r="G20" s="76"/>
      <c r="H20" s="76"/>
      <c r="I20" s="76"/>
      <c r="J20" s="76"/>
      <c r="K20" s="76"/>
      <c r="L20" s="76"/>
      <c r="M20" s="76"/>
      <c r="N20" s="76"/>
      <c r="O20" s="76"/>
      <c r="P20" s="76"/>
      <c r="Q20" s="76"/>
      <c r="R20" s="76"/>
    </row>
    <row r="21" spans="1:18" x14ac:dyDescent="0.25">
      <c r="A21" s="76"/>
      <c r="B21" s="76"/>
      <c r="C21" s="76"/>
      <c r="D21" s="76"/>
      <c r="E21" s="76"/>
      <c r="F21" s="76"/>
      <c r="G21" s="76"/>
      <c r="H21" s="76"/>
      <c r="I21" s="76"/>
      <c r="J21" s="76"/>
      <c r="K21" s="76"/>
      <c r="L21" s="76"/>
      <c r="M21" s="76"/>
      <c r="N21" s="76"/>
      <c r="O21" s="76"/>
      <c r="P21" s="76"/>
      <c r="Q21" s="76"/>
      <c r="R21" s="76"/>
    </row>
    <row r="22" spans="1:18" x14ac:dyDescent="0.25">
      <c r="A22" s="76"/>
      <c r="B22" s="76"/>
      <c r="C22" s="76"/>
      <c r="D22" s="76"/>
      <c r="E22" s="76"/>
      <c r="F22" s="76"/>
      <c r="G22" s="76"/>
      <c r="H22" s="76"/>
      <c r="I22" s="76"/>
      <c r="J22" s="76"/>
      <c r="K22" s="76"/>
      <c r="L22" s="76"/>
      <c r="M22" s="76"/>
      <c r="N22" s="76"/>
      <c r="O22" s="76"/>
      <c r="P22" s="76"/>
      <c r="Q22" s="76"/>
      <c r="R22" s="76"/>
    </row>
    <row r="23" spans="1:18" x14ac:dyDescent="0.25">
      <c r="A23" s="76"/>
      <c r="B23" s="76"/>
      <c r="C23" s="76"/>
      <c r="D23" s="76"/>
      <c r="E23" s="76"/>
      <c r="F23" s="76"/>
      <c r="G23" s="76"/>
      <c r="H23" s="76"/>
      <c r="I23" s="76"/>
      <c r="J23" s="76"/>
      <c r="K23" s="76"/>
      <c r="L23" s="76"/>
      <c r="M23" s="76"/>
      <c r="N23" s="76"/>
      <c r="O23" s="76"/>
      <c r="P23" s="76"/>
      <c r="Q23" s="76"/>
      <c r="R23" s="76"/>
    </row>
    <row r="24" spans="1:18" x14ac:dyDescent="0.25">
      <c r="A24" s="76"/>
      <c r="B24" s="76"/>
      <c r="C24" s="76"/>
      <c r="D24" s="76"/>
      <c r="E24" s="76"/>
      <c r="F24" s="76"/>
      <c r="G24" s="76"/>
      <c r="H24" s="76"/>
      <c r="I24" s="76"/>
      <c r="J24" s="76"/>
      <c r="K24" s="76"/>
      <c r="L24" s="76"/>
      <c r="M24" s="76"/>
      <c r="N24" s="76"/>
      <c r="O24" s="76"/>
      <c r="P24" s="76"/>
      <c r="Q24" s="76"/>
      <c r="R24" s="76"/>
    </row>
    <row r="25" spans="1:18" x14ac:dyDescent="0.25">
      <c r="A25" s="76"/>
      <c r="B25" s="76"/>
      <c r="C25" s="76"/>
      <c r="D25" s="76"/>
      <c r="E25" s="76"/>
      <c r="F25" s="76"/>
      <c r="G25" s="76"/>
      <c r="H25" s="76"/>
      <c r="I25" s="76"/>
      <c r="J25" s="76"/>
      <c r="K25" s="76"/>
      <c r="L25" s="76"/>
      <c r="M25" s="76"/>
      <c r="N25" s="76"/>
      <c r="O25" s="76"/>
      <c r="P25" s="76"/>
      <c r="Q25" s="76"/>
      <c r="R25" s="76"/>
    </row>
    <row r="26" spans="1:18" x14ac:dyDescent="0.25">
      <c r="A26" s="76"/>
      <c r="B26" s="76"/>
      <c r="C26" s="76"/>
      <c r="D26" s="76"/>
      <c r="E26" s="76"/>
      <c r="F26" s="76"/>
      <c r="G26" s="76"/>
      <c r="H26" s="76"/>
      <c r="I26" s="76"/>
      <c r="J26" s="76"/>
      <c r="K26" s="76"/>
      <c r="L26" s="76"/>
      <c r="M26" s="76"/>
      <c r="N26" s="76"/>
      <c r="O26" s="76"/>
      <c r="P26" s="76"/>
      <c r="Q26" s="76"/>
      <c r="R26" s="76"/>
    </row>
    <row r="27" spans="1:18" x14ac:dyDescent="0.25">
      <c r="A27" s="76"/>
      <c r="B27" s="76"/>
      <c r="C27" s="76"/>
      <c r="D27" s="76"/>
      <c r="E27" s="76"/>
      <c r="F27" s="76"/>
      <c r="G27" s="76"/>
      <c r="H27" s="76"/>
      <c r="I27" s="76"/>
      <c r="J27" s="76"/>
      <c r="K27" s="76"/>
      <c r="L27" s="76"/>
      <c r="M27" s="76"/>
      <c r="N27" s="76"/>
      <c r="O27" s="76"/>
      <c r="P27" s="76"/>
      <c r="Q27" s="76"/>
      <c r="R27" s="76"/>
    </row>
    <row r="28" spans="1:18" x14ac:dyDescent="0.25">
      <c r="A28" s="76"/>
      <c r="B28" s="76"/>
      <c r="C28" s="76"/>
      <c r="D28" s="76"/>
      <c r="E28" s="76"/>
      <c r="F28" s="76"/>
      <c r="G28" s="76"/>
      <c r="H28" s="76"/>
      <c r="I28" s="76"/>
      <c r="J28" s="76"/>
      <c r="K28" s="76"/>
      <c r="L28" s="76"/>
      <c r="M28" s="76"/>
      <c r="N28" s="76"/>
      <c r="O28" s="76"/>
      <c r="P28" s="76"/>
      <c r="Q28" s="76"/>
      <c r="R28" s="76"/>
    </row>
    <row r="29" spans="1:18" x14ac:dyDescent="0.25">
      <c r="A29" s="76"/>
      <c r="B29" s="76"/>
      <c r="C29" s="76"/>
      <c r="D29" s="76"/>
      <c r="E29" s="76"/>
      <c r="F29" s="76"/>
      <c r="G29" s="76"/>
      <c r="H29" s="76"/>
      <c r="I29" s="76"/>
      <c r="J29" s="76"/>
      <c r="K29" s="76"/>
      <c r="L29" s="76"/>
      <c r="M29" s="76"/>
      <c r="N29" s="76"/>
      <c r="O29" s="76"/>
      <c r="P29" s="76"/>
      <c r="Q29" s="76"/>
      <c r="R29" s="76"/>
    </row>
    <row r="30" spans="1:18" x14ac:dyDescent="0.25">
      <c r="A30" s="76"/>
      <c r="B30" s="76"/>
      <c r="C30" s="76"/>
      <c r="D30" s="76"/>
      <c r="E30" s="76"/>
      <c r="F30" s="76"/>
      <c r="G30" s="76"/>
      <c r="H30" s="76"/>
      <c r="I30" s="76"/>
      <c r="J30" s="76"/>
      <c r="K30" s="76"/>
      <c r="L30" s="76"/>
      <c r="M30" s="76"/>
      <c r="N30" s="76"/>
      <c r="O30" s="76"/>
      <c r="P30" s="76"/>
      <c r="Q30" s="76"/>
      <c r="R30" s="76"/>
    </row>
    <row r="31" spans="1:18" x14ac:dyDescent="0.25">
      <c r="A31" s="76"/>
      <c r="B31" s="76"/>
      <c r="C31" s="76"/>
      <c r="D31" s="76"/>
      <c r="E31" s="76"/>
      <c r="F31" s="76"/>
      <c r="G31" s="76"/>
      <c r="H31" s="76"/>
      <c r="I31" s="76"/>
      <c r="J31" s="76"/>
      <c r="K31" s="76"/>
      <c r="L31" s="76"/>
      <c r="M31" s="76"/>
      <c r="N31" s="76"/>
      <c r="O31" s="76"/>
      <c r="P31" s="76"/>
      <c r="Q31" s="76"/>
      <c r="R31" s="76"/>
    </row>
    <row r="32" spans="1:18" x14ac:dyDescent="0.25">
      <c r="A32" s="76"/>
      <c r="B32" s="76"/>
      <c r="C32" s="76"/>
      <c r="D32" s="76"/>
      <c r="E32" s="76"/>
      <c r="F32" s="76"/>
      <c r="G32" s="76"/>
      <c r="H32" s="76"/>
      <c r="I32" s="76"/>
      <c r="J32" s="76"/>
      <c r="K32" s="76"/>
      <c r="L32" s="76"/>
      <c r="M32" s="76"/>
      <c r="N32" s="76"/>
      <c r="O32" s="76"/>
      <c r="P32" s="76"/>
      <c r="Q32" s="76"/>
      <c r="R32" s="76"/>
    </row>
    <row r="33" spans="1:18" x14ac:dyDescent="0.25">
      <c r="A33" s="76"/>
      <c r="B33" s="76"/>
      <c r="C33" s="76"/>
      <c r="D33" s="76"/>
      <c r="E33" s="76"/>
      <c r="F33" s="76"/>
      <c r="G33" s="76"/>
      <c r="H33" s="76"/>
      <c r="I33" s="76"/>
      <c r="J33" s="76"/>
      <c r="K33" s="76"/>
      <c r="L33" s="76"/>
      <c r="M33" s="76"/>
      <c r="N33" s="76"/>
      <c r="O33" s="76"/>
      <c r="P33" s="76"/>
      <c r="Q33" s="76"/>
      <c r="R33" s="76"/>
    </row>
    <row r="34" spans="1:18" x14ac:dyDescent="0.25">
      <c r="A34" s="76"/>
      <c r="B34" s="76"/>
      <c r="C34" s="76"/>
      <c r="D34" s="76"/>
      <c r="E34" s="76"/>
      <c r="F34" s="76"/>
      <c r="G34" s="76"/>
      <c r="H34" s="76"/>
      <c r="I34" s="76"/>
      <c r="J34" s="76"/>
      <c r="K34" s="76"/>
      <c r="L34" s="76"/>
      <c r="M34" s="76"/>
      <c r="N34" s="76"/>
      <c r="O34" s="76"/>
      <c r="P34" s="76"/>
      <c r="Q34" s="76"/>
      <c r="R34" s="76"/>
    </row>
    <row r="35" spans="1:18" x14ac:dyDescent="0.25">
      <c r="A35" s="76"/>
      <c r="B35" s="76"/>
      <c r="C35" s="76"/>
      <c r="D35" s="76"/>
      <c r="E35" s="76"/>
      <c r="F35" s="76"/>
      <c r="G35" s="76"/>
      <c r="H35" s="76"/>
      <c r="I35" s="76"/>
      <c r="J35" s="76"/>
      <c r="K35" s="76"/>
      <c r="L35" s="76"/>
      <c r="M35" s="76"/>
      <c r="N35" s="76"/>
      <c r="O35" s="76"/>
      <c r="P35" s="76"/>
      <c r="Q35" s="76"/>
      <c r="R35" s="76"/>
    </row>
    <row r="36" spans="1:18" x14ac:dyDescent="0.25">
      <c r="A36" s="76"/>
      <c r="B36" s="76"/>
      <c r="C36" s="76"/>
      <c r="D36" s="76"/>
      <c r="E36" s="76"/>
      <c r="F36" s="76"/>
      <c r="G36" s="76"/>
      <c r="H36" s="76"/>
      <c r="I36" s="76"/>
      <c r="J36" s="76"/>
      <c r="K36" s="76"/>
      <c r="L36" s="76"/>
      <c r="M36" s="76"/>
      <c r="N36" s="76"/>
      <c r="O36" s="76"/>
      <c r="P36" s="76"/>
      <c r="Q36" s="76"/>
      <c r="R36" s="76"/>
    </row>
    <row r="37" spans="1:18" x14ac:dyDescent="0.25">
      <c r="A37" s="76"/>
      <c r="B37" s="76"/>
      <c r="C37" s="76"/>
      <c r="D37" s="76"/>
      <c r="E37" s="76"/>
      <c r="F37" s="76"/>
      <c r="G37" s="76"/>
      <c r="H37" s="76"/>
      <c r="I37" s="76"/>
      <c r="J37" s="76"/>
      <c r="K37" s="76"/>
      <c r="L37" s="76"/>
      <c r="M37" s="76"/>
      <c r="N37" s="76"/>
      <c r="O37" s="76"/>
      <c r="P37" s="76"/>
      <c r="Q37" s="76"/>
      <c r="R37" s="76"/>
    </row>
    <row r="38" spans="1:18" x14ac:dyDescent="0.25">
      <c r="A38" s="76"/>
      <c r="B38" s="76"/>
      <c r="C38" s="76"/>
      <c r="D38" s="76"/>
      <c r="E38" s="76"/>
      <c r="F38" s="76"/>
      <c r="G38" s="76"/>
      <c r="H38" s="76"/>
      <c r="I38" s="76"/>
      <c r="J38" s="76"/>
      <c r="K38" s="76"/>
      <c r="L38" s="76"/>
      <c r="M38" s="76"/>
      <c r="N38" s="76"/>
      <c r="O38" s="76"/>
      <c r="P38" s="76"/>
      <c r="Q38" s="76"/>
      <c r="R38" s="76"/>
    </row>
    <row r="39" spans="1:18" x14ac:dyDescent="0.25">
      <c r="A39" s="76"/>
      <c r="B39" s="76"/>
      <c r="C39" s="76"/>
      <c r="D39" s="76"/>
      <c r="E39" s="76"/>
      <c r="F39" s="76"/>
      <c r="G39" s="76"/>
      <c r="H39" s="76"/>
      <c r="I39" s="76"/>
      <c r="J39" s="76"/>
      <c r="K39" s="76"/>
      <c r="L39" s="76"/>
      <c r="M39" s="76"/>
      <c r="N39" s="76"/>
      <c r="O39" s="76"/>
      <c r="P39" s="76"/>
      <c r="Q39" s="76"/>
      <c r="R39" s="76"/>
    </row>
    <row r="40" spans="1:18" x14ac:dyDescent="0.25">
      <c r="A40" s="76"/>
      <c r="B40" s="76"/>
      <c r="C40" s="76"/>
      <c r="D40" s="76"/>
      <c r="E40" s="76"/>
      <c r="F40" s="76"/>
      <c r="G40" s="76"/>
      <c r="H40" s="76"/>
      <c r="I40" s="76"/>
      <c r="J40" s="76"/>
      <c r="K40" s="76"/>
      <c r="L40" s="76"/>
      <c r="M40" s="76"/>
      <c r="N40" s="76"/>
      <c r="O40" s="76"/>
      <c r="P40" s="76"/>
      <c r="Q40" s="76"/>
      <c r="R40" s="76"/>
    </row>
    <row r="41" spans="1:18" x14ac:dyDescent="0.25">
      <c r="A41" s="76"/>
      <c r="B41" s="76"/>
      <c r="C41" s="76"/>
      <c r="D41" s="76"/>
      <c r="E41" s="76"/>
      <c r="F41" s="76"/>
      <c r="G41" s="76"/>
      <c r="H41" s="76"/>
      <c r="I41" s="76"/>
      <c r="J41" s="76"/>
      <c r="K41" s="76"/>
      <c r="L41" s="76"/>
      <c r="M41" s="76"/>
      <c r="N41" s="76"/>
      <c r="O41" s="76"/>
      <c r="P41" s="76"/>
      <c r="Q41" s="76"/>
      <c r="R41" s="76"/>
    </row>
    <row r="42" spans="1:18" x14ac:dyDescent="0.25">
      <c r="A42" s="76"/>
      <c r="B42" s="76"/>
      <c r="C42" s="76"/>
      <c r="D42" s="76"/>
      <c r="E42" s="76"/>
      <c r="F42" s="76"/>
      <c r="G42" s="76"/>
      <c r="H42" s="76"/>
      <c r="I42" s="76"/>
      <c r="J42" s="76"/>
      <c r="K42" s="76"/>
      <c r="L42" s="76"/>
      <c r="M42" s="76"/>
      <c r="N42" s="76"/>
      <c r="O42" s="76"/>
      <c r="P42" s="76"/>
      <c r="Q42" s="76"/>
      <c r="R42" s="76"/>
    </row>
    <row r="43" spans="1:18" x14ac:dyDescent="0.25">
      <c r="A43" s="76"/>
      <c r="B43" s="76"/>
      <c r="C43" s="76"/>
      <c r="D43" s="76"/>
      <c r="E43" s="76"/>
      <c r="F43" s="76"/>
      <c r="G43" s="76"/>
      <c r="H43" s="76"/>
      <c r="I43" s="76"/>
      <c r="J43" s="76"/>
      <c r="K43" s="76"/>
      <c r="L43" s="76"/>
      <c r="M43" s="76"/>
      <c r="N43" s="76"/>
      <c r="O43" s="76"/>
      <c r="P43" s="76"/>
      <c r="Q43" s="76"/>
      <c r="R43" s="76"/>
    </row>
    <row r="44" spans="1:18" x14ac:dyDescent="0.25">
      <c r="A44" s="76"/>
      <c r="B44" s="76"/>
      <c r="C44" s="76"/>
      <c r="D44" s="76"/>
      <c r="E44" s="76"/>
      <c r="F44" s="76"/>
      <c r="G44" s="76"/>
      <c r="H44" s="76"/>
      <c r="I44" s="76"/>
      <c r="J44" s="76"/>
      <c r="K44" s="76"/>
      <c r="L44" s="76"/>
      <c r="M44" s="76"/>
      <c r="N44" s="76"/>
      <c r="O44" s="76"/>
      <c r="P44" s="76"/>
      <c r="Q44" s="76"/>
      <c r="R44" s="76"/>
    </row>
    <row r="45" spans="1:18" x14ac:dyDescent="0.25">
      <c r="A45" s="76"/>
      <c r="B45" s="76"/>
      <c r="C45" s="76"/>
      <c r="D45" s="76"/>
      <c r="E45" s="76"/>
      <c r="F45" s="76"/>
      <c r="G45" s="76"/>
      <c r="H45" s="76"/>
      <c r="I45" s="76"/>
      <c r="J45" s="76"/>
      <c r="K45" s="76"/>
      <c r="L45" s="76"/>
      <c r="M45" s="76"/>
      <c r="N45" s="76"/>
      <c r="O45" s="76"/>
      <c r="P45" s="76"/>
      <c r="Q45" s="76"/>
      <c r="R45" s="76"/>
    </row>
    <row r="46" spans="1:18" x14ac:dyDescent="0.25">
      <c r="A46" s="76"/>
      <c r="B46" s="76"/>
      <c r="C46" s="76"/>
      <c r="D46" s="76"/>
      <c r="E46" s="76"/>
      <c r="F46" s="76"/>
      <c r="G46" s="76"/>
      <c r="H46" s="76"/>
      <c r="I46" s="76"/>
      <c r="J46" s="76"/>
      <c r="K46" s="76"/>
      <c r="L46" s="76"/>
      <c r="M46" s="76"/>
      <c r="N46" s="76"/>
      <c r="O46" s="76"/>
      <c r="P46" s="76"/>
      <c r="Q46" s="76"/>
      <c r="R46" s="76"/>
    </row>
  </sheetData>
  <pageMargins left="0.7" right="0.7" top="0.75" bottom="0.75" header="0.3" footer="0.3"/>
  <drawing r:id="rId1"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20"/>
  <dimension ref="A1:BT57"/>
  <sheetViews>
    <sheetView topLeftCell="A25" zoomScale="85" zoomScaleNormal="85" workbookViewId="0">
      <selection activeCell="F55" sqref="F55"/>
    </sheetView>
  </sheetViews>
  <sheetFormatPr defaultRowHeight="15" x14ac:dyDescent="0.25"/>
  <cols>
    <col min="1" max="1" width="16.5703125" style="105" bestFit="1" customWidth="1"/>
    <col min="2" max="2" width="57.140625" style="105" customWidth="1"/>
    <col min="3" max="3" width="31" style="105" customWidth="1"/>
    <col min="4" max="4" width="12" style="105" bestFit="1" customWidth="1"/>
    <col min="5" max="5" width="12.42578125" style="105" bestFit="1" customWidth="1"/>
    <col min="6" max="6" width="29" style="105" customWidth="1"/>
    <col min="7" max="8" width="9.140625" style="105"/>
    <col min="9" max="9" width="33.140625" style="105" bestFit="1" customWidth="1"/>
    <col min="10" max="39" width="9.140625" style="105"/>
    <col min="40" max="40" width="55.42578125" style="105" customWidth="1"/>
    <col min="41" max="72" width="4.28515625" style="105" bestFit="1" customWidth="1"/>
    <col min="73" max="16384" width="9.140625" style="105"/>
  </cols>
  <sheetData>
    <row r="1" spans="1:72" x14ac:dyDescent="0.25">
      <c r="A1" s="54"/>
      <c r="B1" s="46"/>
      <c r="I1" s="105" t="s">
        <v>233</v>
      </c>
      <c r="J1" s="105">
        <v>3</v>
      </c>
      <c r="L1" s="105" t="s">
        <v>234</v>
      </c>
    </row>
    <row r="2" spans="1:72" x14ac:dyDescent="0.25">
      <c r="E2" s="32"/>
      <c r="F2" s="32"/>
      <c r="G2" s="125"/>
      <c r="H2" s="125"/>
    </row>
    <row r="3" spans="1:72" ht="26.25" x14ac:dyDescent="0.25">
      <c r="B3" s="24" t="s">
        <v>96</v>
      </c>
      <c r="C3" s="40">
        <f>Calcs!D21</f>
        <v>12095.369682235045</v>
      </c>
      <c r="F3" s="32">
        <f>C7-C3</f>
        <v>-2238.9780746666656</v>
      </c>
      <c r="G3" s="123"/>
      <c r="H3" s="123"/>
      <c r="J3" s="105">
        <v>2017</v>
      </c>
      <c r="K3" s="105">
        <v>2018</v>
      </c>
      <c r="L3" s="105">
        <v>2019</v>
      </c>
      <c r="M3" s="105">
        <v>2020</v>
      </c>
      <c r="N3" s="105">
        <v>2021</v>
      </c>
      <c r="AN3" s="132"/>
      <c r="AO3" s="130">
        <v>2017</v>
      </c>
      <c r="AP3" s="130">
        <v>2018</v>
      </c>
      <c r="AQ3" s="130">
        <v>2019</v>
      </c>
      <c r="AR3" s="130">
        <v>2020</v>
      </c>
      <c r="AS3" s="130">
        <v>2021</v>
      </c>
      <c r="AT3" s="130">
        <v>2022</v>
      </c>
      <c r="AU3" s="130">
        <v>2023</v>
      </c>
      <c r="AV3" s="130">
        <v>2024</v>
      </c>
      <c r="AW3" s="130">
        <v>2025</v>
      </c>
      <c r="AX3" s="130">
        <v>2026</v>
      </c>
      <c r="AY3" s="130">
        <v>2027</v>
      </c>
      <c r="AZ3" s="130">
        <v>2028</v>
      </c>
      <c r="BA3" s="130">
        <v>2029</v>
      </c>
      <c r="BB3" s="130">
        <v>2030</v>
      </c>
      <c r="BC3" s="130">
        <v>2031</v>
      </c>
      <c r="BD3" s="130">
        <v>2032</v>
      </c>
      <c r="BE3" s="130">
        <v>2033</v>
      </c>
      <c r="BF3" s="130">
        <v>2034</v>
      </c>
      <c r="BG3" s="130">
        <v>2035</v>
      </c>
      <c r="BH3" s="130">
        <v>2036</v>
      </c>
      <c r="BI3" s="130">
        <v>2037</v>
      </c>
      <c r="BJ3" s="130">
        <v>2038</v>
      </c>
      <c r="BK3" s="130">
        <v>2039</v>
      </c>
      <c r="BL3" s="130">
        <v>2040</v>
      </c>
      <c r="BM3" s="130">
        <v>2041</v>
      </c>
      <c r="BN3" s="130">
        <v>2042</v>
      </c>
      <c r="BO3" s="130">
        <v>2043</v>
      </c>
      <c r="BP3" s="130">
        <v>2044</v>
      </c>
      <c r="BQ3" s="130">
        <v>2045</v>
      </c>
      <c r="BR3" s="130">
        <v>2046</v>
      </c>
      <c r="BS3" s="130">
        <v>2047</v>
      </c>
      <c r="BT3" s="130">
        <v>2048</v>
      </c>
    </row>
    <row r="4" spans="1:72" x14ac:dyDescent="0.25">
      <c r="C4" s="124"/>
      <c r="D4" s="32"/>
      <c r="I4" s="105" t="s">
        <v>238</v>
      </c>
      <c r="J4" s="59">
        <f ca="1">OFFSET('Impact Summary'!U$2, '3 GA All'!$J$1, 0)</f>
        <v>-17.510000000000002</v>
      </c>
      <c r="K4" s="59">
        <f ca="1">OFFSET('Impact Summary'!V$2, '3 GA All'!$J$1, 0)</f>
        <v>-17.97</v>
      </c>
      <c r="L4" s="59">
        <f ca="1">OFFSET('Impact Summary'!W$2, '3 GA All'!$J$1, 0)</f>
        <v>-17.760000000000002</v>
      </c>
      <c r="M4" s="59">
        <f ca="1">OFFSET('Impact Summary'!X$2, '3 GA All'!$J$1, 0)</f>
        <v>-24.99</v>
      </c>
      <c r="N4" s="59">
        <f ca="1">OFFSET('Impact Summary'!Y$2, '3 GA All'!$J$1, 0)</f>
        <v>-19.91</v>
      </c>
      <c r="AN4" s="133" t="s">
        <v>221</v>
      </c>
      <c r="AO4" s="131">
        <f>'3 GA All'!F55/1.13</f>
        <v>-17.510000000000002</v>
      </c>
      <c r="AP4" s="131">
        <f>'3 GA All'!G55/1.13</f>
        <v>-17.969999999999988</v>
      </c>
      <c r="AQ4" s="131">
        <f>'3 GA All'!H55/1.13</f>
        <v>-17.759999999999984</v>
      </c>
      <c r="AR4" s="131">
        <f>'3 GA All'!I55/1.13</f>
        <v>-24.99</v>
      </c>
      <c r="AS4" s="131">
        <f>'3 GA All'!J55/1.13</f>
        <v>-19.910000000000004</v>
      </c>
      <c r="AT4" s="131">
        <f>'3 GA All'!K55/1.13</f>
        <v>-17.793109255378962</v>
      </c>
      <c r="AU4" s="131">
        <f>'3 GA All'!L55/1.13</f>
        <v>-14.633769777448373</v>
      </c>
      <c r="AV4" s="131">
        <f>'3 GA All'!M55/1.13</f>
        <v>-18.679512887776575</v>
      </c>
      <c r="AW4" s="131">
        <f>'3 GA All'!N55/1.13</f>
        <v>-14.281967420372144</v>
      </c>
      <c r="AX4" s="131">
        <f>'3 GA All'!O55/1.13</f>
        <v>-10.545179558455951</v>
      </c>
      <c r="AY4" s="131">
        <f>'3 GA All'!P55/1.13</f>
        <v>-15.158149987002716</v>
      </c>
      <c r="AZ4" s="131">
        <f>'3 GA All'!Q55/1.13</f>
        <v>-12.831734582736251</v>
      </c>
      <c r="BA4" s="131">
        <f>'3 GA All'!R55/1.13</f>
        <v>-7.1564391878728939</v>
      </c>
      <c r="BB4" s="131">
        <f>'3 GA All'!S55/1.13</f>
        <v>-4.3913888251465911</v>
      </c>
      <c r="BC4" s="131">
        <f>'3 GA All'!T55/1.13</f>
        <v>2.736667049113187</v>
      </c>
      <c r="BD4" s="131">
        <f>'3 GA All'!U55/1.13</f>
        <v>2.9326325267155315</v>
      </c>
      <c r="BE4" s="131">
        <f>'3 GA All'!V55/1.13</f>
        <v>7.2996242315406743</v>
      </c>
      <c r="BF4" s="131">
        <f>'3 GA All'!W55/1.13</f>
        <v>11.079506181342788</v>
      </c>
      <c r="BG4" s="131">
        <f>'3 GA All'!X55/1.13</f>
        <v>23.503184912571275</v>
      </c>
      <c r="BH4" s="131">
        <f>'3 GA All'!Y55/1.13</f>
        <v>26.093116227256999</v>
      </c>
      <c r="BI4" s="131">
        <f>'3 GA All'!Z55/1.13</f>
        <v>28.616732917502819</v>
      </c>
      <c r="BJ4" s="131">
        <f>'3 GA All'!AA55/1.13</f>
        <v>31.07874613619364</v>
      </c>
      <c r="BK4" s="131">
        <f>'3 GA All'!AB55/1.13</f>
        <v>33.483643441835049</v>
      </c>
      <c r="BL4" s="131">
        <f>'3 GA All'!AC55/1.13</f>
        <v>35.835700886826196</v>
      </c>
      <c r="BM4" s="131">
        <f>'3 GA All'!AD55/1.13</f>
        <v>38.1389944815663</v>
      </c>
      <c r="BN4" s="131">
        <f>'3 GA All'!AE55/1.13</f>
        <v>40.397411067135209</v>
      </c>
      <c r="BO4" s="131">
        <f>'3 GA All'!AF55/1.13</f>
        <v>42.614658627581605</v>
      </c>
      <c r="BP4" s="131">
        <f>'3 GA All'!AG55/1.13</f>
        <v>44.794276071232503</v>
      </c>
      <c r="BQ4" s="131">
        <f>'3 GA All'!AH55/1.13</f>
        <v>46.93964250890442</v>
      </c>
      <c r="BR4" s="131">
        <f>'3 GA All'!AI55/1.13</f>
        <v>49.053986055442309</v>
      </c>
      <c r="BS4" s="131">
        <f>'3 GA All'!AJ55/1.13</f>
        <v>51.140392179633615</v>
      </c>
      <c r="BT4" s="131">
        <f>'3 GA All'!AK55/1.13</f>
        <v>0</v>
      </c>
    </row>
    <row r="5" spans="1:72" x14ac:dyDescent="0.25">
      <c r="B5" s="25"/>
      <c r="C5" s="45" t="s">
        <v>209</v>
      </c>
      <c r="I5" s="151"/>
      <c r="J5" s="149"/>
      <c r="K5" s="121"/>
      <c r="L5" s="54"/>
      <c r="AN5" s="133" t="s">
        <v>213</v>
      </c>
      <c r="AO5" s="131">
        <f>'3 GA All'!F46/1000</f>
        <v>3.1109433333333345</v>
      </c>
      <c r="AP5" s="131">
        <f>'3 GA All'!G46/1000</f>
        <v>6.4627691942666639</v>
      </c>
      <c r="AQ5" s="131">
        <f>'3 GA All'!H46/1000</f>
        <v>9.9266990116998919</v>
      </c>
      <c r="AR5" s="131">
        <f>'3 GA All'!I46/1000</f>
        <v>14.843390751320278</v>
      </c>
      <c r="AS5" s="131">
        <f>'3 GA All'!J46/1000</f>
        <v>19.115385288824491</v>
      </c>
      <c r="AT5" s="131">
        <f>'3 GA All'!K46/1000</f>
        <v>23.232464220952764</v>
      </c>
      <c r="AU5" s="131">
        <f>'3 GA All'!L46/1000</f>
        <v>27.00278883729381</v>
      </c>
      <c r="AV5" s="131">
        <f>'3 GA All'!M46/1000</f>
        <v>31.679770424289622</v>
      </c>
      <c r="AW5" s="131">
        <f>'3 GA All'!N46/1000</f>
        <v>35.820192761663151</v>
      </c>
      <c r="AX5" s="131">
        <f>'3 GA All'!O46/1000</f>
        <v>39.500077551453899</v>
      </c>
      <c r="AY5" s="131">
        <f>'3 GA All'!P46/1000</f>
        <v>44.195166646996277</v>
      </c>
      <c r="AZ5" s="131">
        <f>'3 GA All'!Q46/1000</f>
        <v>48.720020425404805</v>
      </c>
      <c r="BA5" s="131">
        <f>'3 GA All'!R46/1000</f>
        <v>52.475106032544154</v>
      </c>
      <c r="BB5" s="131">
        <f>'3 GA All'!S46/1000</f>
        <v>55.939935871770167</v>
      </c>
      <c r="BC5" s="131">
        <f>'3 GA All'!T46/1000</f>
        <v>58.315608478577495</v>
      </c>
      <c r="BD5" s="131">
        <f>'3 GA All'!U46/1000</f>
        <v>60.774360389016422</v>
      </c>
      <c r="BE5" s="131">
        <f>'3 GA All'!V46/1000</f>
        <v>62.568538301169738</v>
      </c>
      <c r="BF5" s="131">
        <f>'3 GA All'!W46/1000</f>
        <v>63.759789447884323</v>
      </c>
      <c r="BG5" s="131">
        <f>'3 GA All'!X46/1000</f>
        <v>62.700003123023471</v>
      </c>
      <c r="BH5" s="131">
        <f>'3 GA All'!Y46/1000</f>
        <v>61.089793227057172</v>
      </c>
      <c r="BI5" s="131">
        <f>'3 GA All'!Z46/1000</f>
        <v>58.909239657974396</v>
      </c>
      <c r="BJ5" s="131">
        <f>'3 GA All'!AA46/1000</f>
        <v>56.136654429169546</v>
      </c>
      <c r="BK5" s="131">
        <f>'3 GA All'!AB46/1000</f>
        <v>52.748519562145283</v>
      </c>
      <c r="BL5" s="131">
        <f>'3 GA All'!AC46/1000</f>
        <v>48.719420258572647</v>
      </c>
      <c r="BM5" s="131">
        <f>'3 GA All'!AD46/1000</f>
        <v>44.021973180839964</v>
      </c>
      <c r="BN5" s="131">
        <f>'3 GA All'!AE46/1000</f>
        <v>38.626749657981939</v>
      </c>
      <c r="BO5" s="131">
        <f>'3 GA All'!AF46/1000</f>
        <v>32.50219362118083</v>
      </c>
      <c r="BP5" s="131">
        <f>'3 GA All'!AG46/1000</f>
        <v>25.614534059841386</v>
      </c>
      <c r="BQ5" s="131">
        <f>'3 GA All'!AH46/1000</f>
        <v>17.927691775527663</v>
      </c>
      <c r="BR5" s="131">
        <f>'3 GA All'!AI46/1000</f>
        <v>9.4031801967778605</v>
      </c>
      <c r="BS5" s="131">
        <f>'3 GA All'!AJ46/1000</f>
        <v>2.9489965527318419E-9</v>
      </c>
      <c r="BT5" s="131">
        <f>'3 GA All'!AK46/1000</f>
        <v>0</v>
      </c>
    </row>
    <row r="6" spans="1:72" x14ac:dyDescent="0.25">
      <c r="B6" s="24" t="s">
        <v>210</v>
      </c>
      <c r="C6" s="128">
        <v>-27.02</v>
      </c>
      <c r="I6" s="148"/>
      <c r="J6" s="149"/>
      <c r="K6" s="55"/>
      <c r="L6" s="55"/>
      <c r="AN6" s="133" t="s">
        <v>214</v>
      </c>
      <c r="AO6" s="131">
        <f>AO5</f>
        <v>3.1109433333333345</v>
      </c>
      <c r="AP6" s="131">
        <f t="shared" ref="AP6:BT6" si="0">AP5-AO5</f>
        <v>3.3518258609333293</v>
      </c>
      <c r="AQ6" s="131">
        <f t="shared" si="0"/>
        <v>3.463929817433228</v>
      </c>
      <c r="AR6" s="131">
        <f t="shared" si="0"/>
        <v>4.9166917396203864</v>
      </c>
      <c r="AS6" s="131">
        <f t="shared" si="0"/>
        <v>4.271994537504213</v>
      </c>
      <c r="AT6" s="131">
        <f t="shared" si="0"/>
        <v>4.1170789321282726</v>
      </c>
      <c r="AU6" s="131">
        <f t="shared" si="0"/>
        <v>3.7703246163410462</v>
      </c>
      <c r="AV6" s="131">
        <f t="shared" si="0"/>
        <v>4.6769815869958116</v>
      </c>
      <c r="AW6" s="131">
        <f t="shared" si="0"/>
        <v>4.1404223373735292</v>
      </c>
      <c r="AX6" s="131">
        <f t="shared" si="0"/>
        <v>3.6798847897907478</v>
      </c>
      <c r="AY6" s="131">
        <f t="shared" si="0"/>
        <v>4.6950890955423787</v>
      </c>
      <c r="AZ6" s="131">
        <f t="shared" si="0"/>
        <v>4.5248537784085272</v>
      </c>
      <c r="BA6" s="131">
        <f t="shared" si="0"/>
        <v>3.7550856071393497</v>
      </c>
      <c r="BB6" s="131">
        <f t="shared" si="0"/>
        <v>3.4648298392260131</v>
      </c>
      <c r="BC6" s="131">
        <f t="shared" si="0"/>
        <v>2.3756726068073277</v>
      </c>
      <c r="BD6" s="131">
        <f t="shared" si="0"/>
        <v>2.4587519104389273</v>
      </c>
      <c r="BE6" s="131">
        <f t="shared" si="0"/>
        <v>1.7941779121533159</v>
      </c>
      <c r="BF6" s="131">
        <f t="shared" si="0"/>
        <v>1.1912511467145848</v>
      </c>
      <c r="BG6" s="131">
        <f t="shared" si="0"/>
        <v>-1.0597863248608519</v>
      </c>
      <c r="BH6" s="131">
        <f t="shared" si="0"/>
        <v>-1.6102098959662996</v>
      </c>
      <c r="BI6" s="131">
        <f t="shared" si="0"/>
        <v>-2.1805535690827753</v>
      </c>
      <c r="BJ6" s="131">
        <f t="shared" si="0"/>
        <v>-2.77258522880485</v>
      </c>
      <c r="BK6" s="131">
        <f t="shared" si="0"/>
        <v>-3.388134867024263</v>
      </c>
      <c r="BL6" s="131">
        <f t="shared" si="0"/>
        <v>-4.0290993035726359</v>
      </c>
      <c r="BM6" s="131">
        <f t="shared" si="0"/>
        <v>-4.6974470777326829</v>
      </c>
      <c r="BN6" s="131">
        <f t="shared" si="0"/>
        <v>-5.395223522858025</v>
      </c>
      <c r="BO6" s="131">
        <f t="shared" si="0"/>
        <v>-6.1245560368011098</v>
      </c>
      <c r="BP6" s="131">
        <f t="shared" si="0"/>
        <v>-6.8876595613394436</v>
      </c>
      <c r="BQ6" s="131">
        <f t="shared" si="0"/>
        <v>-7.6868422843137232</v>
      </c>
      <c r="BR6" s="131">
        <f t="shared" si="0"/>
        <v>-8.5245115787498023</v>
      </c>
      <c r="BS6" s="131">
        <f t="shared" si="0"/>
        <v>-9.4031801938288648</v>
      </c>
      <c r="BT6" s="131">
        <f t="shared" si="0"/>
        <v>-2.9489965527318419E-9</v>
      </c>
    </row>
    <row r="7" spans="1:72" x14ac:dyDescent="0.25">
      <c r="B7" s="24" t="s">
        <v>87</v>
      </c>
      <c r="C7" s="32">
        <v>9856.3916075683792</v>
      </c>
      <c r="D7" s="105" t="s">
        <v>235</v>
      </c>
      <c r="E7" s="50" t="s">
        <v>111</v>
      </c>
      <c r="I7" s="148"/>
      <c r="J7" s="149"/>
      <c r="K7" s="55"/>
      <c r="L7" s="55"/>
    </row>
    <row r="8" spans="1:72" x14ac:dyDescent="0.25">
      <c r="B8" s="24" t="s">
        <v>88</v>
      </c>
      <c r="C8" s="42">
        <f>C7/C3-1</f>
        <v>-0.18511034664406678</v>
      </c>
      <c r="I8" s="148"/>
      <c r="J8" s="149"/>
    </row>
    <row r="9" spans="1:72" x14ac:dyDescent="0.25">
      <c r="B9" s="24" t="s">
        <v>187</v>
      </c>
      <c r="C9" s="126">
        <v>0</v>
      </c>
      <c r="I9" s="148"/>
      <c r="J9" s="149"/>
    </row>
    <row r="10" spans="1:72" x14ac:dyDescent="0.25">
      <c r="B10" s="24" t="s">
        <v>188</v>
      </c>
      <c r="C10" s="127">
        <v>0</v>
      </c>
      <c r="I10" s="148"/>
      <c r="J10" s="149"/>
      <c r="N10" s="129"/>
    </row>
    <row r="11" spans="1:72" x14ac:dyDescent="0.25">
      <c r="B11" s="24" t="s">
        <v>189</v>
      </c>
      <c r="C11" s="147">
        <v>2.263122991820373E-3</v>
      </c>
      <c r="D11" s="105" t="s">
        <v>236</v>
      </c>
      <c r="I11" s="148"/>
      <c r="J11" s="149"/>
    </row>
    <row r="12" spans="1:72" x14ac:dyDescent="0.25">
      <c r="B12" s="24" t="s">
        <v>90</v>
      </c>
      <c r="C12" s="150">
        <v>5.1159999999999997E-2</v>
      </c>
    </row>
    <row r="13" spans="1:72" x14ac:dyDescent="0.25">
      <c r="B13" s="24" t="s">
        <v>106</v>
      </c>
      <c r="C13" s="60">
        <v>100000000000000</v>
      </c>
      <c r="D13" s="105" t="s">
        <v>237</v>
      </c>
      <c r="E13" s="50" t="s">
        <v>111</v>
      </c>
    </row>
    <row r="14" spans="1:72" x14ac:dyDescent="0.25">
      <c r="B14" s="24" t="s">
        <v>107</v>
      </c>
      <c r="C14" s="150">
        <v>2020</v>
      </c>
    </row>
    <row r="15" spans="1:72" x14ac:dyDescent="0.25">
      <c r="B15" s="24" t="s">
        <v>108</v>
      </c>
      <c r="C15" s="150">
        <v>2047</v>
      </c>
    </row>
    <row r="16" spans="1:72" x14ac:dyDescent="0.25">
      <c r="B16" s="24" t="s">
        <v>110</v>
      </c>
      <c r="C16" s="49">
        <v>0</v>
      </c>
      <c r="E16" s="50"/>
    </row>
    <row r="17" spans="2:4" x14ac:dyDescent="0.25">
      <c r="B17" s="24" t="s">
        <v>109</v>
      </c>
      <c r="C17" s="40">
        <f ca="1">OFFSET(Calcs!D28, 0, '3 GA All'!C15-Calcs!D15)</f>
        <v>1.3734244566876441E-4</v>
      </c>
    </row>
    <row r="18" spans="2:4" x14ac:dyDescent="0.25">
      <c r="B18" s="24" t="s">
        <v>223</v>
      </c>
      <c r="C18" s="41" t="s">
        <v>224</v>
      </c>
      <c r="D18" s="105" t="s">
        <v>225</v>
      </c>
    </row>
    <row r="41" spans="2:39" x14ac:dyDescent="0.25">
      <c r="B41" s="54" t="s">
        <v>94</v>
      </c>
    </row>
    <row r="42" spans="2:39" x14ac:dyDescent="0.25">
      <c r="B42" s="33" t="s">
        <v>91</v>
      </c>
      <c r="C42" s="54">
        <v>2014</v>
      </c>
      <c r="D42" s="54">
        <v>2015</v>
      </c>
      <c r="E42" s="54">
        <v>2016</v>
      </c>
      <c r="F42" s="54">
        <v>2017</v>
      </c>
      <c r="G42" s="54">
        <v>2018</v>
      </c>
      <c r="H42" s="54">
        <v>2019</v>
      </c>
      <c r="I42" s="54">
        <v>2020</v>
      </c>
      <c r="J42" s="54">
        <v>2021</v>
      </c>
      <c r="K42" s="54">
        <v>2022</v>
      </c>
      <c r="L42" s="54">
        <v>2023</v>
      </c>
      <c r="M42" s="54">
        <v>2024</v>
      </c>
      <c r="N42" s="54">
        <v>2025</v>
      </c>
      <c r="O42" s="54">
        <v>2026</v>
      </c>
      <c r="P42" s="54">
        <v>2027</v>
      </c>
      <c r="Q42" s="54">
        <v>2028</v>
      </c>
      <c r="R42" s="54">
        <v>2029</v>
      </c>
      <c r="S42" s="54">
        <v>2030</v>
      </c>
      <c r="T42" s="54">
        <v>2031</v>
      </c>
      <c r="U42" s="54">
        <v>2032</v>
      </c>
      <c r="V42" s="54">
        <v>2033</v>
      </c>
      <c r="W42" s="54">
        <v>2034</v>
      </c>
      <c r="X42" s="54">
        <v>2035</v>
      </c>
      <c r="Y42" s="54">
        <v>2036</v>
      </c>
      <c r="Z42" s="54">
        <v>2037</v>
      </c>
      <c r="AA42" s="54">
        <v>2038</v>
      </c>
      <c r="AB42" s="54">
        <v>2039</v>
      </c>
      <c r="AC42" s="54">
        <v>2040</v>
      </c>
      <c r="AD42" s="54">
        <v>2041</v>
      </c>
      <c r="AE42" s="54">
        <v>2042</v>
      </c>
      <c r="AF42" s="54">
        <v>2043</v>
      </c>
      <c r="AG42" s="54">
        <v>2044</v>
      </c>
      <c r="AH42" s="54">
        <v>2045</v>
      </c>
      <c r="AI42" s="54">
        <v>2046</v>
      </c>
      <c r="AJ42" s="54">
        <v>2047</v>
      </c>
      <c r="AK42" s="54">
        <v>2048</v>
      </c>
      <c r="AL42" s="54">
        <v>2049</v>
      </c>
      <c r="AM42" s="54">
        <v>2050</v>
      </c>
    </row>
    <row r="43" spans="2:39" x14ac:dyDescent="0.25">
      <c r="B43" s="105" t="s">
        <v>127</v>
      </c>
      <c r="F43" s="32">
        <f>Calcs!D21</f>
        <v>12095.369682235045</v>
      </c>
      <c r="G43" s="32">
        <f>Calcs!E21</f>
        <v>11834.680968387356</v>
      </c>
      <c r="H43" s="32">
        <f>Calcs!F21</f>
        <v>11552.105152780023</v>
      </c>
      <c r="I43" s="32">
        <f>Calcs!G21</f>
        <v>12168.427804857231</v>
      </c>
      <c r="J43" s="32">
        <f>Calcs!H21</f>
        <v>10843.555476184305</v>
      </c>
      <c r="K43" s="32">
        <f>Calcs!I21</f>
        <v>10633.626262038733</v>
      </c>
      <c r="L43" s="32">
        <f>Calcs!J21</f>
        <v>10243.432169611806</v>
      </c>
      <c r="M43" s="32">
        <f>Calcs!K21</f>
        <v>11128.119052974123</v>
      </c>
      <c r="N43" s="32">
        <f>Calcs!L21</f>
        <v>10527.01808843752</v>
      </c>
      <c r="O43" s="32">
        <f>Calcs!M21</f>
        <v>10033.287200750003</v>
      </c>
      <c r="P43" s="32">
        <f>Calcs!N21</f>
        <v>11042.844229096907</v>
      </c>
      <c r="Q43" s="32">
        <f>Calcs!O21</f>
        <v>10819.097642104838</v>
      </c>
      <c r="R43" s="32">
        <f>Calcs!P21</f>
        <v>10008.692180866097</v>
      </c>
      <c r="S43" s="32">
        <f>Calcs!Q21</f>
        <v>9721.4381123383864</v>
      </c>
      <c r="T43" s="32">
        <f>Calcs!R21</f>
        <v>8654.4846953957476</v>
      </c>
      <c r="U43" s="32">
        <f>Calcs!S21</f>
        <v>8819.9388296880807</v>
      </c>
      <c r="V43" s="32">
        <f>Calcs!T21</f>
        <v>8238.0383223817407</v>
      </c>
      <c r="W43" s="32">
        <f>Calcs!U21</f>
        <v>7756.4351319563648</v>
      </c>
      <c r="X43" s="32">
        <f>Calcs!V21</f>
        <v>5662.3211916579985</v>
      </c>
    </row>
    <row r="44" spans="2:39" x14ac:dyDescent="0.25">
      <c r="B44" s="105" t="s">
        <v>131</v>
      </c>
      <c r="F44" s="32"/>
      <c r="G44" s="32"/>
      <c r="H44" s="32"/>
      <c r="I44" s="32"/>
      <c r="J44" s="32"/>
      <c r="K44" s="32"/>
      <c r="L44" s="32"/>
      <c r="M44" s="32"/>
      <c r="N44" s="32"/>
      <c r="O44" s="32"/>
      <c r="P44" s="32"/>
      <c r="Q44" s="32"/>
      <c r="R44" s="32"/>
      <c r="S44" s="32"/>
      <c r="T44" s="32"/>
      <c r="U44" s="32"/>
      <c r="V44" s="32"/>
      <c r="W44" s="32"/>
      <c r="X44" s="32"/>
      <c r="Y44" s="32">
        <f>Calcs!W21</f>
        <v>5388.8445108572041</v>
      </c>
      <c r="Z44" s="32">
        <f>Calcs!X21</f>
        <v>5128.5761049688263</v>
      </c>
      <c r="AA44" s="32">
        <f>Calcs!Y21</f>
        <v>4880.8780456486584</v>
      </c>
      <c r="AB44" s="32">
        <f>Calcs!Z21</f>
        <v>4645.1432149781613</v>
      </c>
      <c r="AC44" s="32">
        <f>Calcs!AA21</f>
        <v>4420.7938173939892</v>
      </c>
      <c r="AD44" s="32">
        <f>Calcs!AB21</f>
        <v>4207.2799634878011</v>
      </c>
      <c r="AE44" s="32">
        <f>Calcs!AC21</f>
        <v>4004.0783222051691</v>
      </c>
      <c r="AF44" s="32">
        <f>Calcs!AD21</f>
        <v>3810.6908381400954</v>
      </c>
      <c r="AG44" s="32">
        <f>Calcs!AE21</f>
        <v>3626.6435107811549</v>
      </c>
      <c r="AH44" s="32">
        <f>Calcs!AF21</f>
        <v>3451.4852327171438</v>
      </c>
      <c r="AI44" s="32">
        <f>Calcs!AG21</f>
        <v>3284.7866839546605</v>
      </c>
      <c r="AJ44" s="32">
        <f>Calcs!AH21</f>
        <v>3126.139279637503</v>
      </c>
      <c r="AK44" s="32">
        <f>Calcs!AI21</f>
        <v>2975.1541685887391</v>
      </c>
      <c r="AL44" s="32">
        <f>Calcs!AJ21</f>
        <v>2831.4612802208057</v>
      </c>
      <c r="AM44" s="32">
        <f>Calcs!AK21</f>
        <v>2694.7084174775991</v>
      </c>
    </row>
    <row r="45" spans="2:39" x14ac:dyDescent="0.25">
      <c r="B45" s="105" t="s">
        <v>195</v>
      </c>
      <c r="F45" s="32">
        <v>8984.4263489017103</v>
      </c>
      <c r="G45" s="32">
        <v>8642.0109683873598</v>
      </c>
      <c r="H45" s="32">
        <v>8418.8106073254785</v>
      </c>
      <c r="I45" s="32">
        <v>7759.5859866754108</v>
      </c>
      <c r="J45" s="32">
        <v>7330.9488095176384</v>
      </c>
      <c r="K45" s="32">
        <v>7494.4904412867236</v>
      </c>
      <c r="L45" s="32">
        <v>7661.6804228147039</v>
      </c>
      <c r="M45" s="32">
        <v>7832.6001428942682</v>
      </c>
      <c r="N45" s="32">
        <v>8007.3328059706555</v>
      </c>
      <c r="O45" s="32">
        <v>8185.9634726459462</v>
      </c>
      <c r="P45" s="32">
        <v>8368.5791010869143</v>
      </c>
      <c r="Q45" s="32">
        <v>8555.2685893566413</v>
      </c>
      <c r="R45" s="32">
        <v>8746.1228186904609</v>
      </c>
      <c r="S45" s="32">
        <v>8941.23469773734</v>
      </c>
      <c r="T45" s="32">
        <v>9140.6992077881914</v>
      </c>
      <c r="U45" s="32">
        <v>9344.6134490131863</v>
      </c>
      <c r="V45" s="32">
        <v>9553.0766877305086</v>
      </c>
      <c r="W45" s="32">
        <v>9766.1904047296357</v>
      </c>
      <c r="X45" s="32">
        <v>9984.0583446726177</v>
      </c>
      <c r="Y45" s="32">
        <v>10206.786566597404</v>
      </c>
      <c r="Z45" s="32">
        <v>10434.483495547853</v>
      </c>
      <c r="AA45" s="32">
        <v>10667.259975355484</v>
      </c>
      <c r="AB45" s="32">
        <v>10905.229322598745</v>
      </c>
      <c r="AC45" s="32">
        <v>11148.507381765989</v>
      </c>
      <c r="AD45" s="32">
        <v>11397.212581649066</v>
      </c>
      <c r="AE45" s="32">
        <v>11651.465992994967</v>
      </c>
      <c r="AF45" s="32">
        <v>11911.391387443568</v>
      </c>
      <c r="AG45" s="32">
        <v>12177.115297780207</v>
      </c>
      <c r="AH45" s="32">
        <v>12448.767079532354</v>
      </c>
      <c r="AI45" s="32">
        <v>12726.478973940459</v>
      </c>
      <c r="AJ45" s="32">
        <v>13010.386172333525</v>
      </c>
      <c r="AK45" s="32">
        <v>2975.1541685887391</v>
      </c>
      <c r="AL45" s="32">
        <v>2831.4612802208057</v>
      </c>
      <c r="AM45" s="32">
        <v>2694.7084174775991</v>
      </c>
    </row>
    <row r="46" spans="2:39" x14ac:dyDescent="0.25">
      <c r="B46" s="105" t="s">
        <v>126</v>
      </c>
      <c r="F46" s="32">
        <v>3110.9433333333345</v>
      </c>
      <c r="G46" s="32">
        <v>6462.7691942666643</v>
      </c>
      <c r="H46" s="32">
        <v>9926.6990116998913</v>
      </c>
      <c r="I46" s="32">
        <v>14843.390751320278</v>
      </c>
      <c r="J46" s="32">
        <v>19115.385288824491</v>
      </c>
      <c r="K46" s="32">
        <v>23232.464220952763</v>
      </c>
      <c r="L46" s="32">
        <v>27002.788837293811</v>
      </c>
      <c r="M46" s="32">
        <v>31679.770424289622</v>
      </c>
      <c r="N46" s="32">
        <v>35820.192761663151</v>
      </c>
      <c r="O46" s="32">
        <v>39500.077551453898</v>
      </c>
      <c r="P46" s="32">
        <v>44195.16664699628</v>
      </c>
      <c r="Q46" s="32">
        <v>48720.020425404808</v>
      </c>
      <c r="R46" s="32">
        <v>52475.106032544158</v>
      </c>
      <c r="S46" s="32">
        <v>55939.935871770169</v>
      </c>
      <c r="T46" s="32">
        <v>58315.608478577495</v>
      </c>
      <c r="U46" s="32">
        <v>60774.360389016423</v>
      </c>
      <c r="V46" s="32">
        <v>62568.538301169741</v>
      </c>
      <c r="W46" s="32">
        <v>63759.789447884323</v>
      </c>
      <c r="X46" s="32">
        <v>62700.003123023474</v>
      </c>
      <c r="Y46" s="32">
        <v>61089.793227057169</v>
      </c>
      <c r="Z46" s="32">
        <v>58909.239657974395</v>
      </c>
      <c r="AA46" s="32">
        <v>56136.654429169546</v>
      </c>
      <c r="AB46" s="32">
        <v>52748.51956214528</v>
      </c>
      <c r="AC46" s="32">
        <v>48719.420258572645</v>
      </c>
      <c r="AD46" s="32">
        <v>44021.973180839967</v>
      </c>
      <c r="AE46" s="32">
        <v>38626.749657981942</v>
      </c>
      <c r="AF46" s="32">
        <v>32502.193621180828</v>
      </c>
      <c r="AG46" s="32">
        <v>25614.534059841386</v>
      </c>
      <c r="AH46" s="32">
        <v>17927.691775527663</v>
      </c>
      <c r="AI46" s="32">
        <v>9403.1801967778611</v>
      </c>
      <c r="AJ46" s="32">
        <v>2.9489965527318418E-6</v>
      </c>
      <c r="AK46" s="32">
        <v>0</v>
      </c>
      <c r="AL46" s="32">
        <v>0</v>
      </c>
      <c r="AM46" s="32">
        <v>0</v>
      </c>
    </row>
    <row r="48" spans="2:39" x14ac:dyDescent="0.25">
      <c r="B48" s="54" t="s">
        <v>95</v>
      </c>
    </row>
    <row r="49" spans="2:39" x14ac:dyDescent="0.25">
      <c r="B49" s="33" t="s">
        <v>92</v>
      </c>
    </row>
    <row r="50" spans="2:39" x14ac:dyDescent="0.25">
      <c r="C50" s="54">
        <v>2014</v>
      </c>
      <c r="D50" s="54">
        <v>2015</v>
      </c>
      <c r="E50" s="54">
        <v>2016</v>
      </c>
      <c r="F50" s="54">
        <v>2017</v>
      </c>
      <c r="G50" s="54">
        <v>2018</v>
      </c>
      <c r="H50" s="54">
        <v>2019</v>
      </c>
      <c r="I50" s="54">
        <v>2020</v>
      </c>
      <c r="J50" s="54">
        <v>2021</v>
      </c>
      <c r="K50" s="54">
        <v>2022</v>
      </c>
      <c r="L50" s="54">
        <v>2023</v>
      </c>
      <c r="M50" s="54">
        <v>2024</v>
      </c>
      <c r="N50" s="54">
        <v>2025</v>
      </c>
      <c r="O50" s="54">
        <v>2026</v>
      </c>
      <c r="P50" s="54">
        <v>2027</v>
      </c>
      <c r="Q50" s="54">
        <v>2028</v>
      </c>
      <c r="R50" s="54">
        <v>2029</v>
      </c>
      <c r="S50" s="54">
        <v>2030</v>
      </c>
      <c r="T50" s="54">
        <v>2031</v>
      </c>
      <c r="U50" s="54">
        <v>2032</v>
      </c>
      <c r="V50" s="54">
        <v>2033</v>
      </c>
      <c r="W50" s="54">
        <v>2034</v>
      </c>
      <c r="X50" s="54">
        <v>2035</v>
      </c>
      <c r="Y50" s="54">
        <v>2036</v>
      </c>
      <c r="Z50" s="54">
        <v>2037</v>
      </c>
      <c r="AA50" s="54">
        <v>2038</v>
      </c>
      <c r="AB50" s="54">
        <v>2039</v>
      </c>
      <c r="AC50" s="54">
        <v>2040</v>
      </c>
      <c r="AD50" s="54">
        <v>2041</v>
      </c>
      <c r="AE50" s="54">
        <v>2042</v>
      </c>
      <c r="AF50" s="54">
        <v>2043</v>
      </c>
      <c r="AG50" s="54">
        <v>2044</v>
      </c>
      <c r="AH50" s="54">
        <v>2045</v>
      </c>
      <c r="AI50" s="54">
        <v>2046</v>
      </c>
      <c r="AJ50" s="54">
        <v>2047</v>
      </c>
      <c r="AK50" s="54">
        <v>2048</v>
      </c>
      <c r="AL50" s="54">
        <v>2049</v>
      </c>
      <c r="AM50" s="54">
        <v>2050</v>
      </c>
    </row>
    <row r="51" spans="2:39" x14ac:dyDescent="0.25">
      <c r="B51" s="105" t="s">
        <v>151</v>
      </c>
      <c r="C51" s="121">
        <f>'Historical Data'!C10</f>
        <v>123.51</v>
      </c>
      <c r="D51" s="121">
        <f>'Historical Data'!D10</f>
        <v>135.65</v>
      </c>
      <c r="E51" s="121">
        <f>'Historical Data'!E10</f>
        <v>155.58000000000001</v>
      </c>
      <c r="F51" s="121"/>
      <c r="G51" s="121"/>
      <c r="H51" s="121"/>
      <c r="I51" s="121"/>
      <c r="J51" s="121"/>
      <c r="K51" s="121"/>
      <c r="L51" s="121"/>
      <c r="M51" s="121"/>
      <c r="N51" s="121"/>
      <c r="O51" s="121"/>
      <c r="P51" s="121"/>
      <c r="Q51" s="121"/>
      <c r="R51" s="121"/>
      <c r="S51" s="121"/>
      <c r="T51" s="121"/>
      <c r="U51" s="121"/>
      <c r="V51" s="121"/>
      <c r="W51" s="121"/>
      <c r="X51" s="121"/>
      <c r="Y51" s="121"/>
      <c r="Z51" s="121"/>
      <c r="AA51" s="121"/>
      <c r="AB51" s="121"/>
      <c r="AC51" s="121"/>
      <c r="AD51" s="121"/>
      <c r="AE51" s="121"/>
      <c r="AF51" s="121"/>
      <c r="AG51" s="121"/>
      <c r="AH51" s="121"/>
      <c r="AI51" s="121"/>
      <c r="AJ51" s="121"/>
      <c r="AK51" s="121"/>
      <c r="AL51" s="121"/>
      <c r="AM51" s="121"/>
    </row>
    <row r="52" spans="2:39" x14ac:dyDescent="0.25">
      <c r="B52" s="105" t="s">
        <v>135</v>
      </c>
      <c r="C52" s="32"/>
      <c r="D52" s="32"/>
      <c r="E52" s="32"/>
      <c r="F52" s="32">
        <v>160.21813261808913</v>
      </c>
      <c r="G52" s="32">
        <v>162.76950298964928</v>
      </c>
      <c r="H52" s="32">
        <v>165.41420006702134</v>
      </c>
      <c r="I52" s="32">
        <v>175.94032368871547</v>
      </c>
      <c r="J52" s="32">
        <v>173.59593780473958</v>
      </c>
      <c r="K52" s="32">
        <v>176.91361421157205</v>
      </c>
      <c r="L52" s="32">
        <v>181.74631090333577</v>
      </c>
      <c r="M52" s="32">
        <v>184.45185686929372</v>
      </c>
      <c r="N52" s="32">
        <v>193.49858854932918</v>
      </c>
      <c r="O52" s="32">
        <v>188.45489333516903</v>
      </c>
      <c r="P52" s="32">
        <v>198.44338301910517</v>
      </c>
      <c r="Q52" s="32">
        <v>198.85748134818064</v>
      </c>
      <c r="R52" s="32">
        <v>197.7162350799629</v>
      </c>
      <c r="S52" s="32">
        <v>199.85545053707497</v>
      </c>
      <c r="T52" s="32">
        <v>202.42298557157022</v>
      </c>
      <c r="U52" s="32">
        <v>204.74964459598468</v>
      </c>
      <c r="V52" s="32">
        <v>206.70587849410711</v>
      </c>
      <c r="W52" s="32">
        <v>208.12189291901626</v>
      </c>
      <c r="X52" s="32">
        <v>204.59443129699886</v>
      </c>
      <c r="Y52" s="32"/>
      <c r="Z52" s="32"/>
      <c r="AA52" s="32"/>
      <c r="AB52" s="32"/>
      <c r="AC52" s="32"/>
      <c r="AD52" s="32"/>
      <c r="AE52" s="32"/>
      <c r="AF52" s="32"/>
      <c r="AG52" s="32"/>
      <c r="AH52" s="32"/>
      <c r="AI52" s="32"/>
      <c r="AJ52" s="32"/>
      <c r="AK52" s="32"/>
      <c r="AL52" s="32"/>
      <c r="AM52" s="32"/>
    </row>
    <row r="53" spans="2:39" x14ac:dyDescent="0.25">
      <c r="B53" s="105" t="s">
        <v>134</v>
      </c>
      <c r="C53" s="32"/>
      <c r="D53" s="32"/>
      <c r="E53" s="32"/>
      <c r="F53" s="32"/>
      <c r="G53" s="32"/>
      <c r="H53" s="32"/>
      <c r="I53" s="32"/>
      <c r="J53" s="32"/>
      <c r="K53" s="32"/>
      <c r="L53" s="32"/>
      <c r="M53" s="32"/>
      <c r="N53" s="32"/>
      <c r="O53" s="32"/>
      <c r="P53" s="32"/>
      <c r="Q53" s="32"/>
      <c r="R53" s="32"/>
      <c r="S53" s="32"/>
      <c r="T53" s="32"/>
      <c r="U53" s="32"/>
      <c r="V53" s="32"/>
      <c r="W53" s="32"/>
      <c r="X53" s="32"/>
      <c r="Y53" s="32">
        <v>205.43844915893689</v>
      </c>
      <c r="Z53" s="32">
        <v>206.28594886613706</v>
      </c>
      <c r="AA53" s="32">
        <v>207.13694478233143</v>
      </c>
      <c r="AB53" s="32">
        <v>207.99145133050709</v>
      </c>
      <c r="AC53" s="32">
        <v>208.84948299315059</v>
      </c>
      <c r="AD53" s="32">
        <v>209.71105431249339</v>
      </c>
      <c r="AE53" s="32">
        <v>210.57617989075831</v>
      </c>
      <c r="AF53" s="32">
        <v>211.44487439040711</v>
      </c>
      <c r="AG53" s="32">
        <v>212.31715253438887</v>
      </c>
      <c r="AH53" s="32">
        <v>213.19302910638956</v>
      </c>
      <c r="AI53" s="32">
        <v>214.07251895108266</v>
      </c>
      <c r="AJ53" s="32">
        <v>214.95563697438064</v>
      </c>
      <c r="AK53" s="32">
        <v>215.84239814368772</v>
      </c>
      <c r="AL53" s="32">
        <v>216.73281748815344</v>
      </c>
      <c r="AM53" s="32">
        <v>217.62691009892745</v>
      </c>
    </row>
    <row r="54" spans="2:39" x14ac:dyDescent="0.25">
      <c r="B54" s="105" t="s">
        <v>193</v>
      </c>
      <c r="C54" s="32"/>
      <c r="D54" s="32"/>
      <c r="E54" s="32"/>
      <c r="F54" s="32">
        <v>140.43183261808912</v>
      </c>
      <c r="G54" s="32">
        <v>142.4634029896493</v>
      </c>
      <c r="H54" s="32">
        <v>145.34540006702136</v>
      </c>
      <c r="I54" s="32">
        <v>147.70162368871547</v>
      </c>
      <c r="J54" s="32">
        <v>151.09763780473958</v>
      </c>
      <c r="K54" s="32">
        <v>156.80740075299383</v>
      </c>
      <c r="L54" s="32">
        <v>165.21015105481911</v>
      </c>
      <c r="M54" s="32">
        <v>163.34400730610619</v>
      </c>
      <c r="N54" s="32">
        <v>177.35996536430866</v>
      </c>
      <c r="O54" s="32">
        <v>176.53884043411381</v>
      </c>
      <c r="P54" s="32">
        <v>181.3146735337921</v>
      </c>
      <c r="Q54" s="32">
        <v>184.35762126968868</v>
      </c>
      <c r="R54" s="32">
        <v>189.62945879766653</v>
      </c>
      <c r="S54" s="32">
        <v>194.89318116465932</v>
      </c>
      <c r="T54" s="32">
        <v>205.51541933706812</v>
      </c>
      <c r="U54" s="32">
        <v>208.06351935117323</v>
      </c>
      <c r="V54" s="32">
        <v>214.95445387574807</v>
      </c>
      <c r="W54" s="32">
        <v>220.64173490393361</v>
      </c>
      <c r="X54" s="32">
        <v>231.1530302482044</v>
      </c>
      <c r="Y54" s="32">
        <v>234.9236704957373</v>
      </c>
      <c r="Z54" s="32">
        <v>238.62285706291524</v>
      </c>
      <c r="AA54" s="32">
        <v>242.25592791623023</v>
      </c>
      <c r="AB54" s="32">
        <v>245.82796841978069</v>
      </c>
      <c r="AC54" s="32">
        <v>249.34382499526419</v>
      </c>
      <c r="AD54" s="32">
        <v>252.80811807666331</v>
      </c>
      <c r="AE54" s="32">
        <v>256.2252543966211</v>
      </c>
      <c r="AF54" s="32">
        <v>259.59943863957432</v>
      </c>
      <c r="AG54" s="32">
        <v>262.93468449488159</v>
      </c>
      <c r="AH54" s="32">
        <v>266.23482514145155</v>
      </c>
      <c r="AI54" s="32">
        <v>269.50352319373246</v>
      </c>
      <c r="AJ54" s="32">
        <v>272.74428013736662</v>
      </c>
      <c r="AK54" s="32">
        <v>215.84239814368772</v>
      </c>
      <c r="AL54" s="32">
        <v>216.73281748815344</v>
      </c>
      <c r="AM54" s="32">
        <v>217.62691009892745</v>
      </c>
    </row>
    <row r="55" spans="2:39" x14ac:dyDescent="0.25">
      <c r="B55" s="105" t="s">
        <v>194</v>
      </c>
      <c r="F55" s="37">
        <v>-19.786300000000001</v>
      </c>
      <c r="G55" s="37">
        <v>-20.306099999999986</v>
      </c>
      <c r="H55" s="37">
        <v>-20.068799999999982</v>
      </c>
      <c r="I55" s="37">
        <v>-28.238699999999994</v>
      </c>
      <c r="J55" s="37">
        <v>-22.4983</v>
      </c>
      <c r="K55" s="37">
        <v>-20.106213458578225</v>
      </c>
      <c r="L55" s="37">
        <v>-16.536159848516661</v>
      </c>
      <c r="M55" s="37">
        <v>-21.107849563187528</v>
      </c>
      <c r="N55" s="37">
        <v>-16.138623185020521</v>
      </c>
      <c r="O55" s="37">
        <v>-11.916052901055224</v>
      </c>
      <c r="P55" s="37">
        <v>-17.128709485313067</v>
      </c>
      <c r="Q55" s="37">
        <v>-14.499860078491963</v>
      </c>
      <c r="R55" s="37">
        <v>-8.0867762822963698</v>
      </c>
      <c r="S55" s="37">
        <v>-4.9622693724156477</v>
      </c>
      <c r="T55" s="37">
        <v>3.0924337654979013</v>
      </c>
      <c r="U55" s="37">
        <v>3.3138747551885501</v>
      </c>
      <c r="V55" s="37">
        <v>8.2485753816409613</v>
      </c>
      <c r="W55" s="37">
        <v>12.519841984917349</v>
      </c>
      <c r="X55" s="37">
        <v>26.558598951205539</v>
      </c>
      <c r="Y55" s="37">
        <v>29.485221336800407</v>
      </c>
      <c r="Z55" s="37">
        <v>32.336908196778182</v>
      </c>
      <c r="AA55" s="37">
        <v>35.118983133898809</v>
      </c>
      <c r="AB55" s="37">
        <v>37.836517089273599</v>
      </c>
      <c r="AC55" s="37">
        <v>40.494342002113598</v>
      </c>
      <c r="AD55" s="37">
        <v>43.097063764169917</v>
      </c>
      <c r="AE55" s="37">
        <v>45.649074505862785</v>
      </c>
      <c r="AF55" s="37">
        <v>48.154564249167208</v>
      </c>
      <c r="AG55" s="37">
        <v>50.617531960492727</v>
      </c>
      <c r="AH55" s="37">
        <v>53.041796035061992</v>
      </c>
      <c r="AI55" s="37">
        <v>55.431004242649806</v>
      </c>
      <c r="AJ55" s="37">
        <v>57.788643162985977</v>
      </c>
      <c r="AK55" s="37">
        <v>0</v>
      </c>
      <c r="AL55" s="37">
        <v>0</v>
      </c>
      <c r="AM55" s="37">
        <v>0</v>
      </c>
    </row>
    <row r="56" spans="2:39" x14ac:dyDescent="0.25">
      <c r="B56" s="105" t="s">
        <v>222</v>
      </c>
      <c r="F56" s="22"/>
    </row>
    <row r="57" spans="2:39" x14ac:dyDescent="0.25">
      <c r="F57" s="32"/>
    </row>
  </sheetData>
  <pageMargins left="0.7" right="0.7" top="0.75" bottom="0.75" header="0.3" footer="0.3"/>
  <drawing r:id="rId1"/>
  <legacyDrawing r:id="rId2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73729" r:id="rId3" name="Button 1">
              <controlPr defaultSize="0" print="0" autoFill="0" autoPict="0" macro="[0]!PayDebtStartingValue">
                <anchor moveWithCells="1" sizeWithCells="1">
                  <from>
                    <xdr:col>5</xdr:col>
                    <xdr:colOff>19050</xdr:colOff>
                    <xdr:row>4</xdr:row>
                    <xdr:rowOff>76200</xdr:rowOff>
                  </from>
                  <to>
                    <xdr:col>5</xdr:col>
                    <xdr:colOff>1847850</xdr:colOff>
                    <xdr:row>8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3730" r:id="rId4" name="Button 2">
              <controlPr defaultSize="0" print="0" autoFill="0" autoPict="0" macro="[0]!PayDebtMaxIncrease">
                <anchor moveWithCells="1" sizeWithCells="1">
                  <from>
                    <xdr:col>5</xdr:col>
                    <xdr:colOff>57150</xdr:colOff>
                    <xdr:row>12</xdr:row>
                    <xdr:rowOff>47625</xdr:rowOff>
                  </from>
                  <to>
                    <xdr:col>5</xdr:col>
                    <xdr:colOff>1838325</xdr:colOff>
                    <xdr:row>14</xdr:row>
                    <xdr:rowOff>57150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3731" r:id="rId5" name="Button 3">
              <controlPr defaultSize="0" print="0" autoFill="0" autoPict="0" macro="[0]!CalculateIncreaseRate">
                <anchor moveWithCells="1" sizeWithCells="1">
                  <from>
                    <xdr:col>5</xdr:col>
                    <xdr:colOff>142875</xdr:colOff>
                    <xdr:row>9</xdr:row>
                    <xdr:rowOff>104775</xdr:rowOff>
                  </from>
                  <to>
                    <xdr:col>6</xdr:col>
                    <xdr:colOff>104775</xdr:colOff>
                    <xdr:row>11</xdr:row>
                    <xdr:rowOff>66675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3732" r:id="rId6" name="Button 4">
              <controlPr defaultSize="0" print="0" autoFill="0" autoPict="0" macro="[0]!CalculateIncreaseRate">
                <anchor moveWithCells="1" sizeWithCells="1">
                  <from>
                    <xdr:col>5</xdr:col>
                    <xdr:colOff>142875</xdr:colOff>
                    <xdr:row>9</xdr:row>
                    <xdr:rowOff>104775</xdr:rowOff>
                  </from>
                  <to>
                    <xdr:col>6</xdr:col>
                    <xdr:colOff>104775</xdr:colOff>
                    <xdr:row>11</xdr:row>
                    <xdr:rowOff>66675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/>
  <dimension ref="B1:AM34"/>
  <sheetViews>
    <sheetView zoomScale="70" zoomScaleNormal="70" workbookViewId="0">
      <selection activeCell="Q24" sqref="Q24"/>
    </sheetView>
  </sheetViews>
  <sheetFormatPr defaultRowHeight="15" x14ac:dyDescent="0.25"/>
  <cols>
    <col min="2" max="2" width="60.5703125" bestFit="1" customWidth="1"/>
    <col min="3" max="3" width="21.28515625" bestFit="1" customWidth="1"/>
    <col min="4" max="4" width="12.7109375" bestFit="1" customWidth="1"/>
    <col min="5" max="6" width="10.5703125" bestFit="1" customWidth="1"/>
    <col min="7" max="20" width="11.5703125" bestFit="1" customWidth="1"/>
    <col min="21" max="21" width="15.85546875" bestFit="1" customWidth="1"/>
    <col min="22" max="22" width="11.7109375" bestFit="1" customWidth="1"/>
    <col min="23" max="23" width="10.140625" customWidth="1"/>
    <col min="24" max="29" width="10.140625" bestFit="1" customWidth="1"/>
    <col min="30" max="30" width="9.7109375" bestFit="1" customWidth="1"/>
    <col min="31" max="31" width="10.140625" bestFit="1" customWidth="1"/>
    <col min="32" max="34" width="9.7109375" bestFit="1" customWidth="1"/>
  </cols>
  <sheetData>
    <row r="1" spans="2:39" s="19" customFormat="1" x14ac:dyDescent="0.25"/>
    <row r="2" spans="2:39" s="19" customFormat="1" x14ac:dyDescent="0.25">
      <c r="B2" s="20"/>
    </row>
    <row r="3" spans="2:39" s="19" customFormat="1" x14ac:dyDescent="0.25">
      <c r="B3" s="19" t="s">
        <v>196</v>
      </c>
      <c r="C3" s="39">
        <f>-Summary!C8</f>
        <v>0.18511034664406678</v>
      </c>
      <c r="D3" s="33"/>
    </row>
    <row r="4" spans="2:39" s="53" customFormat="1" x14ac:dyDescent="0.25">
      <c r="B4" s="53" t="s">
        <v>191</v>
      </c>
      <c r="C4" s="32">
        <f>Summary!C9</f>
        <v>0</v>
      </c>
      <c r="D4" s="33"/>
    </row>
    <row r="5" spans="2:39" s="105" customFormat="1" x14ac:dyDescent="0.25">
      <c r="B5" s="105" t="s">
        <v>192</v>
      </c>
      <c r="C5" s="122">
        <f>Summary!C10</f>
        <v>0</v>
      </c>
      <c r="D5" s="33"/>
    </row>
    <row r="6" spans="2:39" x14ac:dyDescent="0.25">
      <c r="B6" t="s">
        <v>190</v>
      </c>
      <c r="C6" s="122">
        <f>Summary!C11</f>
        <v>4.6902293684943815E-2</v>
      </c>
    </row>
    <row r="7" spans="2:39" s="19" customFormat="1" x14ac:dyDescent="0.25">
      <c r="B7" s="19" t="s">
        <v>197</v>
      </c>
      <c r="C7" s="19">
        <f>Summary!C14</f>
        <v>2020</v>
      </c>
    </row>
    <row r="8" spans="2:39" s="19" customFormat="1" x14ac:dyDescent="0.25">
      <c r="B8" s="19" t="s">
        <v>108</v>
      </c>
      <c r="C8" s="19">
        <f>Summary!C15</f>
        <v>2047</v>
      </c>
    </row>
    <row r="9" spans="2:39" s="19" customFormat="1" x14ac:dyDescent="0.25">
      <c r="B9" s="19" t="s">
        <v>198</v>
      </c>
      <c r="C9" s="19">
        <f>Summary!C16</f>
        <v>0</v>
      </c>
    </row>
    <row r="10" spans="2:39" x14ac:dyDescent="0.25">
      <c r="B10" s="7" t="s">
        <v>199</v>
      </c>
      <c r="C10" s="7">
        <f>Summary!C12</f>
        <v>5.1159999999999997E-2</v>
      </c>
    </row>
    <row r="11" spans="2:39" s="19" customFormat="1" x14ac:dyDescent="0.25">
      <c r="B11" s="19" t="s">
        <v>200</v>
      </c>
      <c r="C11" s="19">
        <f>Summary!C13</f>
        <v>100000000000000</v>
      </c>
    </row>
    <row r="12" spans="2:39" s="53" customFormat="1" x14ac:dyDescent="0.25">
      <c r="C12" s="39"/>
      <c r="P12" s="22"/>
      <c r="U12" s="53" t="s">
        <v>129</v>
      </c>
      <c r="V12" s="53">
        <f>AVERAGE(O16:U16)</f>
        <v>-7.0826129140114907E-2</v>
      </c>
      <c r="X12" s="61"/>
    </row>
    <row r="13" spans="2:39" s="105" customFormat="1" x14ac:dyDescent="0.25">
      <c r="C13" s="39"/>
      <c r="P13" s="22"/>
      <c r="X13" s="61"/>
    </row>
    <row r="14" spans="2:39" x14ac:dyDescent="0.25">
      <c r="Q14" s="53"/>
      <c r="R14" s="53"/>
      <c r="S14" s="53"/>
      <c r="T14" s="53"/>
      <c r="U14" s="53"/>
      <c r="V14" s="53"/>
    </row>
    <row r="15" spans="2:39" x14ac:dyDescent="0.25">
      <c r="C15" s="19">
        <v>2016</v>
      </c>
      <c r="D15" s="19">
        <v>2017</v>
      </c>
      <c r="E15" s="19">
        <v>2018</v>
      </c>
      <c r="F15" s="19">
        <v>2019</v>
      </c>
      <c r="G15" s="19">
        <v>2020</v>
      </c>
      <c r="H15" s="19">
        <v>2021</v>
      </c>
      <c r="I15" s="19">
        <v>2022</v>
      </c>
      <c r="J15" s="19">
        <v>2023</v>
      </c>
      <c r="K15" s="19">
        <v>2024</v>
      </c>
      <c r="L15" s="19">
        <v>2025</v>
      </c>
      <c r="M15" s="19">
        <v>2026</v>
      </c>
      <c r="N15" s="19">
        <v>2027</v>
      </c>
      <c r="O15" s="19">
        <v>2028</v>
      </c>
      <c r="P15" s="19">
        <v>2029</v>
      </c>
      <c r="Q15" s="19">
        <v>2030</v>
      </c>
      <c r="R15" s="19">
        <v>2031</v>
      </c>
      <c r="S15" s="19">
        <v>2032</v>
      </c>
      <c r="T15" s="19">
        <v>2033</v>
      </c>
      <c r="U15" s="19">
        <v>2034</v>
      </c>
      <c r="V15" s="19">
        <v>2035</v>
      </c>
      <c r="W15" s="53">
        <v>2036</v>
      </c>
      <c r="X15" s="53">
        <v>2037</v>
      </c>
      <c r="Y15" s="53">
        <v>2038</v>
      </c>
      <c r="Z15" s="53">
        <v>2039</v>
      </c>
      <c r="AA15" s="53">
        <v>2040</v>
      </c>
      <c r="AB15" s="53">
        <v>2041</v>
      </c>
      <c r="AC15" s="53">
        <v>2042</v>
      </c>
      <c r="AD15" s="53">
        <v>2043</v>
      </c>
      <c r="AE15" s="53">
        <v>2044</v>
      </c>
      <c r="AF15" s="53">
        <v>2045</v>
      </c>
      <c r="AG15" s="53">
        <v>2046</v>
      </c>
      <c r="AH15" s="53">
        <v>2047</v>
      </c>
      <c r="AI15" s="53">
        <v>2048</v>
      </c>
      <c r="AJ15" s="53">
        <v>2049</v>
      </c>
      <c r="AK15" s="53">
        <v>2050</v>
      </c>
      <c r="AL15" s="53"/>
      <c r="AM15" s="53"/>
    </row>
    <row r="16" spans="2:39" s="53" customFormat="1" x14ac:dyDescent="0.25">
      <c r="B16" s="53" t="s">
        <v>121</v>
      </c>
      <c r="D16" s="62">
        <f>D17/C17-1</f>
        <v>-2.0528460772832324E-2</v>
      </c>
      <c r="E16" s="62">
        <f t="shared" ref="E16:V16" si="0">E17/D17-1</f>
        <v>-4.0738009238278305E-2</v>
      </c>
      <c r="F16" s="62">
        <f t="shared" si="0"/>
        <v>-3.6277275516799823E-2</v>
      </c>
      <c r="G16" s="62">
        <f t="shared" si="0"/>
        <v>3.2697592642814133E-2</v>
      </c>
      <c r="H16" s="62">
        <f t="shared" si="0"/>
        <v>-0.12635083908591327</v>
      </c>
      <c r="I16" s="62">
        <f t="shared" si="0"/>
        <v>-3.8588052672467121E-2</v>
      </c>
      <c r="J16" s="62">
        <f t="shared" si="0"/>
        <v>-5.5582704246977088E-2</v>
      </c>
      <c r="K16" s="62">
        <f t="shared" si="0"/>
        <v>6.5064956698410947E-2</v>
      </c>
      <c r="L16" s="62">
        <f t="shared" si="0"/>
        <v>-7.2565101080753869E-2</v>
      </c>
      <c r="M16" s="62">
        <f t="shared" si="0"/>
        <v>-5.8962490135786805E-2</v>
      </c>
      <c r="N16" s="62">
        <f t="shared" si="0"/>
        <v>7.1441092178392784E-2</v>
      </c>
      <c r="O16" s="62">
        <f t="shared" si="0"/>
        <v>-3.9472236264691984E-2</v>
      </c>
      <c r="P16" s="62">
        <f t="shared" si="0"/>
        <v>-9.304420394660462E-2</v>
      </c>
      <c r="Q16" s="62">
        <f t="shared" si="0"/>
        <v>-5.4404670951179956E-2</v>
      </c>
      <c r="R16" s="62">
        <f t="shared" si="0"/>
        <v>-0.12720846247163597</v>
      </c>
      <c r="S16" s="62">
        <f t="shared" si="0"/>
        <v>-7.8034046255356371E-3</v>
      </c>
      <c r="T16" s="62">
        <f t="shared" si="0"/>
        <v>-9.0605019172098511E-2</v>
      </c>
      <c r="U16" s="62">
        <f t="shared" si="0"/>
        <v>-8.3244906549057696E-2</v>
      </c>
      <c r="V16" s="62">
        <f t="shared" si="0"/>
        <v>-0.29396975686510796</v>
      </c>
    </row>
    <row r="17" spans="2:37" s="53" customFormat="1" x14ac:dyDescent="0.25">
      <c r="B17" s="53" t="s">
        <v>211</v>
      </c>
      <c r="C17" s="22">
        <f>'IESO HOEP-GA'!C26</f>
        <v>90.857322870794135</v>
      </c>
      <c r="D17" s="22">
        <f>'IESO HOEP-GA'!D26</f>
        <v>88.992161882316481</v>
      </c>
      <c r="E17" s="22">
        <f>'IESO HOEP-GA'!E26</f>
        <v>85.366798369420309</v>
      </c>
      <c r="F17" s="22">
        <f>'IESO HOEP-GA'!F26</f>
        <v>82.269923504985755</v>
      </c>
      <c r="G17" s="22">
        <f>'IESO HOEP-GA'!G26</f>
        <v>84.959951950507261</v>
      </c>
      <c r="H17" s="22">
        <f>'IESO HOEP-GA'!H26</f>
        <v>74.22519073286179</v>
      </c>
      <c r="I17" s="22">
        <f>'IESO HOEP-GA'!I26</f>
        <v>71.360985163238198</v>
      </c>
      <c r="J17" s="22">
        <f>'IESO HOEP-GA'!J26</f>
        <v>67.39454863013701</v>
      </c>
      <c r="K17" s="22">
        <f>'IESO HOEP-GA'!K26</f>
        <v>71.779572018465828</v>
      </c>
      <c r="L17" s="22">
        <f>'IESO HOEP-GA'!L26</f>
        <v>66.570880119412607</v>
      </c>
      <c r="M17" s="22">
        <f>'IESO HOEP-GA'!M26</f>
        <v>62.645695257041098</v>
      </c>
      <c r="N17" s="22">
        <f>'IESO HOEP-GA'!N26</f>
        <v>67.12117214647887</v>
      </c>
      <c r="O17" s="22">
        <f>'IESO HOEP-GA'!O26</f>
        <v>64.471749381149991</v>
      </c>
      <c r="P17" s="22">
        <f>'IESO HOEP-GA'!P26</f>
        <v>58.473026782935889</v>
      </c>
      <c r="Q17" s="22">
        <f>'IESO HOEP-GA'!Q26</f>
        <v>55.291821001290728</v>
      </c>
      <c r="R17" s="22">
        <f>'IESO HOEP-GA'!R26</f>
        <v>48.258233464459622</v>
      </c>
      <c r="S17" s="22">
        <f>'IESO HOEP-GA'!S26</f>
        <v>47.88165494222288</v>
      </c>
      <c r="T17" s="22">
        <f>'IESO HOEP-GA'!T26</f>
        <v>43.543336678190968</v>
      </c>
      <c r="U17" s="22">
        <f>'IESO HOEP-GA'!U26</f>
        <v>39.918575685580805</v>
      </c>
      <c r="V17" s="22">
        <f>'IESO HOEP-GA'!V26</f>
        <v>28.183721696889208</v>
      </c>
    </row>
    <row r="18" spans="2:37" s="53" customFormat="1" x14ac:dyDescent="0.25">
      <c r="B18" s="53" t="s">
        <v>212</v>
      </c>
      <c r="W18" s="22">
        <f>V17*(1+V12)</f>
        <v>26.187577784336277</v>
      </c>
      <c r="X18" s="22">
        <f>W18*(1+$V$12)</f>
        <v>24.332813018316074</v>
      </c>
      <c r="Y18" s="22">
        <f t="shared" ref="Y18:AI18" si="1">X18*(1+$V$12)</f>
        <v>22.609414061138551</v>
      </c>
      <c r="Z18" s="22">
        <f t="shared" si="1"/>
        <v>21.008076781062023</v>
      </c>
      <c r="AA18" s="22">
        <f t="shared" si="1"/>
        <v>19.520156021981077</v>
      </c>
      <c r="AB18" s="22">
        <f t="shared" si="1"/>
        <v>18.137618930733055</v>
      </c>
      <c r="AC18" s="22">
        <f t="shared" si="1"/>
        <v>16.853001590050763</v>
      </c>
      <c r="AD18" s="22">
        <f t="shared" si="1"/>
        <v>15.659368723035266</v>
      </c>
      <c r="AE18" s="22">
        <f t="shared" si="1"/>
        <v>14.550276251604895</v>
      </c>
      <c r="AF18" s="22">
        <f t="shared" si="1"/>
        <v>13.51973650678438</v>
      </c>
      <c r="AG18" s="22">
        <f t="shared" si="1"/>
        <v>12.562185903014544</v>
      </c>
      <c r="AH18" s="22">
        <f t="shared" si="1"/>
        <v>11.672454901965505</v>
      </c>
      <c r="AI18" s="22">
        <f t="shared" si="1"/>
        <v>10.845740103696729</v>
      </c>
      <c r="AJ18" s="22">
        <f t="shared" ref="AJ18" si="2">AI18*(1+$V$12)</f>
        <v>10.077578314492181</v>
      </c>
      <c r="AK18" s="22">
        <f t="shared" ref="AK18" si="3">AJ18*(1+$V$12)</f>
        <v>9.3638224513703356</v>
      </c>
    </row>
    <row r="19" spans="2:37" x14ac:dyDescent="0.25">
      <c r="B19" t="s">
        <v>211</v>
      </c>
      <c r="C19" s="22">
        <f>C17+C18</f>
        <v>90.857322870794135</v>
      </c>
      <c r="D19" s="22">
        <f t="shared" ref="D19:AH19" si="4">D17+D18</f>
        <v>88.992161882316481</v>
      </c>
      <c r="E19" s="22">
        <f t="shared" si="4"/>
        <v>85.366798369420309</v>
      </c>
      <c r="F19" s="22">
        <f t="shared" si="4"/>
        <v>82.269923504985755</v>
      </c>
      <c r="G19" s="22">
        <f t="shared" si="4"/>
        <v>84.959951950507261</v>
      </c>
      <c r="H19" s="22">
        <f t="shared" si="4"/>
        <v>74.22519073286179</v>
      </c>
      <c r="I19" s="22">
        <f t="shared" si="4"/>
        <v>71.360985163238198</v>
      </c>
      <c r="J19" s="22">
        <f t="shared" si="4"/>
        <v>67.39454863013701</v>
      </c>
      <c r="K19" s="22">
        <f t="shared" si="4"/>
        <v>71.779572018465828</v>
      </c>
      <c r="L19" s="22">
        <f t="shared" si="4"/>
        <v>66.570880119412607</v>
      </c>
      <c r="M19" s="22">
        <f t="shared" si="4"/>
        <v>62.645695257041098</v>
      </c>
      <c r="N19" s="22">
        <f t="shared" si="4"/>
        <v>67.12117214647887</v>
      </c>
      <c r="O19" s="22">
        <f t="shared" si="4"/>
        <v>64.471749381149991</v>
      </c>
      <c r="P19" s="22">
        <f t="shared" si="4"/>
        <v>58.473026782935889</v>
      </c>
      <c r="Q19" s="22">
        <f t="shared" si="4"/>
        <v>55.291821001290728</v>
      </c>
      <c r="R19" s="22">
        <f t="shared" si="4"/>
        <v>48.258233464459622</v>
      </c>
      <c r="S19" s="22">
        <f t="shared" si="4"/>
        <v>47.88165494222288</v>
      </c>
      <c r="T19" s="22">
        <f t="shared" si="4"/>
        <v>43.543336678190968</v>
      </c>
      <c r="U19" s="22">
        <f t="shared" si="4"/>
        <v>39.918575685580805</v>
      </c>
      <c r="V19" s="22">
        <f t="shared" si="4"/>
        <v>28.183721696889208</v>
      </c>
      <c r="W19" s="22">
        <f t="shared" si="4"/>
        <v>26.187577784336277</v>
      </c>
      <c r="X19" s="22">
        <f t="shared" si="4"/>
        <v>24.332813018316074</v>
      </c>
      <c r="Y19" s="22">
        <f t="shared" si="4"/>
        <v>22.609414061138551</v>
      </c>
      <c r="Z19" s="22">
        <f t="shared" si="4"/>
        <v>21.008076781062023</v>
      </c>
      <c r="AA19" s="22">
        <f t="shared" si="4"/>
        <v>19.520156021981077</v>
      </c>
      <c r="AB19" s="22">
        <f t="shared" si="4"/>
        <v>18.137618930733055</v>
      </c>
      <c r="AC19" s="22">
        <f t="shared" si="4"/>
        <v>16.853001590050763</v>
      </c>
      <c r="AD19" s="22">
        <f t="shared" si="4"/>
        <v>15.659368723035266</v>
      </c>
      <c r="AE19" s="22">
        <f t="shared" si="4"/>
        <v>14.550276251604895</v>
      </c>
      <c r="AF19" s="22">
        <f t="shared" si="4"/>
        <v>13.51973650678438</v>
      </c>
      <c r="AG19" s="22">
        <f t="shared" si="4"/>
        <v>12.562185903014544</v>
      </c>
      <c r="AH19" s="22">
        <f t="shared" si="4"/>
        <v>11.672454901965505</v>
      </c>
      <c r="AI19" s="22">
        <f t="shared" ref="AI19:AK19" si="5">AI17+AI18</f>
        <v>10.845740103696729</v>
      </c>
      <c r="AJ19" s="22">
        <f t="shared" si="5"/>
        <v>10.077578314492181</v>
      </c>
      <c r="AK19" s="22">
        <f t="shared" si="5"/>
        <v>9.3638224513703356</v>
      </c>
    </row>
    <row r="20" spans="2:37" s="19" customFormat="1" x14ac:dyDescent="0.25">
      <c r="B20" s="19" t="s">
        <v>84</v>
      </c>
      <c r="C20" s="22"/>
      <c r="D20" s="37">
        <f>D19*('Residential Bill'!$D$2/'Residential Bill'!$D$3)*'Residential Bill'!C8</f>
        <v>11858.205570818671</v>
      </c>
      <c r="E20" s="37">
        <f>E19*('Residential Bill'!$D$2/'Residential Bill'!$D$3)*'Residential Bill'!D8</f>
        <v>11375.125882725257</v>
      </c>
      <c r="F20" s="37">
        <f>F19*('Residential Bill'!$D$2/'Residential Bill'!$D$3)*'Residential Bill'!E8</f>
        <v>10885.806696500615</v>
      </c>
      <c r="G20" s="37">
        <f>G19*('Residential Bill'!$D$2/'Residential Bill'!$D$3)*'Residential Bill'!F8</f>
        <v>11241.74636945121</v>
      </c>
      <c r="H20" s="37">
        <f>H19*('Residential Bill'!$D$2/'Residential Bill'!$D$3)*'Residential Bill'!G8</f>
        <v>9821.3422828800303</v>
      </c>
      <c r="I20" s="37">
        <f>I19*('Residential Bill'!$D$2/'Residential Bill'!$D$3)*'Residential Bill'!H8</f>
        <v>9442.3558095539247</v>
      </c>
      <c r="J20" s="37">
        <f>J19*('Residential Bill'!$D$2/'Residential Bill'!$D$3)*'Residential Bill'!I8</f>
        <v>8917.5241391967647</v>
      </c>
      <c r="K20" s="37">
        <f>K19*('Residential Bill'!$D$2/'Residential Bill'!$D$3)*'Residential Bill'!J8</f>
        <v>9497.7424611706374</v>
      </c>
      <c r="L20" s="37">
        <f>L19*('Residential Bill'!$D$2/'Residential Bill'!$D$3)*'Residential Bill'!K8</f>
        <v>8808.5378194368222</v>
      </c>
      <c r="M20" s="37">
        <f>M19*('Residential Bill'!$D$2/'Residential Bill'!$D$3)*'Residential Bill'!L8</f>
        <v>8230.7900972944208</v>
      </c>
      <c r="N20" s="37">
        <f>N19*('Residential Bill'!$D$2/'Residential Bill'!$D$3)*'Residential Bill'!M8</f>
        <v>8881.351459927273</v>
      </c>
      <c r="O20" s="37">
        <f>O19*('Residential Bill'!$D$2/'Residential Bill'!$D$3)*'Residential Bill'!N8</f>
        <v>8530.7846567512552</v>
      </c>
      <c r="P20" s="37">
        <f>P19*('Residential Bill'!$D$2/'Residential Bill'!$D$3)*'Residential Bill'!O8</f>
        <v>7737.0445893239257</v>
      </c>
      <c r="Q20" s="37">
        <f>Q19*('Residential Bill'!$D$2/'Residential Bill'!$D$3)*'Residential Bill'!P8</f>
        <v>7367.6351484219895</v>
      </c>
      <c r="R20" s="37">
        <f>R19*('Residential Bill'!$D$2/'Residential Bill'!$D$3)*'Residential Bill'!Q8</f>
        <v>6430.4096091392439</v>
      </c>
      <c r="S20" s="37">
        <f>S19*('Residential Bill'!$D$2/'Residential Bill'!$D$3)*'Residential Bill'!R8</f>
        <v>6424.8475177019063</v>
      </c>
      <c r="T20" s="37">
        <f>T19*('Residential Bill'!$D$2/'Residential Bill'!$D$3)*'Residential Bill'!S8</f>
        <v>5883.2985579964843</v>
      </c>
      <c r="U20" s="37">
        <f>U19*('Residential Bill'!$D$2/'Residential Bill'!$D$3)*'Residential Bill'!T8</f>
        <v>5430.7407739519704</v>
      </c>
      <c r="V20" s="37">
        <f>V19*('Residential Bill'!$D$2/'Residential Bill'!$D$3)*'Residential Bill'!U8</f>
        <v>3886.7914376528115</v>
      </c>
      <c r="W20" s="37">
        <f>W19*('Residential Bill'!$D$2/'Residential Bill'!$D$3)*'Residential Bill'!V8</f>
        <v>3626.5378743836122</v>
      </c>
      <c r="X20" s="37">
        <f>X19*('Residential Bill'!$D$2/'Residential Bill'!$D$3)*'Residential Bill'!W8</f>
        <v>3383.710488536276</v>
      </c>
      <c r="Y20" s="37">
        <f>Y19*('Residential Bill'!$D$2/'Residential Bill'!$D$3)*'Residential Bill'!X8</f>
        <v>3157.1424501326692</v>
      </c>
      <c r="Z20" s="37">
        <f>Z19*('Residential Bill'!$D$2/'Residential Bill'!$D$3)*'Residential Bill'!Y8</f>
        <v>2945.7450583313571</v>
      </c>
      <c r="AA20" s="37">
        <f>AA19*('Residential Bill'!$D$2/'Residential Bill'!$D$3)*'Residential Bill'!Z8</f>
        <v>2748.5025100210373</v>
      </c>
      <c r="AB20" s="37">
        <f>AB19*('Residential Bill'!$D$2/'Residential Bill'!$D$3)*'Residential Bill'!AA8</f>
        <v>2564.4670187009065</v>
      </c>
      <c r="AC20" s="37">
        <f>AC19*('Residential Bill'!$D$2/'Residential Bill'!$D$3)*'Residential Bill'!AB8</f>
        <v>2392.7542601932632</v>
      </c>
      <c r="AD20" s="37">
        <f>AD19*('Residential Bill'!$D$2/'Residential Bill'!$D$3)*'Residential Bill'!AC8</f>
        <v>2232.5391233041819</v>
      </c>
      <c r="AE20" s="37">
        <f>AE19*('Residential Bill'!$D$2/'Residential Bill'!$D$3)*'Residential Bill'!AD8</f>
        <v>2083.0517450133925</v>
      </c>
      <c r="AF20" s="37">
        <f>AF19*('Residential Bill'!$D$2/'Residential Bill'!$D$3)*'Residential Bill'!AE8</f>
        <v>1943.5738111417361</v>
      </c>
      <c r="AG20" s="37">
        <f>AG19*('Residential Bill'!$D$2/'Residential Bill'!$D$3)*'Residential Bill'!AF8</f>
        <v>1813.4351047202267</v>
      </c>
      <c r="AH20" s="37">
        <f>AH19*('Residential Bill'!$D$2/'Residential Bill'!$D$3)*'Residential Bill'!AG8</f>
        <v>1692.0102854749985</v>
      </c>
      <c r="AI20" s="37">
        <f>AI19*('Residential Bill'!$D$2/'Residential Bill'!$D$3)*'Residential Bill'!AH8</f>
        <v>1578.715884952976</v>
      </c>
      <c r="AJ20" s="37">
        <f>AJ19*('Residential Bill'!$D$2/'Residential Bill'!$D$3)*'Residential Bill'!AI8</f>
        <v>1473.0075028493</v>
      </c>
      <c r="AK20" s="37">
        <f>AK19*('Residential Bill'!$D$2/'Residential Bill'!$D$3)*'Residential Bill'!AJ8</f>
        <v>1374.3771910643436</v>
      </c>
    </row>
    <row r="21" spans="2:37" x14ac:dyDescent="0.25">
      <c r="B21" t="s">
        <v>86</v>
      </c>
      <c r="D21" s="32">
        <f t="shared" ref="D21:AK21" si="6">D20*1.02^(D15-2016)</f>
        <v>12095.369682235045</v>
      </c>
      <c r="E21" s="32">
        <f t="shared" si="6"/>
        <v>11834.680968387356</v>
      </c>
      <c r="F21" s="32">
        <f t="shared" si="6"/>
        <v>11552.105152780023</v>
      </c>
      <c r="G21" s="32">
        <f t="shared" si="6"/>
        <v>12168.427804857231</v>
      </c>
      <c r="H21" s="32">
        <f t="shared" si="6"/>
        <v>10843.555476184305</v>
      </c>
      <c r="I21" s="32">
        <f t="shared" si="6"/>
        <v>10633.626262038733</v>
      </c>
      <c r="J21" s="32">
        <f t="shared" si="6"/>
        <v>10243.432169611806</v>
      </c>
      <c r="K21" s="32">
        <f t="shared" si="6"/>
        <v>11128.119052974123</v>
      </c>
      <c r="L21" s="32">
        <f t="shared" si="6"/>
        <v>10527.01808843752</v>
      </c>
      <c r="M21" s="32">
        <f t="shared" si="6"/>
        <v>10033.287200750003</v>
      </c>
      <c r="N21" s="32">
        <f t="shared" si="6"/>
        <v>11042.844229096907</v>
      </c>
      <c r="O21" s="32">
        <f t="shared" si="6"/>
        <v>10819.097642104838</v>
      </c>
      <c r="P21" s="32">
        <f t="shared" si="6"/>
        <v>10008.692180866097</v>
      </c>
      <c r="Q21" s="32">
        <f t="shared" si="6"/>
        <v>9721.4381123383864</v>
      </c>
      <c r="R21" s="32">
        <f t="shared" si="6"/>
        <v>8654.4846953957476</v>
      </c>
      <c r="S21" s="32">
        <f t="shared" si="6"/>
        <v>8819.9388296880807</v>
      </c>
      <c r="T21" s="32">
        <f t="shared" si="6"/>
        <v>8238.0383223817407</v>
      </c>
      <c r="U21" s="32">
        <f t="shared" si="6"/>
        <v>7756.4351319563648</v>
      </c>
      <c r="V21" s="32">
        <f t="shared" si="6"/>
        <v>5662.3211916579985</v>
      </c>
      <c r="W21" s="32">
        <f t="shared" si="6"/>
        <v>5388.8445108572041</v>
      </c>
      <c r="X21" s="32">
        <f t="shared" si="6"/>
        <v>5128.5761049688263</v>
      </c>
      <c r="Y21" s="32">
        <f t="shared" si="6"/>
        <v>4880.8780456486584</v>
      </c>
      <c r="Z21" s="32">
        <f t="shared" si="6"/>
        <v>4645.1432149781613</v>
      </c>
      <c r="AA21" s="32">
        <f t="shared" si="6"/>
        <v>4420.7938173939892</v>
      </c>
      <c r="AB21" s="32">
        <f t="shared" si="6"/>
        <v>4207.2799634878011</v>
      </c>
      <c r="AC21" s="32">
        <f t="shared" si="6"/>
        <v>4004.0783222051691</v>
      </c>
      <c r="AD21" s="32">
        <f t="shared" si="6"/>
        <v>3810.6908381400954</v>
      </c>
      <c r="AE21" s="32">
        <f t="shared" si="6"/>
        <v>3626.6435107811549</v>
      </c>
      <c r="AF21" s="32">
        <f t="shared" si="6"/>
        <v>3451.4852327171438</v>
      </c>
      <c r="AG21" s="32">
        <f t="shared" si="6"/>
        <v>3284.7866839546605</v>
      </c>
      <c r="AH21" s="32">
        <f t="shared" si="6"/>
        <v>3126.139279637503</v>
      </c>
      <c r="AI21" s="32">
        <f t="shared" si="6"/>
        <v>2975.1541685887391</v>
      </c>
      <c r="AJ21" s="32">
        <f t="shared" si="6"/>
        <v>2831.4612802208057</v>
      </c>
      <c r="AK21" s="32">
        <f t="shared" si="6"/>
        <v>2694.7084174775991</v>
      </c>
    </row>
    <row r="22" spans="2:37" s="19" customFormat="1" x14ac:dyDescent="0.25">
      <c r="D22" s="32"/>
      <c r="E22" s="32"/>
      <c r="F22" s="32"/>
      <c r="G22" s="32"/>
      <c r="H22" s="32"/>
      <c r="I22" s="32"/>
      <c r="J22" s="32"/>
      <c r="K22" s="32"/>
      <c r="L22" s="32"/>
      <c r="M22" s="32"/>
      <c r="N22" s="32"/>
      <c r="O22" s="32"/>
      <c r="P22" s="32"/>
      <c r="Q22" s="32"/>
      <c r="R22" s="32"/>
      <c r="S22" s="32"/>
      <c r="T22" s="32"/>
      <c r="U22" s="32"/>
      <c r="V22" s="32"/>
      <c r="AI22" s="53"/>
      <c r="AJ22" s="53"/>
      <c r="AK22" s="53"/>
    </row>
    <row r="23" spans="2:37" x14ac:dyDescent="0.25">
      <c r="B23" s="20" t="s">
        <v>85</v>
      </c>
      <c r="AI23" s="53"/>
      <c r="AJ23" s="53"/>
      <c r="AK23" s="53"/>
    </row>
    <row r="24" spans="2:37" s="19" customFormat="1" x14ac:dyDescent="0.25">
      <c r="B24" s="19" t="s">
        <v>201</v>
      </c>
      <c r="D24" s="153">
        <v>7275.4506688578876</v>
      </c>
      <c r="E24" s="153">
        <v>6356.2645473414286</v>
      </c>
      <c r="F24" s="153">
        <v>5998.1006791385826</v>
      </c>
      <c r="G24" s="153">
        <v>5233.981803626064</v>
      </c>
      <c r="H24" s="153">
        <v>4065.6030347173532</v>
      </c>
      <c r="I24" s="32">
        <f>IF(I15&lt;$D$15+$C$4, H24*(1+$C$5), H24*(1+$C$6))</f>
        <v>4256.289142258066</v>
      </c>
      <c r="J24" s="32">
        <f t="shared" ref="J24:AK24" si="7">IF(J15&lt;$D$15+$C$4, I24*(1+$C$5), I24*(1+$C$6))</f>
        <v>4455.9188656162914</v>
      </c>
      <c r="K24" s="32">
        <f t="shared" si="7"/>
        <v>4664.9116808877088</v>
      </c>
      <c r="L24" s="32">
        <f t="shared" si="7"/>
        <v>4883.7067385590299</v>
      </c>
      <c r="M24" s="32">
        <f t="shared" si="7"/>
        <v>5112.7637862820648</v>
      </c>
      <c r="N24" s="32">
        <f t="shared" si="7"/>
        <v>5352.5641349280122</v>
      </c>
      <c r="O24" s="32">
        <f t="shared" si="7"/>
        <v>5603.6116699519034</v>
      </c>
      <c r="P24" s="32">
        <f t="shared" si="7"/>
        <v>5866.433910192367</v>
      </c>
      <c r="Q24" s="32">
        <f t="shared" si="7"/>
        <v>6141.5831163315233</v>
      </c>
      <c r="R24" s="32">
        <f t="shared" si="7"/>
        <v>6429.6374513441979</v>
      </c>
      <c r="S24" s="32">
        <f t="shared" si="7"/>
        <v>6731.2021953748581</v>
      </c>
      <c r="T24" s="32">
        <f t="shared" si="7"/>
        <v>7046.9110175950691</v>
      </c>
      <c r="U24" s="32">
        <f t="shared" si="7"/>
        <v>7377.4273077139796</v>
      </c>
      <c r="V24" s="32">
        <f t="shared" si="7"/>
        <v>7723.4455699397058</v>
      </c>
      <c r="W24" s="32">
        <f t="shared" si="7"/>
        <v>8085.6928823206972</v>
      </c>
      <c r="X24" s="32">
        <f t="shared" si="7"/>
        <v>8464.9304245335625</v>
      </c>
      <c r="Y24" s="32">
        <f t="shared" si="7"/>
        <v>8861.9550773276533</v>
      </c>
      <c r="Z24" s="32">
        <f t="shared" si="7"/>
        <v>9277.601096987255</v>
      </c>
      <c r="AA24" s="32">
        <f t="shared" si="7"/>
        <v>9712.7418683299093</v>
      </c>
      <c r="AB24" s="32">
        <f t="shared" si="7"/>
        <v>10168.291739924369</v>
      </c>
      <c r="AC24" s="32">
        <f t="shared" si="7"/>
        <v>10645.207945384491</v>
      </c>
      <c r="AD24" s="32">
        <f t="shared" si="7"/>
        <v>11144.492614776213</v>
      </c>
      <c r="AE24" s="32">
        <f t="shared" si="7"/>
        <v>11667.194880364135</v>
      </c>
      <c r="AF24" s="32">
        <f t="shared" si="7"/>
        <v>12214.413081122448</v>
      </c>
      <c r="AG24" s="32">
        <f t="shared" si="7"/>
        <v>12787.297070642473</v>
      </c>
      <c r="AH24" s="32">
        <f t="shared" si="7"/>
        <v>13387.05063328637</v>
      </c>
      <c r="AI24" s="32">
        <f t="shared" si="7"/>
        <v>14014.934013663982</v>
      </c>
      <c r="AJ24" s="32">
        <f t="shared" si="7"/>
        <v>14672.266564747961</v>
      </c>
      <c r="AK24" s="32">
        <f t="shared" si="7"/>
        <v>15360.429520191552</v>
      </c>
    </row>
    <row r="25" spans="2:37" s="19" customFormat="1" x14ac:dyDescent="0.25">
      <c r="B25" s="19" t="s">
        <v>202</v>
      </c>
      <c r="D25" s="32">
        <f t="shared" ref="D25:AK25" si="8">MIN(D24*(1.02)^(D$15-2016), D21+$C$11)</f>
        <v>7420.9596822350459</v>
      </c>
      <c r="E25" s="32">
        <f t="shared" si="8"/>
        <v>6613.0576350540223</v>
      </c>
      <c r="F25" s="32">
        <f t="shared" si="8"/>
        <v>6365.2324255072963</v>
      </c>
      <c r="G25" s="32">
        <f t="shared" si="8"/>
        <v>5665.4302290996566</v>
      </c>
      <c r="H25" s="32">
        <f t="shared" si="8"/>
        <v>4488.7542640630927</v>
      </c>
      <c r="I25" s="32">
        <f t="shared" si="8"/>
        <v>4793.2728775324395</v>
      </c>
      <c r="J25" s="32">
        <f t="shared" si="8"/>
        <v>5118.4501371414717</v>
      </c>
      <c r="K25" s="32">
        <f t="shared" si="8"/>
        <v>5465.687532459131</v>
      </c>
      <c r="L25" s="32">
        <f t="shared" si="8"/>
        <v>5836.4816305825989</v>
      </c>
      <c r="M25" s="32">
        <f t="shared" si="8"/>
        <v>6232.4305262291036</v>
      </c>
      <c r="N25" s="32">
        <f t="shared" si="8"/>
        <v>6655.2407294041359</v>
      </c>
      <c r="O25" s="32">
        <f t="shared" si="8"/>
        <v>7106.7345203314235</v>
      </c>
      <c r="P25" s="32">
        <f t="shared" si="8"/>
        <v>7588.8578033438353</v>
      </c>
      <c r="Q25" s="32">
        <f t="shared" si="8"/>
        <v>8103.6884935849384</v>
      </c>
      <c r="R25" s="32">
        <f t="shared" si="8"/>
        <v>8653.4454726672047</v>
      </c>
      <c r="S25" s="32">
        <f t="shared" si="8"/>
        <v>9240.4981518851509</v>
      </c>
      <c r="T25" s="32">
        <f t="shared" si="8"/>
        <v>9867.3766842000514</v>
      </c>
      <c r="U25" s="32">
        <f t="shared" si="8"/>
        <v>10536.782869009216</v>
      </c>
      <c r="V25" s="32">
        <f t="shared" si="8"/>
        <v>11251.601796698491</v>
      </c>
      <c r="W25" s="32">
        <f t="shared" si="8"/>
        <v>12014.914283165153</v>
      </c>
      <c r="X25" s="32">
        <f t="shared" si="8"/>
        <v>12830.010147903062</v>
      </c>
      <c r="Y25" s="32">
        <f t="shared" si="8"/>
        <v>13700.402392877641</v>
      </c>
      <c r="Z25" s="32">
        <f t="shared" si="8"/>
        <v>14629.842343300501</v>
      </c>
      <c r="AA25" s="32">
        <f t="shared" si="8"/>
        <v>15622.335815559418</v>
      </c>
      <c r="AB25" s="32">
        <f t="shared" si="8"/>
        <v>16682.160381986116</v>
      </c>
      <c r="AC25" s="32">
        <f t="shared" si="8"/>
        <v>17813.883806871792</v>
      </c>
      <c r="AD25" s="32">
        <f t="shared" si="8"/>
        <v>19022.38373318818</v>
      </c>
      <c r="AE25" s="32">
        <f t="shared" si="8"/>
        <v>20312.868704862474</v>
      </c>
      <c r="AF25" s="32">
        <f t="shared" si="8"/>
        <v>21690.900615210467</v>
      </c>
      <c r="AG25" s="32">
        <f t="shared" si="8"/>
        <v>23162.418678279122</v>
      </c>
      <c r="AH25" s="32">
        <f t="shared" si="8"/>
        <v>24733.765026413021</v>
      </c>
      <c r="AI25" s="32">
        <f t="shared" si="8"/>
        <v>26411.712044368571</v>
      </c>
      <c r="AJ25" s="32">
        <f t="shared" si="8"/>
        <v>28203.491557783636</v>
      </c>
      <c r="AK25" s="32">
        <f t="shared" si="8"/>
        <v>30116.826001802987</v>
      </c>
    </row>
    <row r="26" spans="2:37" s="19" customFormat="1" x14ac:dyDescent="0.25">
      <c r="B26" s="19" t="s">
        <v>203</v>
      </c>
      <c r="D26" s="32">
        <f t="shared" ref="D26:AK26" si="9">D21-D25</f>
        <v>4674.4099999999989</v>
      </c>
      <c r="E26" s="32">
        <f t="shared" si="9"/>
        <v>5221.6233333333339</v>
      </c>
      <c r="F26" s="32">
        <f t="shared" si="9"/>
        <v>5186.8727272727265</v>
      </c>
      <c r="G26" s="32">
        <f t="shared" si="9"/>
        <v>6502.9975757575739</v>
      </c>
      <c r="H26" s="32">
        <f t="shared" si="9"/>
        <v>6354.8012121212123</v>
      </c>
      <c r="I26" s="32">
        <f t="shared" si="9"/>
        <v>5840.3533845062939</v>
      </c>
      <c r="J26" s="32">
        <f t="shared" si="9"/>
        <v>5124.9820324703342</v>
      </c>
      <c r="K26" s="32">
        <f t="shared" si="9"/>
        <v>5662.4315205149924</v>
      </c>
      <c r="L26" s="32">
        <f t="shared" si="9"/>
        <v>4690.5364578549215</v>
      </c>
      <c r="M26" s="32">
        <f t="shared" si="9"/>
        <v>3800.8566745208991</v>
      </c>
      <c r="N26" s="32">
        <f t="shared" si="9"/>
        <v>4387.603499692771</v>
      </c>
      <c r="O26" s="32">
        <f t="shared" si="9"/>
        <v>3712.3631217734146</v>
      </c>
      <c r="P26" s="32">
        <f t="shared" si="9"/>
        <v>2419.834377522262</v>
      </c>
      <c r="Q26" s="32">
        <f t="shared" si="9"/>
        <v>1617.749618753448</v>
      </c>
      <c r="R26" s="32">
        <f t="shared" si="9"/>
        <v>1.0392227285428817</v>
      </c>
      <c r="S26" s="32">
        <f t="shared" si="9"/>
        <v>-420.55932219707029</v>
      </c>
      <c r="T26" s="32">
        <f t="shared" si="9"/>
        <v>-1629.3383618183107</v>
      </c>
      <c r="U26" s="32">
        <f t="shared" si="9"/>
        <v>-2780.3477370528508</v>
      </c>
      <c r="V26" s="32">
        <f t="shared" si="9"/>
        <v>-5589.2806050404924</v>
      </c>
      <c r="W26" s="32">
        <f t="shared" si="9"/>
        <v>-6626.0697723079493</v>
      </c>
      <c r="X26" s="32">
        <f t="shared" si="9"/>
        <v>-7701.4340429342355</v>
      </c>
      <c r="Y26" s="32">
        <f t="shared" si="9"/>
        <v>-8819.5243472289822</v>
      </c>
      <c r="Z26" s="32">
        <f t="shared" si="9"/>
        <v>-9984.6991283223397</v>
      </c>
      <c r="AA26" s="32">
        <f t="shared" si="9"/>
        <v>-11201.541998165429</v>
      </c>
      <c r="AB26" s="32">
        <f t="shared" si="9"/>
        <v>-12474.880418498315</v>
      </c>
      <c r="AC26" s="32">
        <f t="shared" si="9"/>
        <v>-13809.805484666624</v>
      </c>
      <c r="AD26" s="32">
        <f t="shared" si="9"/>
        <v>-15211.692895048085</v>
      </c>
      <c r="AE26" s="32">
        <f t="shared" si="9"/>
        <v>-16686.225194081318</v>
      </c>
      <c r="AF26" s="32">
        <f t="shared" si="9"/>
        <v>-18239.415382493324</v>
      </c>
      <c r="AG26" s="32">
        <f t="shared" si="9"/>
        <v>-19877.63199432446</v>
      </c>
      <c r="AH26" s="32">
        <f t="shared" si="9"/>
        <v>-21607.625746775517</v>
      </c>
      <c r="AI26" s="32">
        <f t="shared" si="9"/>
        <v>-23436.557875779832</v>
      </c>
      <c r="AJ26" s="32">
        <f t="shared" si="9"/>
        <v>-25372.03027756283</v>
      </c>
      <c r="AK26" s="32">
        <f t="shared" si="9"/>
        <v>-27422.117584325388</v>
      </c>
    </row>
    <row r="27" spans="2:37" s="19" customFormat="1" x14ac:dyDescent="0.25">
      <c r="B27" s="19" t="s">
        <v>204</v>
      </c>
      <c r="D27" s="32"/>
      <c r="E27" s="32">
        <f t="shared" ref="E27:AK27" si="10">IF(E15&gt;=$C$7, D28*$C$9, 0)</f>
        <v>0</v>
      </c>
      <c r="F27" s="32">
        <f t="shared" si="10"/>
        <v>0</v>
      </c>
      <c r="G27" s="32">
        <f t="shared" si="10"/>
        <v>0</v>
      </c>
      <c r="H27" s="32">
        <f t="shared" si="10"/>
        <v>0</v>
      </c>
      <c r="I27" s="32">
        <f t="shared" si="10"/>
        <v>0</v>
      </c>
      <c r="J27" s="32">
        <f t="shared" si="10"/>
        <v>0</v>
      </c>
      <c r="K27" s="32">
        <f t="shared" si="10"/>
        <v>0</v>
      </c>
      <c r="L27" s="32">
        <f t="shared" si="10"/>
        <v>0</v>
      </c>
      <c r="M27" s="32">
        <f t="shared" si="10"/>
        <v>0</v>
      </c>
      <c r="N27" s="32">
        <f t="shared" si="10"/>
        <v>0</v>
      </c>
      <c r="O27" s="32">
        <f t="shared" si="10"/>
        <v>0</v>
      </c>
      <c r="P27" s="32">
        <f t="shared" si="10"/>
        <v>0</v>
      </c>
      <c r="Q27" s="32">
        <f t="shared" si="10"/>
        <v>0</v>
      </c>
      <c r="R27" s="32">
        <f t="shared" si="10"/>
        <v>0</v>
      </c>
      <c r="S27" s="32">
        <f t="shared" si="10"/>
        <v>0</v>
      </c>
      <c r="T27" s="32">
        <f t="shared" si="10"/>
        <v>0</v>
      </c>
      <c r="U27" s="32">
        <f t="shared" si="10"/>
        <v>0</v>
      </c>
      <c r="V27" s="32">
        <f t="shared" si="10"/>
        <v>0</v>
      </c>
      <c r="W27" s="32">
        <f t="shared" si="10"/>
        <v>0</v>
      </c>
      <c r="X27" s="32">
        <f t="shared" si="10"/>
        <v>0</v>
      </c>
      <c r="Y27" s="32">
        <f t="shared" si="10"/>
        <v>0</v>
      </c>
      <c r="Z27" s="32">
        <f t="shared" si="10"/>
        <v>0</v>
      </c>
      <c r="AA27" s="32">
        <f t="shared" si="10"/>
        <v>0</v>
      </c>
      <c r="AB27" s="32">
        <f t="shared" si="10"/>
        <v>0</v>
      </c>
      <c r="AC27" s="32">
        <f t="shared" si="10"/>
        <v>0</v>
      </c>
      <c r="AD27" s="32">
        <f t="shared" si="10"/>
        <v>0</v>
      </c>
      <c r="AE27" s="32">
        <f t="shared" si="10"/>
        <v>0</v>
      </c>
      <c r="AF27" s="32">
        <f t="shared" si="10"/>
        <v>0</v>
      </c>
      <c r="AG27" s="32">
        <f t="shared" si="10"/>
        <v>0</v>
      </c>
      <c r="AH27" s="32">
        <f t="shared" si="10"/>
        <v>0</v>
      </c>
      <c r="AI27" s="32">
        <f t="shared" si="10"/>
        <v>0</v>
      </c>
      <c r="AJ27" s="32">
        <f t="shared" si="10"/>
        <v>0</v>
      </c>
      <c r="AK27" s="32">
        <f t="shared" si="10"/>
        <v>0</v>
      </c>
    </row>
    <row r="28" spans="2:37" x14ac:dyDescent="0.25">
      <c r="B28" t="s">
        <v>205</v>
      </c>
      <c r="D28" s="32">
        <f>IF(D26&gt;0, D26, 0)</f>
        <v>4674.4099999999989</v>
      </c>
      <c r="E28" s="32">
        <f t="shared" ref="E28:AK28" si="11">D28*(1+$C$10) - E27 + E26</f>
        <v>10135.176148933333</v>
      </c>
      <c r="F28" s="32">
        <f t="shared" si="11"/>
        <v>15840.56448798549</v>
      </c>
      <c r="G28" s="32">
        <f t="shared" si="11"/>
        <v>23153.965342948402</v>
      </c>
      <c r="H28" s="32">
        <f t="shared" si="11"/>
        <v>30693.323422014859</v>
      </c>
      <c r="I28" s="32">
        <f t="shared" si="11"/>
        <v>38103.947232791434</v>
      </c>
      <c r="J28" s="32">
        <f t="shared" si="11"/>
        <v>45178.327205691377</v>
      </c>
      <c r="K28" s="32">
        <f t="shared" si="11"/>
        <v>53152.08194604954</v>
      </c>
      <c r="L28" s="32">
        <f t="shared" si="11"/>
        <v>60561.878916264359</v>
      </c>
      <c r="M28" s="32">
        <f t="shared" si="11"/>
        <v>67461.081316141353</v>
      </c>
      <c r="N28" s="32">
        <f t="shared" si="11"/>
        <v>75299.993735967932</v>
      </c>
      <c r="O28" s="32">
        <f t="shared" si="11"/>
        <v>82864.704537273472</v>
      </c>
      <c r="P28" s="32">
        <f t="shared" si="11"/>
        <v>89523.897198922656</v>
      </c>
      <c r="Q28" s="32">
        <f t="shared" si="11"/>
        <v>95721.689398372982</v>
      </c>
      <c r="R28" s="32">
        <f t="shared" si="11"/>
        <v>100619.8502507223</v>
      </c>
      <c r="S28" s="32">
        <f t="shared" si="11"/>
        <v>105347.0024673522</v>
      </c>
      <c r="T28" s="32">
        <f t="shared" si="11"/>
        <v>109107.21675176363</v>
      </c>
      <c r="U28" s="32">
        <f t="shared" si="11"/>
        <v>111908.79422373101</v>
      </c>
      <c r="V28" s="32">
        <f t="shared" si="11"/>
        <v>112044.76753117661</v>
      </c>
      <c r="W28" s="32">
        <f t="shared" si="11"/>
        <v>111150.90806576367</v>
      </c>
      <c r="X28" s="32">
        <f t="shared" si="11"/>
        <v>109135.9544794739</v>
      </c>
      <c r="Y28" s="32">
        <f t="shared" si="11"/>
        <v>105899.82556341481</v>
      </c>
      <c r="Z28" s="32">
        <f t="shared" si="11"/>
        <v>101332.96151091679</v>
      </c>
      <c r="AA28" s="32">
        <f t="shared" si="11"/>
        <v>95315.613823649881</v>
      </c>
      <c r="AB28" s="32">
        <f t="shared" si="11"/>
        <v>87717.080208369502</v>
      </c>
      <c r="AC28" s="32">
        <f t="shared" si="11"/>
        <v>78394.880547163077</v>
      </c>
      <c r="AD28" s="32">
        <f t="shared" si="11"/>
        <v>67193.869740907874</v>
      </c>
      <c r="AE28" s="32">
        <f t="shared" si="11"/>
        <v>53945.28292277141</v>
      </c>
      <c r="AF28" s="32">
        <f t="shared" si="11"/>
        <v>38465.708214607075</v>
      </c>
      <c r="AG28" s="32">
        <f t="shared" si="11"/>
        <v>20555.981852541918</v>
      </c>
      <c r="AH28" s="32">
        <f t="shared" si="11"/>
        <v>1.3734244566876441E-4</v>
      </c>
      <c r="AI28" s="32">
        <f t="shared" si="11"/>
        <v>-23436.557731410947</v>
      </c>
      <c r="AJ28" s="32">
        <f t="shared" si="11"/>
        <v>-50007.602302512765</v>
      </c>
      <c r="AK28" s="32">
        <f t="shared" si="11"/>
        <v>-79988.108820634719</v>
      </c>
    </row>
    <row r="29" spans="2:37" s="19" customFormat="1" x14ac:dyDescent="0.25">
      <c r="B29" s="19" t="s">
        <v>206</v>
      </c>
      <c r="D29" s="32">
        <f t="shared" ref="D29:AK29" si="12">D25+D27</f>
        <v>7420.9596822350459</v>
      </c>
      <c r="E29" s="32">
        <f t="shared" si="12"/>
        <v>6613.0576350540223</v>
      </c>
      <c r="F29" s="32">
        <f t="shared" si="12"/>
        <v>6365.2324255072963</v>
      </c>
      <c r="G29" s="32">
        <f t="shared" si="12"/>
        <v>5665.4302290996566</v>
      </c>
      <c r="H29" s="32">
        <f t="shared" si="12"/>
        <v>4488.7542640630927</v>
      </c>
      <c r="I29" s="32">
        <f t="shared" si="12"/>
        <v>4793.2728775324395</v>
      </c>
      <c r="J29" s="32">
        <f t="shared" si="12"/>
        <v>5118.4501371414717</v>
      </c>
      <c r="K29" s="32">
        <f t="shared" si="12"/>
        <v>5465.687532459131</v>
      </c>
      <c r="L29" s="32">
        <f t="shared" si="12"/>
        <v>5836.4816305825989</v>
      </c>
      <c r="M29" s="32">
        <f t="shared" si="12"/>
        <v>6232.4305262291036</v>
      </c>
      <c r="N29" s="32">
        <f t="shared" si="12"/>
        <v>6655.2407294041359</v>
      </c>
      <c r="O29" s="32">
        <f t="shared" si="12"/>
        <v>7106.7345203314235</v>
      </c>
      <c r="P29" s="32">
        <f t="shared" si="12"/>
        <v>7588.8578033438353</v>
      </c>
      <c r="Q29" s="32">
        <f t="shared" si="12"/>
        <v>8103.6884935849384</v>
      </c>
      <c r="R29" s="32">
        <f t="shared" si="12"/>
        <v>8653.4454726672047</v>
      </c>
      <c r="S29" s="32">
        <f t="shared" si="12"/>
        <v>9240.4981518851509</v>
      </c>
      <c r="T29" s="32">
        <f t="shared" si="12"/>
        <v>9867.3766842000514</v>
      </c>
      <c r="U29" s="32">
        <f t="shared" si="12"/>
        <v>10536.782869009216</v>
      </c>
      <c r="V29" s="32">
        <f t="shared" si="12"/>
        <v>11251.601796698491</v>
      </c>
      <c r="W29" s="32">
        <f t="shared" si="12"/>
        <v>12014.914283165153</v>
      </c>
      <c r="X29" s="32">
        <f t="shared" si="12"/>
        <v>12830.010147903062</v>
      </c>
      <c r="Y29" s="32">
        <f t="shared" si="12"/>
        <v>13700.402392877641</v>
      </c>
      <c r="Z29" s="32">
        <f t="shared" si="12"/>
        <v>14629.842343300501</v>
      </c>
      <c r="AA29" s="32">
        <f t="shared" si="12"/>
        <v>15622.335815559418</v>
      </c>
      <c r="AB29" s="32">
        <f t="shared" si="12"/>
        <v>16682.160381986116</v>
      </c>
      <c r="AC29" s="32">
        <f t="shared" si="12"/>
        <v>17813.883806871792</v>
      </c>
      <c r="AD29" s="32">
        <f t="shared" si="12"/>
        <v>19022.38373318818</v>
      </c>
      <c r="AE29" s="32">
        <f t="shared" si="12"/>
        <v>20312.868704862474</v>
      </c>
      <c r="AF29" s="32">
        <f t="shared" si="12"/>
        <v>21690.900615210467</v>
      </c>
      <c r="AG29" s="32">
        <f t="shared" si="12"/>
        <v>23162.418678279122</v>
      </c>
      <c r="AH29" s="32">
        <f t="shared" si="12"/>
        <v>24733.765026413021</v>
      </c>
      <c r="AI29" s="32">
        <f t="shared" si="12"/>
        <v>26411.712044368571</v>
      </c>
      <c r="AJ29" s="32">
        <f t="shared" si="12"/>
        <v>28203.491557783636</v>
      </c>
      <c r="AK29" s="32">
        <f t="shared" si="12"/>
        <v>30116.826001802987</v>
      </c>
    </row>
    <row r="30" spans="2:37" s="19" customFormat="1" x14ac:dyDescent="0.25">
      <c r="AI30" s="53"/>
      <c r="AJ30" s="53"/>
      <c r="AK30" s="53"/>
    </row>
    <row r="31" spans="2:37" s="19" customFormat="1" x14ac:dyDescent="0.25">
      <c r="AI31" s="53"/>
      <c r="AJ31" s="53"/>
      <c r="AK31" s="53"/>
    </row>
    <row r="32" spans="2:37" s="19" customFormat="1" x14ac:dyDescent="0.25">
      <c r="B32" s="19" t="s">
        <v>126</v>
      </c>
      <c r="D32" s="32">
        <f t="shared" ref="D32:AK32" si="13">IF(D28&lt;=0, 0, D28)</f>
        <v>4674.4099999999989</v>
      </c>
      <c r="E32" s="32">
        <f t="shared" si="13"/>
        <v>10135.176148933333</v>
      </c>
      <c r="F32" s="32">
        <f t="shared" si="13"/>
        <v>15840.56448798549</v>
      </c>
      <c r="G32" s="32">
        <f t="shared" si="13"/>
        <v>23153.965342948402</v>
      </c>
      <c r="H32" s="32">
        <f t="shared" si="13"/>
        <v>30693.323422014859</v>
      </c>
      <c r="I32" s="32">
        <f t="shared" si="13"/>
        <v>38103.947232791434</v>
      </c>
      <c r="J32" s="32">
        <f t="shared" si="13"/>
        <v>45178.327205691377</v>
      </c>
      <c r="K32" s="32">
        <f t="shared" si="13"/>
        <v>53152.08194604954</v>
      </c>
      <c r="L32" s="32">
        <f t="shared" si="13"/>
        <v>60561.878916264359</v>
      </c>
      <c r="M32" s="32">
        <f t="shared" si="13"/>
        <v>67461.081316141353</v>
      </c>
      <c r="N32" s="32">
        <f t="shared" si="13"/>
        <v>75299.993735967932</v>
      </c>
      <c r="O32" s="32">
        <f t="shared" si="13"/>
        <v>82864.704537273472</v>
      </c>
      <c r="P32" s="32">
        <f t="shared" si="13"/>
        <v>89523.897198922656</v>
      </c>
      <c r="Q32" s="32">
        <f t="shared" si="13"/>
        <v>95721.689398372982</v>
      </c>
      <c r="R32" s="32">
        <f t="shared" si="13"/>
        <v>100619.8502507223</v>
      </c>
      <c r="S32" s="32">
        <f t="shared" si="13"/>
        <v>105347.0024673522</v>
      </c>
      <c r="T32" s="32">
        <f t="shared" si="13"/>
        <v>109107.21675176363</v>
      </c>
      <c r="U32" s="32">
        <f t="shared" si="13"/>
        <v>111908.79422373101</v>
      </c>
      <c r="V32" s="32">
        <f t="shared" si="13"/>
        <v>112044.76753117661</v>
      </c>
      <c r="W32" s="32">
        <f t="shared" si="13"/>
        <v>111150.90806576367</v>
      </c>
      <c r="X32" s="32">
        <f t="shared" si="13"/>
        <v>109135.9544794739</v>
      </c>
      <c r="Y32" s="32">
        <f t="shared" si="13"/>
        <v>105899.82556341481</v>
      </c>
      <c r="Z32" s="32">
        <f t="shared" si="13"/>
        <v>101332.96151091679</v>
      </c>
      <c r="AA32" s="32">
        <f t="shared" si="13"/>
        <v>95315.613823649881</v>
      </c>
      <c r="AB32" s="32">
        <f t="shared" si="13"/>
        <v>87717.080208369502</v>
      </c>
      <c r="AC32" s="32">
        <f t="shared" si="13"/>
        <v>78394.880547163077</v>
      </c>
      <c r="AD32" s="32">
        <f t="shared" si="13"/>
        <v>67193.869740907874</v>
      </c>
      <c r="AE32" s="32">
        <f t="shared" si="13"/>
        <v>53945.28292277141</v>
      </c>
      <c r="AF32" s="32">
        <f t="shared" si="13"/>
        <v>38465.708214607075</v>
      </c>
      <c r="AG32" s="32">
        <f t="shared" si="13"/>
        <v>20555.981852541918</v>
      </c>
      <c r="AH32" s="32">
        <f t="shared" si="13"/>
        <v>1.3734244566876441E-4</v>
      </c>
      <c r="AI32" s="32">
        <f t="shared" si="13"/>
        <v>0</v>
      </c>
      <c r="AJ32" s="32">
        <f t="shared" si="13"/>
        <v>0</v>
      </c>
      <c r="AK32" s="32">
        <f t="shared" si="13"/>
        <v>0</v>
      </c>
    </row>
    <row r="33" spans="2:37" s="19" customFormat="1" x14ac:dyDescent="0.25">
      <c r="B33" s="19" t="s">
        <v>207</v>
      </c>
      <c r="D33" s="32">
        <f>IF(D32&lt;0.1, D$21, D29)</f>
        <v>7420.9596822350459</v>
      </c>
      <c r="E33" s="32">
        <f t="shared" ref="E33:AK33" si="14">IF(D32&lt;0.1, E$21, E29)</f>
        <v>6613.0576350540223</v>
      </c>
      <c r="F33" s="32">
        <f t="shared" si="14"/>
        <v>6365.2324255072963</v>
      </c>
      <c r="G33" s="32">
        <f t="shared" si="14"/>
        <v>5665.4302290996566</v>
      </c>
      <c r="H33" s="32">
        <f t="shared" si="14"/>
        <v>4488.7542640630927</v>
      </c>
      <c r="I33" s="32">
        <f t="shared" si="14"/>
        <v>4793.2728775324395</v>
      </c>
      <c r="J33" s="32">
        <f t="shared" si="14"/>
        <v>5118.4501371414717</v>
      </c>
      <c r="K33" s="32">
        <f t="shared" si="14"/>
        <v>5465.687532459131</v>
      </c>
      <c r="L33" s="32">
        <f t="shared" si="14"/>
        <v>5836.4816305825989</v>
      </c>
      <c r="M33" s="32">
        <f t="shared" si="14"/>
        <v>6232.4305262291036</v>
      </c>
      <c r="N33" s="32">
        <f t="shared" si="14"/>
        <v>6655.2407294041359</v>
      </c>
      <c r="O33" s="32">
        <f t="shared" si="14"/>
        <v>7106.7345203314235</v>
      </c>
      <c r="P33" s="32">
        <f t="shared" si="14"/>
        <v>7588.8578033438353</v>
      </c>
      <c r="Q33" s="32">
        <f t="shared" si="14"/>
        <v>8103.6884935849384</v>
      </c>
      <c r="R33" s="32">
        <f t="shared" si="14"/>
        <v>8653.4454726672047</v>
      </c>
      <c r="S33" s="32">
        <f t="shared" si="14"/>
        <v>9240.4981518851509</v>
      </c>
      <c r="T33" s="32">
        <f t="shared" si="14"/>
        <v>9867.3766842000514</v>
      </c>
      <c r="U33" s="32">
        <f t="shared" si="14"/>
        <v>10536.782869009216</v>
      </c>
      <c r="V33" s="32">
        <f t="shared" si="14"/>
        <v>11251.601796698491</v>
      </c>
      <c r="W33" s="32">
        <f t="shared" si="14"/>
        <v>12014.914283165153</v>
      </c>
      <c r="X33" s="32">
        <f t="shared" si="14"/>
        <v>12830.010147903062</v>
      </c>
      <c r="Y33" s="32">
        <f t="shared" si="14"/>
        <v>13700.402392877641</v>
      </c>
      <c r="Z33" s="32">
        <f t="shared" si="14"/>
        <v>14629.842343300501</v>
      </c>
      <c r="AA33" s="32">
        <f t="shared" si="14"/>
        <v>15622.335815559418</v>
      </c>
      <c r="AB33" s="32">
        <f t="shared" si="14"/>
        <v>16682.160381986116</v>
      </c>
      <c r="AC33" s="32">
        <f t="shared" si="14"/>
        <v>17813.883806871792</v>
      </c>
      <c r="AD33" s="32">
        <f t="shared" si="14"/>
        <v>19022.38373318818</v>
      </c>
      <c r="AE33" s="32">
        <f t="shared" si="14"/>
        <v>20312.868704862474</v>
      </c>
      <c r="AF33" s="32">
        <f t="shared" si="14"/>
        <v>21690.900615210467</v>
      </c>
      <c r="AG33" s="32">
        <f t="shared" si="14"/>
        <v>23162.418678279122</v>
      </c>
      <c r="AH33" s="32">
        <f t="shared" si="14"/>
        <v>24733.765026413021</v>
      </c>
      <c r="AI33" s="32">
        <f t="shared" si="14"/>
        <v>2975.1541685887391</v>
      </c>
      <c r="AJ33" s="32">
        <f t="shared" si="14"/>
        <v>2831.4612802208057</v>
      </c>
      <c r="AK33" s="32">
        <f t="shared" si="14"/>
        <v>2694.7084174775991</v>
      </c>
    </row>
    <row r="34" spans="2:37" x14ac:dyDescent="0.25">
      <c r="B34" s="19" t="s">
        <v>208</v>
      </c>
      <c r="C34" s="19"/>
      <c r="D34" s="32">
        <f>D33-D$21</f>
        <v>-4674.4099999999989</v>
      </c>
      <c r="E34" s="32">
        <f t="shared" ref="E34:U34" si="15">E33-E$21</f>
        <v>-5221.6233333333339</v>
      </c>
      <c r="F34" s="32">
        <f t="shared" si="15"/>
        <v>-5186.8727272727265</v>
      </c>
      <c r="G34" s="32">
        <f t="shared" si="15"/>
        <v>-6502.9975757575739</v>
      </c>
      <c r="H34" s="32">
        <f t="shared" si="15"/>
        <v>-6354.8012121212123</v>
      </c>
      <c r="I34" s="32">
        <f t="shared" si="15"/>
        <v>-5840.3533845062939</v>
      </c>
      <c r="J34" s="32">
        <f t="shared" si="15"/>
        <v>-5124.9820324703342</v>
      </c>
      <c r="K34" s="32">
        <f t="shared" si="15"/>
        <v>-5662.4315205149924</v>
      </c>
      <c r="L34" s="32">
        <f t="shared" si="15"/>
        <v>-4690.5364578549215</v>
      </c>
      <c r="M34" s="32">
        <f t="shared" si="15"/>
        <v>-3800.8566745208991</v>
      </c>
      <c r="N34" s="32">
        <f t="shared" si="15"/>
        <v>-4387.603499692771</v>
      </c>
      <c r="O34" s="32">
        <f t="shared" si="15"/>
        <v>-3712.3631217734146</v>
      </c>
      <c r="P34" s="32">
        <f t="shared" si="15"/>
        <v>-2419.834377522262</v>
      </c>
      <c r="Q34" s="32">
        <f t="shared" si="15"/>
        <v>-1617.749618753448</v>
      </c>
      <c r="R34" s="32">
        <f t="shared" si="15"/>
        <v>-1.0392227285428817</v>
      </c>
      <c r="S34" s="32">
        <f t="shared" si="15"/>
        <v>420.55932219707029</v>
      </c>
      <c r="T34" s="32">
        <f t="shared" si="15"/>
        <v>1629.3383618183107</v>
      </c>
      <c r="U34" s="32">
        <f t="shared" si="15"/>
        <v>2780.3477370528508</v>
      </c>
      <c r="V34" s="32">
        <f>V33-V$21</f>
        <v>5589.2806050404924</v>
      </c>
      <c r="W34" s="32">
        <f t="shared" ref="W34:AH34" si="16">W33-W$21</f>
        <v>6626.0697723079493</v>
      </c>
      <c r="X34" s="32">
        <f t="shared" si="16"/>
        <v>7701.4340429342355</v>
      </c>
      <c r="Y34" s="32">
        <f t="shared" si="16"/>
        <v>8819.5243472289822</v>
      </c>
      <c r="Z34" s="32">
        <f t="shared" si="16"/>
        <v>9984.6991283223397</v>
      </c>
      <c r="AA34" s="32">
        <f t="shared" si="16"/>
        <v>11201.541998165429</v>
      </c>
      <c r="AB34" s="32">
        <f t="shared" si="16"/>
        <v>12474.880418498315</v>
      </c>
      <c r="AC34" s="32">
        <f t="shared" si="16"/>
        <v>13809.805484666624</v>
      </c>
      <c r="AD34" s="32">
        <f t="shared" si="16"/>
        <v>15211.692895048085</v>
      </c>
      <c r="AE34" s="32">
        <f t="shared" si="16"/>
        <v>16686.225194081318</v>
      </c>
      <c r="AF34" s="32">
        <f t="shared" si="16"/>
        <v>18239.415382493324</v>
      </c>
      <c r="AG34" s="32">
        <f t="shared" si="16"/>
        <v>19877.63199432446</v>
      </c>
      <c r="AH34" s="32">
        <f t="shared" si="16"/>
        <v>21607.625746775517</v>
      </c>
      <c r="AI34" s="32">
        <f t="shared" ref="AI34:AK34" si="17">AI33-AI$21</f>
        <v>0</v>
      </c>
      <c r="AJ34" s="32">
        <f t="shared" si="17"/>
        <v>0</v>
      </c>
      <c r="AK34" s="32">
        <f t="shared" si="17"/>
        <v>0</v>
      </c>
    </row>
  </sheetData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9"/>
  <dimension ref="A1:U48"/>
  <sheetViews>
    <sheetView workbookViewId="0">
      <selection activeCell="H14" sqref="H14"/>
    </sheetView>
  </sheetViews>
  <sheetFormatPr defaultRowHeight="15" x14ac:dyDescent="0.25"/>
  <cols>
    <col min="1" max="1" width="16.5703125" style="53" bestFit="1" customWidth="1"/>
    <col min="2" max="2" width="44.5703125" style="53" bestFit="1" customWidth="1"/>
    <col min="3" max="4" width="12" style="53" bestFit="1" customWidth="1"/>
    <col min="5" max="5" width="12.42578125" style="53" bestFit="1" customWidth="1"/>
    <col min="6" max="6" width="29" style="53" customWidth="1"/>
    <col min="7" max="16384" width="9.140625" style="53"/>
  </cols>
  <sheetData>
    <row r="1" spans="2:12" x14ac:dyDescent="0.25">
      <c r="B1" s="46" t="s">
        <v>97</v>
      </c>
    </row>
    <row r="3" spans="2:12" x14ac:dyDescent="0.25">
      <c r="B3" s="24" t="s">
        <v>96</v>
      </c>
      <c r="C3" s="40">
        <f>Calcs!D21</f>
        <v>12095.369682235045</v>
      </c>
      <c r="J3" s="59" t="s">
        <v>104</v>
      </c>
      <c r="K3" s="59"/>
      <c r="L3" s="59"/>
    </row>
    <row r="4" spans="2:12" x14ac:dyDescent="0.25">
      <c r="C4" s="38"/>
      <c r="J4" s="54">
        <v>2017</v>
      </c>
      <c r="K4" s="54">
        <v>2020</v>
      </c>
      <c r="L4" s="54">
        <v>2030</v>
      </c>
    </row>
    <row r="5" spans="2:12" x14ac:dyDescent="0.25">
      <c r="B5" s="25"/>
      <c r="C5" s="44" t="s">
        <v>98</v>
      </c>
      <c r="D5" s="45" t="s">
        <v>99</v>
      </c>
      <c r="I5" s="54" t="s">
        <v>98</v>
      </c>
      <c r="J5" s="55">
        <f>C47-$C$46</f>
        <v>-12.356677385938355</v>
      </c>
      <c r="K5" s="55">
        <f>F47-$F$46</f>
        <v>-9.4231301889880967</v>
      </c>
      <c r="L5" s="55">
        <f>P47-$P$46</f>
        <v>17.767267192060785</v>
      </c>
    </row>
    <row r="6" spans="2:12" x14ac:dyDescent="0.25">
      <c r="B6" s="24" t="s">
        <v>87</v>
      </c>
      <c r="C6" s="41">
        <v>9905</v>
      </c>
      <c r="D6" s="41">
        <v>9904.5614088016573</v>
      </c>
      <c r="E6" s="50" t="s">
        <v>111</v>
      </c>
      <c r="I6" s="54" t="s">
        <v>105</v>
      </c>
      <c r="J6" s="55">
        <f>C48-$C$46</f>
        <v>-12.356677385938355</v>
      </c>
      <c r="K6" s="55">
        <f>F48-$F$46</f>
        <v>-9.4231301889880967</v>
      </c>
      <c r="L6" s="55">
        <f>P48-$P$46</f>
        <v>17.767267192060785</v>
      </c>
    </row>
    <row r="7" spans="2:12" x14ac:dyDescent="0.25">
      <c r="B7" s="24" t="s">
        <v>88</v>
      </c>
      <c r="C7" s="42">
        <f>C6/C3-1</f>
        <v>-0.18109158626644783</v>
      </c>
      <c r="D7" s="42">
        <f>D6/C3-1</f>
        <v>-0.18112784734898313</v>
      </c>
    </row>
    <row r="8" spans="2:12" x14ac:dyDescent="0.25">
      <c r="B8" s="24" t="s">
        <v>89</v>
      </c>
      <c r="C8" s="155">
        <v>0</v>
      </c>
      <c r="D8" s="155"/>
    </row>
    <row r="9" spans="2:12" x14ac:dyDescent="0.25">
      <c r="B9" s="24" t="s">
        <v>90</v>
      </c>
      <c r="C9" s="43">
        <v>0.03</v>
      </c>
      <c r="D9" s="43">
        <v>0.08</v>
      </c>
    </row>
    <row r="10" spans="2:12" x14ac:dyDescent="0.25">
      <c r="B10" s="24" t="s">
        <v>106</v>
      </c>
      <c r="C10" s="60">
        <v>10000</v>
      </c>
      <c r="D10" s="60">
        <v>10000</v>
      </c>
      <c r="E10" s="50" t="s">
        <v>111</v>
      </c>
    </row>
    <row r="11" spans="2:12" x14ac:dyDescent="0.25">
      <c r="B11" s="24" t="s">
        <v>107</v>
      </c>
      <c r="C11" s="48">
        <v>2020</v>
      </c>
      <c r="D11" s="43">
        <v>2020</v>
      </c>
    </row>
    <row r="12" spans="2:12" x14ac:dyDescent="0.25">
      <c r="B12" s="24" t="s">
        <v>108</v>
      </c>
      <c r="C12" s="43">
        <v>2030</v>
      </c>
      <c r="D12" s="43">
        <v>2030</v>
      </c>
    </row>
    <row r="13" spans="2:12" x14ac:dyDescent="0.25">
      <c r="B13" s="24" t="s">
        <v>110</v>
      </c>
      <c r="C13" s="52">
        <v>0</v>
      </c>
      <c r="D13" s="51">
        <v>0</v>
      </c>
      <c r="E13" s="50" t="s">
        <v>111</v>
      </c>
    </row>
    <row r="14" spans="2:12" x14ac:dyDescent="0.25">
      <c r="B14" s="24" t="s">
        <v>109</v>
      </c>
      <c r="C14" s="40" t="e">
        <f ca="1">OFFSET(Calcs!#REF!, 0, 'Indicative graph'!C12-Calcs!D15)</f>
        <v>#REF!</v>
      </c>
      <c r="D14" s="40">
        <f ca="1">OFFSET(Calcs!D28, 0, 'Indicative graph'!D12-Calcs!D15)</f>
        <v>95721.689398372982</v>
      </c>
    </row>
    <row r="15" spans="2:12" x14ac:dyDescent="0.25">
      <c r="B15" s="24" t="s">
        <v>120</v>
      </c>
      <c r="C15" s="156">
        <v>0</v>
      </c>
      <c r="D15" s="157"/>
    </row>
    <row r="35" spans="1:21" x14ac:dyDescent="0.25">
      <c r="B35" s="54" t="s">
        <v>94</v>
      </c>
    </row>
    <row r="36" spans="1:21" x14ac:dyDescent="0.25">
      <c r="A36" s="53" t="s">
        <v>91</v>
      </c>
      <c r="C36" s="54">
        <v>2017</v>
      </c>
      <c r="D36" s="54">
        <v>2018</v>
      </c>
      <c r="E36" s="54">
        <v>2019</v>
      </c>
      <c r="F36" s="54">
        <v>2020</v>
      </c>
      <c r="G36" s="54">
        <v>2021</v>
      </c>
      <c r="H36" s="54">
        <v>2022</v>
      </c>
      <c r="I36" s="54">
        <v>2023</v>
      </c>
      <c r="J36" s="54">
        <v>2024</v>
      </c>
      <c r="K36" s="54">
        <v>2025</v>
      </c>
      <c r="L36" s="54">
        <v>2026</v>
      </c>
      <c r="M36" s="54">
        <v>2027</v>
      </c>
      <c r="N36" s="54">
        <v>2028</v>
      </c>
      <c r="O36" s="54">
        <v>2029</v>
      </c>
      <c r="P36" s="54">
        <v>2030</v>
      </c>
      <c r="Q36" s="54">
        <v>2031</v>
      </c>
      <c r="R36" s="54">
        <v>2032</v>
      </c>
      <c r="S36" s="54">
        <v>2033</v>
      </c>
      <c r="T36" s="54">
        <v>2034</v>
      </c>
      <c r="U36" s="54">
        <v>2035</v>
      </c>
    </row>
    <row r="37" spans="1:21" x14ac:dyDescent="0.25">
      <c r="B37" s="53" t="s">
        <v>127</v>
      </c>
      <c r="C37" s="32">
        <v>12095.369682235045</v>
      </c>
      <c r="D37" s="32">
        <v>11834.680968387356</v>
      </c>
      <c r="E37" s="32">
        <v>11552.105152780023</v>
      </c>
      <c r="F37" s="32">
        <v>12168.427804857231</v>
      </c>
      <c r="G37" s="32">
        <v>10843.555476184305</v>
      </c>
      <c r="H37" s="32">
        <v>10633.626262038733</v>
      </c>
      <c r="I37" s="32">
        <v>10212.197060782577</v>
      </c>
      <c r="J37" s="32">
        <v>11081.446635690807</v>
      </c>
      <c r="K37" s="32">
        <v>10489.324810679589</v>
      </c>
      <c r="L37" s="32">
        <v>10020.47916266488</v>
      </c>
      <c r="M37" s="32">
        <v>10975.225563013388</v>
      </c>
      <c r="N37" s="32">
        <v>10763.938832201098</v>
      </c>
      <c r="O37" s="32">
        <v>9918.7716611825563</v>
      </c>
      <c r="P37" s="32">
        <v>9650.054503703117</v>
      </c>
      <c r="Q37" s="32">
        <v>8586.9634337325642</v>
      </c>
      <c r="R37" s="32">
        <v>8757.5658377633827</v>
      </c>
      <c r="S37" s="32">
        <v>8146.9598419964004</v>
      </c>
      <c r="T37" s="32">
        <v>7669.8510360503606</v>
      </c>
      <c r="U37" s="32">
        <v>5552.6253971661972</v>
      </c>
    </row>
    <row r="38" spans="1:21" x14ac:dyDescent="0.25">
      <c r="B38" s="53" t="s">
        <v>128</v>
      </c>
      <c r="C38" s="32">
        <v>9900</v>
      </c>
      <c r="D38" s="32">
        <v>10098</v>
      </c>
      <c r="E38" s="32">
        <v>10299.959999999999</v>
      </c>
      <c r="F38" s="32">
        <v>10505.959199999999</v>
      </c>
      <c r="G38" s="32">
        <v>10716.078384</v>
      </c>
      <c r="H38" s="32">
        <v>10930.399951680001</v>
      </c>
      <c r="I38" s="32">
        <v>11149.007950713598</v>
      </c>
      <c r="J38" s="32">
        <v>11371.988109727872</v>
      </c>
      <c r="K38" s="32">
        <v>11599.427871922429</v>
      </c>
      <c r="L38" s="32">
        <v>11831.416429360877</v>
      </c>
      <c r="M38" s="32">
        <v>12068.044757948093</v>
      </c>
      <c r="N38" s="32">
        <v>12309.405653107056</v>
      </c>
      <c r="O38" s="32">
        <v>12555.593766169197</v>
      </c>
      <c r="P38" s="32">
        <v>12806.705641492583</v>
      </c>
      <c r="Q38" s="32">
        <v>13062.839754322431</v>
      </c>
      <c r="R38" s="32">
        <v>8757.5658377633827</v>
      </c>
      <c r="S38" s="32">
        <v>8146.9598419964004</v>
      </c>
      <c r="T38" s="32">
        <v>7669.8510360503606</v>
      </c>
      <c r="U38" s="32">
        <v>5552.6253971661972</v>
      </c>
    </row>
    <row r="39" spans="1:21" x14ac:dyDescent="0.25">
      <c r="B39" s="53" t="s">
        <v>100</v>
      </c>
      <c r="C39" s="32">
        <v>9900</v>
      </c>
      <c r="D39" s="32">
        <v>10098</v>
      </c>
      <c r="E39" s="32">
        <v>10299.959999999999</v>
      </c>
      <c r="F39" s="32">
        <v>10505.959199999999</v>
      </c>
      <c r="G39" s="32">
        <v>10716.078384</v>
      </c>
      <c r="H39" s="32">
        <v>10930.399951680001</v>
      </c>
      <c r="I39" s="32">
        <v>11149.007950713598</v>
      </c>
      <c r="J39" s="32">
        <v>11371.988109727872</v>
      </c>
      <c r="K39" s="32">
        <v>11599.427871922429</v>
      </c>
      <c r="L39" s="32">
        <v>11831.416429360877</v>
      </c>
      <c r="M39" s="32">
        <v>12068.044757948093</v>
      </c>
      <c r="N39" s="32">
        <v>12309.405653107056</v>
      </c>
      <c r="O39" s="32">
        <v>12555.593766169197</v>
      </c>
      <c r="P39" s="32">
        <v>12806.705641492583</v>
      </c>
      <c r="Q39" s="32">
        <v>13062.839754322431</v>
      </c>
      <c r="R39" s="32">
        <v>8757.5658377633827</v>
      </c>
      <c r="S39" s="32">
        <v>8146.9598419964004</v>
      </c>
      <c r="T39" s="32">
        <v>7669.8510360503606</v>
      </c>
      <c r="U39" s="32">
        <v>5552.6253971661972</v>
      </c>
    </row>
    <row r="40" spans="1:21" x14ac:dyDescent="0.25">
      <c r="B40" s="53" t="s">
        <v>126</v>
      </c>
      <c r="C40" s="32">
        <v>2195.3696822350448</v>
      </c>
      <c r="D40" s="32">
        <v>4107.6802252012048</v>
      </c>
      <c r="E40" s="32">
        <v>5688.4397959973248</v>
      </c>
      <c r="F40" s="32">
        <v>7805.9835845343423</v>
      </c>
      <c r="G40" s="32">
        <v>8557.939363481395</v>
      </c>
      <c r="H40" s="32">
        <v>8945.8008229186398</v>
      </c>
      <c r="I40" s="32">
        <v>8724.6539988211116</v>
      </c>
      <c r="J40" s="32">
        <v>9132.0848446897362</v>
      </c>
      <c r="K40" s="32">
        <v>8752.5485710220746</v>
      </c>
      <c r="L40" s="32">
        <v>7641.8151900078446</v>
      </c>
      <c r="M40" s="32">
        <v>7160.3412102737675</v>
      </c>
      <c r="N40" s="32">
        <v>6187.7016861897109</v>
      </c>
      <c r="O40" s="32">
        <v>4045.8957160982472</v>
      </c>
      <c r="P40" s="32">
        <v>1212.9162355966419</v>
      </c>
      <c r="Q40" s="32">
        <v>0</v>
      </c>
      <c r="R40" s="32">
        <v>0</v>
      </c>
      <c r="S40" s="32">
        <v>0</v>
      </c>
      <c r="T40" s="32">
        <v>0</v>
      </c>
      <c r="U40" s="32">
        <v>0</v>
      </c>
    </row>
    <row r="41" spans="1:21" x14ac:dyDescent="0.25">
      <c r="B41" s="53" t="s">
        <v>101</v>
      </c>
      <c r="C41" s="32">
        <v>2195.3696822350448</v>
      </c>
      <c r="D41" s="32">
        <v>4107.6802252012048</v>
      </c>
      <c r="E41" s="32">
        <v>5688.4397959973248</v>
      </c>
      <c r="F41" s="32">
        <v>7805.9835845343423</v>
      </c>
      <c r="G41" s="32">
        <v>8557.939363481395</v>
      </c>
      <c r="H41" s="32">
        <v>8945.8008229186398</v>
      </c>
      <c r="I41" s="32">
        <v>8724.6539988211116</v>
      </c>
      <c r="J41" s="32">
        <v>9132.0848446897362</v>
      </c>
      <c r="K41" s="32">
        <v>8752.5485710220746</v>
      </c>
      <c r="L41" s="32">
        <v>7641.8151900078446</v>
      </c>
      <c r="M41" s="32">
        <v>7160.3412102737675</v>
      </c>
      <c r="N41" s="32">
        <v>6187.7016861897109</v>
      </c>
      <c r="O41" s="32">
        <v>4045.8957160982472</v>
      </c>
      <c r="P41" s="32">
        <v>1212.9162355966419</v>
      </c>
      <c r="Q41" s="32">
        <v>0</v>
      </c>
      <c r="R41" s="32">
        <v>0</v>
      </c>
      <c r="S41" s="32">
        <v>0</v>
      </c>
      <c r="T41" s="32">
        <v>0</v>
      </c>
      <c r="U41" s="32">
        <v>0</v>
      </c>
    </row>
    <row r="43" spans="1:21" x14ac:dyDescent="0.25">
      <c r="B43" s="54" t="s">
        <v>95</v>
      </c>
    </row>
    <row r="44" spans="1:21" x14ac:dyDescent="0.25">
      <c r="A44" s="53" t="s">
        <v>92</v>
      </c>
    </row>
    <row r="45" spans="1:21" x14ac:dyDescent="0.25">
      <c r="C45" s="54">
        <v>2017</v>
      </c>
      <c r="D45" s="54">
        <v>2018</v>
      </c>
      <c r="E45" s="54">
        <v>2019</v>
      </c>
      <c r="F45" s="54">
        <v>2020</v>
      </c>
      <c r="G45" s="54">
        <v>2021</v>
      </c>
      <c r="H45" s="54">
        <v>2022</v>
      </c>
      <c r="I45" s="54">
        <v>2023</v>
      </c>
      <c r="J45" s="54">
        <v>2024</v>
      </c>
      <c r="K45" s="54">
        <v>2025</v>
      </c>
      <c r="L45" s="54">
        <v>2026</v>
      </c>
      <c r="M45" s="54">
        <v>2027</v>
      </c>
      <c r="N45" s="54">
        <v>2028</v>
      </c>
      <c r="O45" s="54">
        <v>2029</v>
      </c>
      <c r="P45" s="54">
        <v>2030</v>
      </c>
      <c r="Q45" s="54">
        <v>2031</v>
      </c>
      <c r="R45" s="54">
        <v>2032</v>
      </c>
      <c r="S45" s="54">
        <v>2033</v>
      </c>
      <c r="T45" s="54">
        <v>2034</v>
      </c>
      <c r="U45" s="54">
        <v>2035</v>
      </c>
    </row>
    <row r="46" spans="1:21" x14ac:dyDescent="0.25">
      <c r="B46" s="53" t="s">
        <v>93</v>
      </c>
      <c r="C46" s="37">
        <v>160.21813261808913</v>
      </c>
      <c r="D46" s="37">
        <v>162.76950298964928</v>
      </c>
      <c r="E46" s="37">
        <v>165.41420006702134</v>
      </c>
      <c r="F46" s="37">
        <v>175.93913634995977</v>
      </c>
      <c r="G46" s="37">
        <v>173.59521544491813</v>
      </c>
      <c r="H46" s="37">
        <v>176.91285983413323</v>
      </c>
      <c r="I46" s="37">
        <v>181.62400566574021</v>
      </c>
      <c r="J46" s="37">
        <v>184.27346390503419</v>
      </c>
      <c r="K46" s="37">
        <v>193.40059926022687</v>
      </c>
      <c r="L46" s="37">
        <v>188.34673981076375</v>
      </c>
      <c r="M46" s="37">
        <v>198.30087601824903</v>
      </c>
      <c r="N46" s="37">
        <v>198.7304092484664</v>
      </c>
      <c r="O46" s="37">
        <v>197.50537476437415</v>
      </c>
      <c r="P46" s="37">
        <v>199.74140225073614</v>
      </c>
      <c r="Q46" s="37">
        <v>202.23608967519249</v>
      </c>
      <c r="R46" s="37">
        <v>204.56887182590933</v>
      </c>
      <c r="S46" s="37">
        <v>206.53005862045072</v>
      </c>
      <c r="T46" s="37">
        <v>207.93290009161953</v>
      </c>
      <c r="U46" s="37">
        <v>204.40973222330072</v>
      </c>
    </row>
    <row r="47" spans="1:21" x14ac:dyDescent="0.25">
      <c r="B47" s="53" t="s">
        <v>102</v>
      </c>
      <c r="C47" s="37">
        <v>147.86145523215077</v>
      </c>
      <c r="D47" s="37">
        <v>152.99456320510507</v>
      </c>
      <c r="E47" s="37">
        <v>158.31684691660212</v>
      </c>
      <c r="F47" s="37">
        <v>166.51600616097167</v>
      </c>
      <c r="G47" s="37">
        <v>172.87265549265393</v>
      </c>
      <c r="H47" s="37">
        <v>178.59501918799134</v>
      </c>
      <c r="I47" s="37">
        <v>186.93399525140214</v>
      </c>
      <c r="J47" s="37">
        <v>185.92029809315221</v>
      </c>
      <c r="K47" s="37">
        <v>199.69283578049718</v>
      </c>
      <c r="L47" s="37">
        <v>198.68421253191372</v>
      </c>
      <c r="M47" s="37">
        <v>204.49514490056529</v>
      </c>
      <c r="N47" s="37">
        <v>207.49035515878873</v>
      </c>
      <c r="O47" s="37">
        <v>212.45129188298617</v>
      </c>
      <c r="P47" s="37">
        <v>217.50866944279693</v>
      </c>
      <c r="Q47" s="37">
        <v>227.42863932203977</v>
      </c>
      <c r="R47" s="37">
        <v>204.56887182590933</v>
      </c>
      <c r="S47" s="37">
        <v>206.53005862045072</v>
      </c>
      <c r="T47" s="37">
        <v>207.93290009161953</v>
      </c>
      <c r="U47" s="37">
        <v>204.40973222330072</v>
      </c>
    </row>
    <row r="48" spans="1:21" x14ac:dyDescent="0.25">
      <c r="B48" s="53" t="s">
        <v>103</v>
      </c>
      <c r="C48" s="37">
        <v>147.86145523215077</v>
      </c>
      <c r="D48" s="37">
        <v>152.99456320510507</v>
      </c>
      <c r="E48" s="37">
        <v>158.31684691660212</v>
      </c>
      <c r="F48" s="37">
        <v>166.51600616097167</v>
      </c>
      <c r="G48" s="37">
        <v>172.87265549265393</v>
      </c>
      <c r="H48" s="37">
        <v>178.59501918799134</v>
      </c>
      <c r="I48" s="37">
        <v>186.93399525140214</v>
      </c>
      <c r="J48" s="37">
        <v>185.92029809315221</v>
      </c>
      <c r="K48" s="37">
        <v>199.69283578049718</v>
      </c>
      <c r="L48" s="37">
        <v>198.68421253191372</v>
      </c>
      <c r="M48" s="37">
        <v>204.49514490056529</v>
      </c>
      <c r="N48" s="37">
        <v>207.49035515878873</v>
      </c>
      <c r="O48" s="37">
        <v>212.45129188298617</v>
      </c>
      <c r="P48" s="37">
        <v>217.50866944279693</v>
      </c>
      <c r="Q48" s="37">
        <v>227.42863932203977</v>
      </c>
      <c r="R48" s="37">
        <v>204.56887182590933</v>
      </c>
      <c r="S48" s="37">
        <v>206.53005862045072</v>
      </c>
      <c r="T48" s="37">
        <v>207.93290009161953</v>
      </c>
      <c r="U48" s="37">
        <v>204.40973222330072</v>
      </c>
    </row>
  </sheetData>
  <mergeCells count="2">
    <mergeCell ref="C8:D8"/>
    <mergeCell ref="C15:D15"/>
  </mergeCells>
  <pageMargins left="0.7" right="0.7" top="0.75" bottom="0.75" header="0.3" footer="0.3"/>
  <drawing r:id="rId1"/>
  <legacyDrawing r:id="rId2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9217" r:id="rId3" name="Button 1">
              <controlPr defaultSize="0" print="0" autoFill="0" autoPict="0" macro="[0]!PayDebtAllScenarios">
                <anchor moveWithCells="1" sizeWithCells="1">
                  <from>
                    <xdr:col>5</xdr:col>
                    <xdr:colOff>66675</xdr:colOff>
                    <xdr:row>11</xdr:row>
                    <xdr:rowOff>95250</xdr:rowOff>
                  </from>
                  <to>
                    <xdr:col>5</xdr:col>
                    <xdr:colOff>1885950</xdr:colOff>
                    <xdr:row>13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218" r:id="rId4" name="Button 2">
              <controlPr defaultSize="0" print="0" autoFill="0" autoPict="0" macro="[0]!PayDebtStartingValue">
                <anchor moveWithCells="1" sizeWithCells="1">
                  <from>
                    <xdr:col>5</xdr:col>
                    <xdr:colOff>19050</xdr:colOff>
                    <xdr:row>4</xdr:row>
                    <xdr:rowOff>76200</xdr:rowOff>
                  </from>
                  <to>
                    <xdr:col>5</xdr:col>
                    <xdr:colOff>1847850</xdr:colOff>
                    <xdr:row>7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219" r:id="rId5" name="Button 3">
              <controlPr defaultSize="0" print="0" autoFill="0" autoPict="0" macro="[0]!PayDebtMaxIncrease">
                <anchor moveWithCells="1" sizeWithCells="1">
                  <from>
                    <xdr:col>5</xdr:col>
                    <xdr:colOff>66675</xdr:colOff>
                    <xdr:row>8</xdr:row>
                    <xdr:rowOff>85725</xdr:rowOff>
                  </from>
                  <to>
                    <xdr:col>5</xdr:col>
                    <xdr:colOff>1847850</xdr:colOff>
                    <xdr:row>10</xdr:row>
                    <xdr:rowOff>95250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/>
  <dimension ref="B1:AJ22"/>
  <sheetViews>
    <sheetView zoomScale="70" zoomScaleNormal="70" workbookViewId="0">
      <selection activeCell="C13" sqref="C13"/>
    </sheetView>
  </sheetViews>
  <sheetFormatPr defaultRowHeight="15" x14ac:dyDescent="0.25"/>
  <cols>
    <col min="2" max="2" width="55" bestFit="1" customWidth="1"/>
    <col min="3" max="3" width="21.140625" bestFit="1" customWidth="1"/>
    <col min="4" max="10" width="12.5703125" bestFit="1" customWidth="1"/>
    <col min="11" max="19" width="12" bestFit="1" customWidth="1"/>
    <col min="20" max="20" width="20.85546875" bestFit="1" customWidth="1"/>
    <col min="21" max="21" width="12" bestFit="1" customWidth="1"/>
    <col min="22" max="22" width="11.42578125" bestFit="1" customWidth="1"/>
    <col min="23" max="24" width="14.85546875" bestFit="1" customWidth="1"/>
    <col min="25" max="25" width="12.42578125" bestFit="1" customWidth="1"/>
    <col min="26" max="29" width="14.85546875" bestFit="1" customWidth="1"/>
    <col min="30" max="30" width="13.5703125" bestFit="1" customWidth="1"/>
    <col min="31" max="31" width="14.85546875" bestFit="1" customWidth="1"/>
    <col min="32" max="32" width="13.5703125" bestFit="1" customWidth="1"/>
    <col min="33" max="33" width="14.85546875" bestFit="1" customWidth="1"/>
  </cols>
  <sheetData>
    <row r="1" spans="2:36" x14ac:dyDescent="0.25">
      <c r="D1" t="s">
        <v>224</v>
      </c>
      <c r="E1" t="s">
        <v>227</v>
      </c>
      <c r="F1" t="s">
        <v>229</v>
      </c>
    </row>
    <row r="2" spans="2:36" x14ac:dyDescent="0.25">
      <c r="B2" s="19" t="s">
        <v>226</v>
      </c>
      <c r="C2" s="19">
        <f ca="1">OFFSET($C2, 0, MATCH(Summary!$C$18, 'Residential Bill'!$D$1:$F$1, 0))</f>
        <v>0.82</v>
      </c>
      <c r="D2" s="19">
        <v>0.82</v>
      </c>
      <c r="E2" s="19">
        <v>0.82</v>
      </c>
      <c r="F2" s="152">
        <f>E2*C5</f>
        <v>0.43459999999999999</v>
      </c>
      <c r="G2" s="19"/>
      <c r="H2" s="19"/>
      <c r="I2" s="19"/>
      <c r="J2" s="19"/>
      <c r="K2" s="19"/>
      <c r="L2" s="19"/>
      <c r="M2" s="19"/>
      <c r="N2" s="19"/>
      <c r="O2" s="19"/>
      <c r="P2" s="19"/>
      <c r="Q2" s="19"/>
      <c r="R2" s="19"/>
      <c r="S2" s="19"/>
      <c r="T2" s="19"/>
      <c r="U2" s="19"/>
    </row>
    <row r="3" spans="2:36" x14ac:dyDescent="0.25">
      <c r="B3" s="19" t="s">
        <v>228</v>
      </c>
      <c r="C3" s="105">
        <f ca="1">OFFSET($C3, 0, MATCH(Summary!$C$18, 'Residential Bill'!$D$1:$F$1, 0))</f>
        <v>0.88</v>
      </c>
      <c r="D3" s="19">
        <v>0.88</v>
      </c>
      <c r="E3" s="19">
        <v>1</v>
      </c>
      <c r="F3" s="19">
        <v>1</v>
      </c>
      <c r="G3" s="19"/>
      <c r="H3" s="19"/>
      <c r="I3" s="19"/>
      <c r="J3" s="19"/>
      <c r="K3" s="19"/>
      <c r="L3" s="19"/>
      <c r="M3" s="19"/>
      <c r="N3" s="19"/>
      <c r="O3" s="19"/>
      <c r="P3" s="19"/>
      <c r="Q3" s="19"/>
      <c r="R3" s="19"/>
      <c r="S3" s="19"/>
      <c r="T3" s="19"/>
      <c r="U3" s="19"/>
    </row>
    <row r="4" spans="2:36" x14ac:dyDescent="0.25">
      <c r="B4" s="19" t="s">
        <v>81</v>
      </c>
      <c r="C4" s="19">
        <v>0.75</v>
      </c>
      <c r="D4" s="19"/>
      <c r="E4" s="19"/>
      <c r="F4" s="19"/>
      <c r="G4" s="19"/>
      <c r="H4" s="19"/>
      <c r="I4" s="19"/>
      <c r="J4" s="19"/>
      <c r="K4" s="19"/>
      <c r="L4" s="19"/>
      <c r="M4" s="19"/>
      <c r="N4" s="19"/>
      <c r="O4" s="19"/>
      <c r="P4" s="19"/>
      <c r="Q4" s="19"/>
      <c r="R4" s="19"/>
      <c r="S4" s="19"/>
      <c r="T4" s="19"/>
      <c r="U4" s="19"/>
    </row>
    <row r="5" spans="2:36" s="53" customFormat="1" x14ac:dyDescent="0.25">
      <c r="B5" s="53" t="s">
        <v>230</v>
      </c>
      <c r="C5" s="152">
        <v>0.53</v>
      </c>
      <c r="T5" s="53" t="s">
        <v>130</v>
      </c>
      <c r="U5" s="53">
        <f>AVERAGE(L9:U9)</f>
        <v>4.1624831880135993E-3</v>
      </c>
    </row>
    <row r="6" spans="2:36" ht="15.75" thickBot="1" x14ac:dyDescent="0.3">
      <c r="B6" s="19"/>
      <c r="C6" s="19"/>
      <c r="D6" s="19"/>
      <c r="E6" s="19"/>
      <c r="F6" s="19"/>
      <c r="G6" s="19"/>
      <c r="H6" s="19"/>
      <c r="I6" s="19"/>
      <c r="J6" s="19"/>
      <c r="K6" s="19"/>
      <c r="L6" s="19"/>
      <c r="M6" s="19"/>
      <c r="N6" s="19"/>
      <c r="O6" s="19"/>
      <c r="P6" s="19"/>
      <c r="Q6" s="19"/>
      <c r="R6" s="19"/>
      <c r="S6" s="19"/>
      <c r="T6" s="19"/>
      <c r="U6" s="19"/>
    </row>
    <row r="7" spans="2:36" ht="15.75" thickBot="1" x14ac:dyDescent="0.3">
      <c r="B7" s="1"/>
      <c r="C7" s="2">
        <v>2017</v>
      </c>
      <c r="D7" s="2">
        <v>2018</v>
      </c>
      <c r="E7" s="2">
        <v>2019</v>
      </c>
      <c r="F7" s="2">
        <v>2020</v>
      </c>
      <c r="G7" s="2">
        <v>2021</v>
      </c>
      <c r="H7" s="2">
        <v>2022</v>
      </c>
      <c r="I7" s="2">
        <v>2023</v>
      </c>
      <c r="J7" s="2">
        <v>2024</v>
      </c>
      <c r="K7" s="2">
        <v>2025</v>
      </c>
      <c r="L7" s="2">
        <v>2026</v>
      </c>
      <c r="M7" s="2">
        <v>2027</v>
      </c>
      <c r="N7" s="2">
        <v>2028</v>
      </c>
      <c r="O7" s="2">
        <v>2029</v>
      </c>
      <c r="P7" s="2">
        <v>2030</v>
      </c>
      <c r="Q7" s="2">
        <v>2031</v>
      </c>
      <c r="R7" s="2">
        <v>2032</v>
      </c>
      <c r="S7" s="2">
        <v>2033</v>
      </c>
      <c r="T7" s="2">
        <v>2034</v>
      </c>
      <c r="U7" s="2">
        <v>2035</v>
      </c>
      <c r="V7" s="2">
        <v>2036</v>
      </c>
      <c r="W7" s="2">
        <v>2037</v>
      </c>
      <c r="X7" s="2">
        <v>2038</v>
      </c>
      <c r="Y7" s="2">
        <v>2039</v>
      </c>
      <c r="Z7" s="2">
        <v>2040</v>
      </c>
      <c r="AA7" s="2">
        <v>2041</v>
      </c>
      <c r="AB7" s="2">
        <v>2042</v>
      </c>
      <c r="AC7" s="2">
        <v>2043</v>
      </c>
      <c r="AD7" s="2">
        <v>2044</v>
      </c>
      <c r="AE7" s="2">
        <v>2045</v>
      </c>
      <c r="AF7" s="2">
        <v>2046</v>
      </c>
      <c r="AG7" s="2">
        <v>2047</v>
      </c>
      <c r="AH7" s="2">
        <v>2048</v>
      </c>
      <c r="AI7" s="2">
        <v>2049</v>
      </c>
      <c r="AJ7" s="2">
        <v>2050</v>
      </c>
    </row>
    <row r="8" spans="2:36" ht="16.5" thickBot="1" x14ac:dyDescent="0.3">
      <c r="B8" s="26" t="s">
        <v>136</v>
      </c>
      <c r="C8" s="27">
        <v>143</v>
      </c>
      <c r="D8" s="27">
        <v>143</v>
      </c>
      <c r="E8" s="27">
        <v>142</v>
      </c>
      <c r="F8" s="27">
        <v>142</v>
      </c>
      <c r="G8" s="27">
        <v>142</v>
      </c>
      <c r="H8" s="27">
        <v>142</v>
      </c>
      <c r="I8" s="27">
        <v>142</v>
      </c>
      <c r="J8" s="27">
        <v>142</v>
      </c>
      <c r="K8" s="27">
        <v>142</v>
      </c>
      <c r="L8" s="27">
        <v>141</v>
      </c>
      <c r="M8" s="27">
        <v>142</v>
      </c>
      <c r="N8" s="27">
        <v>142</v>
      </c>
      <c r="O8" s="27">
        <v>142</v>
      </c>
      <c r="P8" s="27">
        <v>143</v>
      </c>
      <c r="Q8" s="27">
        <v>143</v>
      </c>
      <c r="R8" s="27">
        <v>144</v>
      </c>
      <c r="S8" s="27">
        <v>145</v>
      </c>
      <c r="T8" s="27">
        <v>146</v>
      </c>
      <c r="U8" s="27">
        <v>148</v>
      </c>
      <c r="V8" s="65">
        <f t="shared" ref="V8:AJ8" si="0">U8*(1+$U$5)</f>
        <v>148.61604751182603</v>
      </c>
      <c r="W8" s="65">
        <f t="shared" si="0"/>
        <v>149.23465931106304</v>
      </c>
      <c r="X8" s="65">
        <f t="shared" si="0"/>
        <v>149.85584607151426</v>
      </c>
      <c r="Y8" s="65">
        <f t="shared" si="0"/>
        <v>150.4796185114125</v>
      </c>
      <c r="Z8" s="65">
        <f t="shared" si="0"/>
        <v>151.10598739360495</v>
      </c>
      <c r="AA8" s="65">
        <f t="shared" si="0"/>
        <v>151.73496352573903</v>
      </c>
      <c r="AB8" s="65">
        <f t="shared" si="0"/>
        <v>152.36655776044879</v>
      </c>
      <c r="AC8" s="65">
        <f t="shared" si="0"/>
        <v>153.00078099554216</v>
      </c>
      <c r="AD8" s="65">
        <f t="shared" si="0"/>
        <v>153.63764417418906</v>
      </c>
      <c r="AE8" s="65">
        <f t="shared" si="0"/>
        <v>154.27715828511015</v>
      </c>
      <c r="AF8" s="65">
        <f t="shared" si="0"/>
        <v>154.91933436276642</v>
      </c>
      <c r="AG8" s="65">
        <f t="shared" si="0"/>
        <v>155.56418348754968</v>
      </c>
      <c r="AH8" s="65">
        <f t="shared" si="0"/>
        <v>156.21171678597366</v>
      </c>
      <c r="AI8" s="65">
        <f t="shared" si="0"/>
        <v>156.86194543086603</v>
      </c>
      <c r="AJ8" s="65">
        <f t="shared" si="0"/>
        <v>157.51488064156112</v>
      </c>
    </row>
    <row r="9" spans="2:36" s="53" customFormat="1" ht="15.75" x14ac:dyDescent="0.25">
      <c r="B9" s="63"/>
      <c r="C9" s="64"/>
      <c r="D9" s="64">
        <f>D8/C8-1</f>
        <v>0</v>
      </c>
      <c r="E9" s="64">
        <f t="shared" ref="E9:U9" si="1">E8/D8-1</f>
        <v>-6.9930069930069783E-3</v>
      </c>
      <c r="F9" s="64">
        <f t="shared" si="1"/>
        <v>0</v>
      </c>
      <c r="G9" s="64">
        <f t="shared" si="1"/>
        <v>0</v>
      </c>
      <c r="H9" s="64">
        <f t="shared" si="1"/>
        <v>0</v>
      </c>
      <c r="I9" s="64">
        <f t="shared" si="1"/>
        <v>0</v>
      </c>
      <c r="J9" s="64">
        <f t="shared" si="1"/>
        <v>0</v>
      </c>
      <c r="K9" s="64">
        <f t="shared" si="1"/>
        <v>0</v>
      </c>
      <c r="L9" s="64">
        <f t="shared" si="1"/>
        <v>-7.0422535211267512E-3</v>
      </c>
      <c r="M9" s="64">
        <f t="shared" si="1"/>
        <v>7.0921985815601829E-3</v>
      </c>
      <c r="N9" s="64">
        <f t="shared" si="1"/>
        <v>0</v>
      </c>
      <c r="O9" s="64">
        <f t="shared" si="1"/>
        <v>0</v>
      </c>
      <c r="P9" s="64">
        <f t="shared" si="1"/>
        <v>7.0422535211267512E-3</v>
      </c>
      <c r="Q9" s="64">
        <f t="shared" si="1"/>
        <v>0</v>
      </c>
      <c r="R9" s="64">
        <f t="shared" si="1"/>
        <v>6.9930069930070893E-3</v>
      </c>
      <c r="S9" s="64">
        <f t="shared" si="1"/>
        <v>6.9444444444444198E-3</v>
      </c>
      <c r="T9" s="64">
        <f t="shared" si="1"/>
        <v>6.8965517241379448E-3</v>
      </c>
      <c r="U9" s="64">
        <f t="shared" si="1"/>
        <v>1.3698630136986356E-2</v>
      </c>
    </row>
    <row r="10" spans="2:36" x14ac:dyDescent="0.25">
      <c r="B10" s="19"/>
      <c r="C10" s="19"/>
      <c r="D10" s="19"/>
      <c r="E10" s="19"/>
      <c r="F10" s="19"/>
      <c r="G10" s="19"/>
      <c r="H10" s="19"/>
      <c r="I10" s="19"/>
      <c r="J10" s="19"/>
      <c r="K10" s="19"/>
      <c r="L10" s="19"/>
      <c r="M10" s="19"/>
      <c r="N10" s="19"/>
      <c r="O10" s="19"/>
      <c r="P10" s="19"/>
      <c r="Q10" s="19"/>
      <c r="R10" s="19"/>
      <c r="S10" s="19"/>
      <c r="T10" s="19" t="s">
        <v>82</v>
      </c>
      <c r="U10" s="21">
        <f>U19/P19-0.01</f>
        <v>1.0137120416140202</v>
      </c>
      <c r="AH10" s="53"/>
      <c r="AI10" s="53"/>
      <c r="AJ10" s="53"/>
    </row>
    <row r="11" spans="2:36" x14ac:dyDescent="0.25">
      <c r="B11" s="24"/>
      <c r="C11" s="25">
        <v>2017</v>
      </c>
      <c r="D11" s="25">
        <v>2018</v>
      </c>
      <c r="E11" s="25">
        <v>2019</v>
      </c>
      <c r="F11" s="25">
        <v>2020</v>
      </c>
      <c r="G11" s="25">
        <v>2021</v>
      </c>
      <c r="H11" s="25">
        <v>2022</v>
      </c>
      <c r="I11" s="25">
        <v>2023</v>
      </c>
      <c r="J11" s="25">
        <v>2024</v>
      </c>
      <c r="K11" s="25">
        <v>2025</v>
      </c>
      <c r="L11" s="25">
        <v>2026</v>
      </c>
      <c r="M11" s="25">
        <v>2027</v>
      </c>
      <c r="N11" s="25">
        <v>2028</v>
      </c>
      <c r="O11" s="25">
        <v>2029</v>
      </c>
      <c r="P11" s="25">
        <v>2030</v>
      </c>
      <c r="Q11" s="25">
        <v>2031</v>
      </c>
      <c r="R11" s="25">
        <v>2032</v>
      </c>
      <c r="S11" s="25">
        <v>2033</v>
      </c>
      <c r="T11" s="25">
        <v>2034</v>
      </c>
      <c r="U11" s="25">
        <v>2035</v>
      </c>
      <c r="V11" s="25">
        <v>2036</v>
      </c>
      <c r="W11" s="25">
        <v>2037</v>
      </c>
      <c r="X11" s="25">
        <v>2038</v>
      </c>
      <c r="Y11" s="25">
        <v>2039</v>
      </c>
      <c r="Z11" s="25">
        <v>2040</v>
      </c>
      <c r="AA11" s="25">
        <v>2041</v>
      </c>
      <c r="AB11" s="25">
        <v>2042</v>
      </c>
      <c r="AC11" s="25">
        <v>2043</v>
      </c>
      <c r="AD11" s="25">
        <v>2044</v>
      </c>
      <c r="AE11" s="25">
        <v>2045</v>
      </c>
      <c r="AF11" s="25">
        <v>2046</v>
      </c>
      <c r="AG11" s="25">
        <v>2047</v>
      </c>
      <c r="AH11" s="25">
        <v>2048</v>
      </c>
      <c r="AI11" s="25">
        <v>2049</v>
      </c>
      <c r="AJ11" s="25">
        <v>2050</v>
      </c>
    </row>
    <row r="12" spans="2:36" x14ac:dyDescent="0.25">
      <c r="B12" s="25" t="s">
        <v>83</v>
      </c>
      <c r="C12" s="28">
        <f>Calcs!D34</f>
        <v>-4674.4099999999989</v>
      </c>
      <c r="D12" s="28">
        <f>Calcs!E34</f>
        <v>-5221.6233333333339</v>
      </c>
      <c r="E12" s="28">
        <f>Calcs!F34</f>
        <v>-5186.8727272727265</v>
      </c>
      <c r="F12" s="28">
        <f>Calcs!G34</f>
        <v>-6502.9975757575739</v>
      </c>
      <c r="G12" s="28">
        <f>Calcs!H34</f>
        <v>-6354.8012121212123</v>
      </c>
      <c r="H12" s="28">
        <f>Calcs!I34</f>
        <v>-5840.3533845062939</v>
      </c>
      <c r="I12" s="28">
        <f>Calcs!J34</f>
        <v>-5124.9820324703342</v>
      </c>
      <c r="J12" s="28">
        <f>Calcs!K34</f>
        <v>-5662.4315205149924</v>
      </c>
      <c r="K12" s="28">
        <f>Calcs!L34</f>
        <v>-4690.5364578549215</v>
      </c>
      <c r="L12" s="28">
        <f>Calcs!M34</f>
        <v>-3800.8566745208991</v>
      </c>
      <c r="M12" s="28">
        <f>Calcs!N34</f>
        <v>-4387.603499692771</v>
      </c>
      <c r="N12" s="28">
        <f>Calcs!O34</f>
        <v>-3712.3631217734146</v>
      </c>
      <c r="O12" s="28">
        <f>Calcs!P34</f>
        <v>-2419.834377522262</v>
      </c>
      <c r="P12" s="28">
        <f>Calcs!Q34</f>
        <v>-1617.749618753448</v>
      </c>
      <c r="Q12" s="28">
        <f>Calcs!R34</f>
        <v>-1.0392227285428817</v>
      </c>
      <c r="R12" s="28">
        <f>Calcs!S34</f>
        <v>420.55932219707029</v>
      </c>
      <c r="S12" s="28">
        <f>Calcs!T34</f>
        <v>1629.3383618183107</v>
      </c>
      <c r="T12" s="28">
        <f>Calcs!U34</f>
        <v>2780.3477370528508</v>
      </c>
      <c r="U12" s="28">
        <f>Calcs!V34</f>
        <v>5589.2806050404924</v>
      </c>
      <c r="V12" s="28">
        <f>Calcs!W34</f>
        <v>6626.0697723079493</v>
      </c>
      <c r="W12" s="28">
        <f>Calcs!X34</f>
        <v>7701.4340429342355</v>
      </c>
      <c r="X12" s="28">
        <f>Calcs!Y34</f>
        <v>8819.5243472289822</v>
      </c>
      <c r="Y12" s="28">
        <f>Calcs!Z34</f>
        <v>9984.6991283223397</v>
      </c>
      <c r="Z12" s="28">
        <f>Calcs!AA34</f>
        <v>11201.541998165429</v>
      </c>
      <c r="AA12" s="28">
        <f>Calcs!AB34</f>
        <v>12474.880418498315</v>
      </c>
      <c r="AB12" s="28">
        <f>Calcs!AC34</f>
        <v>13809.805484666624</v>
      </c>
      <c r="AC12" s="28">
        <f>Calcs!AD34</f>
        <v>15211.692895048085</v>
      </c>
      <c r="AD12" s="28">
        <f>Calcs!AE34</f>
        <v>16686.225194081318</v>
      </c>
      <c r="AE12" s="28">
        <f>Calcs!AF34</f>
        <v>18239.415382493324</v>
      </c>
      <c r="AF12" s="28">
        <f>Calcs!AG34</f>
        <v>19877.63199432446</v>
      </c>
      <c r="AG12" s="28">
        <f>Calcs!AH34</f>
        <v>21607.625746775517</v>
      </c>
      <c r="AH12" s="28">
        <f>Calcs!AI34</f>
        <v>0</v>
      </c>
      <c r="AI12" s="28">
        <f>Calcs!AJ34</f>
        <v>0</v>
      </c>
      <c r="AJ12" s="28">
        <f>Calcs!AK34</f>
        <v>0</v>
      </c>
    </row>
    <row r="13" spans="2:36" s="105" customFormat="1" ht="30" x14ac:dyDescent="0.25">
      <c r="B13" s="23" t="s">
        <v>219</v>
      </c>
      <c r="C13" s="146">
        <f ca="1">$C$4*(C12*$C$3/(C$8*$C$2))</f>
        <v>-26.31</v>
      </c>
      <c r="D13" s="28">
        <f t="shared" ref="D13:AJ13" ca="1" si="2">$C$4*(D12*$C$3/(D$8*$C$2))</f>
        <v>-29.390000000000008</v>
      </c>
      <c r="E13" s="28">
        <f t="shared" ca="1" si="2"/>
        <v>-29.4</v>
      </c>
      <c r="F13" s="28">
        <f ca="1">$C$4*(F12*$C$3/(F$8*$C$2))</f>
        <v>-36.859999999999992</v>
      </c>
      <c r="G13" s="28">
        <f t="shared" ca="1" si="2"/>
        <v>-36.020000000000003</v>
      </c>
      <c r="H13" s="28">
        <f t="shared" ca="1" si="2"/>
        <v>-33.104029833168624</v>
      </c>
      <c r="I13" s="28">
        <f t="shared" ca="1" si="2"/>
        <v>-29.049193931899865</v>
      </c>
      <c r="J13" s="28">
        <f t="shared" ca="1" si="2"/>
        <v>-32.095541081586184</v>
      </c>
      <c r="K13" s="28">
        <f t="shared" ca="1" si="2"/>
        <v>-26.586688957267675</v>
      </c>
      <c r="L13" s="28">
        <f t="shared" ca="1" si="2"/>
        <v>-21.696639034628905</v>
      </c>
      <c r="M13" s="28">
        <f t="shared" ca="1" si="2"/>
        <v>-24.869617913064488</v>
      </c>
      <c r="N13" s="28">
        <f t="shared" ca="1" si="2"/>
        <v>-21.042250604349483</v>
      </c>
      <c r="O13" s="28">
        <f t="shared" ca="1" si="2"/>
        <v>-13.715996986986372</v>
      </c>
      <c r="P13" s="28">
        <f t="shared" ca="1" si="2"/>
        <v>-9.1055325633402333</v>
      </c>
      <c r="Q13" s="28">
        <f t="shared" ca="1" si="2"/>
        <v>-5.8492836503351697E-3</v>
      </c>
      <c r="R13" s="28">
        <f t="shared" ca="1" si="2"/>
        <v>2.3506872683779338</v>
      </c>
      <c r="S13" s="28">
        <f t="shared" ca="1" si="2"/>
        <v>9.0442667687139213</v>
      </c>
      <c r="T13" s="28">
        <f t="shared" ca="1" si="2"/>
        <v>15.327677133769477</v>
      </c>
      <c r="U13" s="28">
        <f t="shared" ca="1" si="2"/>
        <v>30.396549104537947</v>
      </c>
      <c r="V13" s="28">
        <f t="shared" ca="1" si="2"/>
        <v>35.885613960997105</v>
      </c>
      <c r="W13" s="28">
        <f t="shared" ca="1" si="2"/>
        <v>41.536699543555756</v>
      </c>
      <c r="X13" s="28">
        <f t="shared" ca="1" si="2"/>
        <v>47.369800604122261</v>
      </c>
      <c r="Y13" s="28">
        <f t="shared" ca="1" si="2"/>
        <v>53.405672020990878</v>
      </c>
      <c r="Z13" s="28">
        <f t="shared" ca="1" si="2"/>
        <v>59.665903531216678</v>
      </c>
      <c r="AA13" s="28">
        <f t="shared" ca="1" si="2"/>
        <v>66.172997816074272</v>
      </c>
      <c r="AB13" s="28">
        <f t="shared" ca="1" si="2"/>
        <v>72.950452224640529</v>
      </c>
      <c r="AC13" s="28">
        <f t="shared" ca="1" si="2"/>
        <v>80.022844434833587</v>
      </c>
      <c r="AD13" s="28">
        <f t="shared" ca="1" si="2"/>
        <v>87.415922366637517</v>
      </c>
      <c r="AE13" s="28">
        <f t="shared" ca="1" si="2"/>
        <v>95.156698678801831</v>
      </c>
      <c r="AF13" s="28">
        <f t="shared" ca="1" si="2"/>
        <v>103.27355019809403</v>
      </c>
      <c r="AG13" s="28">
        <f t="shared" ca="1" si="2"/>
        <v>111.7963226492659</v>
      </c>
      <c r="AH13" s="28">
        <f t="shared" ca="1" si="2"/>
        <v>0</v>
      </c>
      <c r="AI13" s="28">
        <f t="shared" ca="1" si="2"/>
        <v>0</v>
      </c>
      <c r="AJ13" s="28">
        <f t="shared" ca="1" si="2"/>
        <v>0</v>
      </c>
    </row>
    <row r="14" spans="2:36" ht="32.25" customHeight="1" x14ac:dyDescent="0.25">
      <c r="B14" s="23" t="s">
        <v>220</v>
      </c>
      <c r="C14" s="29">
        <f ca="1">C13*1.13</f>
        <v>-29.730299999999996</v>
      </c>
      <c r="D14" s="29">
        <f t="shared" ref="D14:AJ14" ca="1" si="3">D13*1.13</f>
        <v>-33.210700000000003</v>
      </c>
      <c r="E14" s="29">
        <f t="shared" ca="1" si="3"/>
        <v>-33.221999999999994</v>
      </c>
      <c r="F14" s="29">
        <f ca="1">F13*1.13</f>
        <v>-41.651799999999987</v>
      </c>
      <c r="G14" s="29">
        <f t="shared" ca="1" si="3"/>
        <v>-40.702599999999997</v>
      </c>
      <c r="H14" s="29">
        <f t="shared" ca="1" si="3"/>
        <v>-37.407553711480546</v>
      </c>
      <c r="I14" s="29">
        <f t="shared" ca="1" si="3"/>
        <v>-32.825589143046841</v>
      </c>
      <c r="J14" s="29">
        <f t="shared" ca="1" si="3"/>
        <v>-36.267961422192386</v>
      </c>
      <c r="K14" s="29">
        <f t="shared" ca="1" si="3"/>
        <v>-30.042958521712471</v>
      </c>
      <c r="L14" s="29">
        <f t="shared" ca="1" si="3"/>
        <v>-24.517202109130661</v>
      </c>
      <c r="M14" s="29">
        <f t="shared" ca="1" si="3"/>
        <v>-28.102668241762867</v>
      </c>
      <c r="N14" s="29">
        <f t="shared" ca="1" si="3"/>
        <v>-23.777743182914914</v>
      </c>
      <c r="O14" s="29">
        <f t="shared" ca="1" si="3"/>
        <v>-15.4990765952946</v>
      </c>
      <c r="P14" s="29">
        <f t="shared" ca="1" si="3"/>
        <v>-10.289251796574463</v>
      </c>
      <c r="Q14" s="29">
        <f t="shared" ca="1" si="3"/>
        <v>-6.6096905248787408E-3</v>
      </c>
      <c r="R14" s="29">
        <f t="shared" ca="1" si="3"/>
        <v>2.6562766132670652</v>
      </c>
      <c r="S14" s="29">
        <f t="shared" ca="1" si="3"/>
        <v>10.22002144864673</v>
      </c>
      <c r="T14" s="29">
        <f t="shared" ca="1" si="3"/>
        <v>17.320275161159508</v>
      </c>
      <c r="U14" s="29">
        <f t="shared" ca="1" si="3"/>
        <v>34.348100488127876</v>
      </c>
      <c r="V14" s="29">
        <f t="shared" ca="1" si="3"/>
        <v>40.550743775926726</v>
      </c>
      <c r="W14" s="29">
        <f t="shared" ca="1" si="3"/>
        <v>46.936470484217999</v>
      </c>
      <c r="X14" s="29">
        <f t="shared" ca="1" si="3"/>
        <v>53.527874682658151</v>
      </c>
      <c r="Y14" s="29">
        <f t="shared" ca="1" si="3"/>
        <v>60.348409383719684</v>
      </c>
      <c r="Z14" s="29">
        <f t="shared" ca="1" si="3"/>
        <v>67.422470990274846</v>
      </c>
      <c r="AA14" s="29">
        <f t="shared" ca="1" si="3"/>
        <v>74.775487532163922</v>
      </c>
      <c r="AB14" s="29">
        <f t="shared" ca="1" si="3"/>
        <v>82.434011013843786</v>
      </c>
      <c r="AC14" s="29">
        <f t="shared" ca="1" si="3"/>
        <v>90.425814211361939</v>
      </c>
      <c r="AD14" s="29">
        <f t="shared" ca="1" si="3"/>
        <v>98.779992274300383</v>
      </c>
      <c r="AE14" s="29">
        <f t="shared" ca="1" si="3"/>
        <v>107.52706950704606</v>
      </c>
      <c r="AF14" s="29">
        <f t="shared" ca="1" si="3"/>
        <v>116.69911172384624</v>
      </c>
      <c r="AG14" s="29">
        <f t="shared" ca="1" si="3"/>
        <v>126.32984459367046</v>
      </c>
      <c r="AH14" s="29">
        <f t="shared" ca="1" si="3"/>
        <v>0</v>
      </c>
      <c r="AI14" s="29">
        <f t="shared" ca="1" si="3"/>
        <v>0</v>
      </c>
      <c r="AJ14" s="29">
        <f t="shared" ca="1" si="3"/>
        <v>0</v>
      </c>
    </row>
    <row r="15" spans="2:36" s="19" customFormat="1" ht="32.25" customHeight="1" x14ac:dyDescent="0.25">
      <c r="B15" s="30"/>
      <c r="C15" s="35"/>
      <c r="D15" s="35"/>
      <c r="E15" s="35"/>
      <c r="F15" s="35"/>
      <c r="G15" s="35"/>
      <c r="H15" s="35"/>
      <c r="I15" s="35"/>
      <c r="J15" s="35"/>
      <c r="K15" s="35"/>
      <c r="L15" s="35"/>
      <c r="M15" s="35"/>
      <c r="N15" s="35"/>
      <c r="O15" s="35"/>
      <c r="P15" s="35"/>
      <c r="Q15" s="35"/>
      <c r="R15" s="35"/>
      <c r="S15" s="35"/>
      <c r="T15" s="35"/>
      <c r="U15" s="35"/>
      <c r="AH15" s="53"/>
      <c r="AI15" s="53"/>
      <c r="AJ15" s="53"/>
    </row>
    <row r="16" spans="2:36" x14ac:dyDescent="0.25">
      <c r="B16" s="36"/>
      <c r="C16" s="31"/>
      <c r="D16" s="31"/>
      <c r="E16" s="31"/>
      <c r="F16" s="31"/>
      <c r="G16" s="31"/>
      <c r="H16" s="31"/>
      <c r="I16" s="31"/>
      <c r="J16" s="31"/>
      <c r="K16" s="31"/>
      <c r="L16" s="31"/>
      <c r="M16" s="31"/>
      <c r="N16" s="31"/>
      <c r="O16" s="31"/>
      <c r="P16" s="31"/>
      <c r="Q16" s="31"/>
      <c r="R16" s="31"/>
      <c r="S16" s="31"/>
      <c r="T16" s="31" t="s">
        <v>130</v>
      </c>
      <c r="U16" s="68">
        <f>AVERAGE(O18:U18)</f>
        <v>4.1253217723841006E-3</v>
      </c>
      <c r="AH16" s="53"/>
      <c r="AI16" s="53"/>
      <c r="AJ16" s="53"/>
    </row>
    <row r="17" spans="2:36" s="53" customFormat="1" x14ac:dyDescent="0.25">
      <c r="B17" s="36" t="s">
        <v>123</v>
      </c>
      <c r="C17" s="31"/>
      <c r="D17" s="31"/>
      <c r="E17" s="31"/>
      <c r="F17" s="31"/>
      <c r="G17" s="31"/>
      <c r="H17" s="31"/>
      <c r="I17" s="31"/>
      <c r="J17" s="31"/>
      <c r="K17" s="31"/>
      <c r="L17" s="31"/>
      <c r="M17" s="31"/>
      <c r="N17" s="31"/>
      <c r="O17" s="31"/>
      <c r="P17" s="31"/>
      <c r="Q17" s="31"/>
      <c r="R17" s="31"/>
      <c r="S17" s="31"/>
      <c r="T17" s="31"/>
      <c r="U17" s="31"/>
    </row>
    <row r="18" spans="2:36" s="53" customFormat="1" x14ac:dyDescent="0.25">
      <c r="B18" s="66" t="s">
        <v>132</v>
      </c>
      <c r="C18" s="31"/>
      <c r="D18" s="67">
        <f>D19/C19-1</f>
        <v>1.592435468987663E-2</v>
      </c>
      <c r="E18" s="67">
        <f t="shared" ref="E18:U18" si="4">E19/D19-1</f>
        <v>1.6248111770300389E-2</v>
      </c>
      <c r="F18" s="67">
        <f t="shared" si="4"/>
        <v>6.3634945593723069E-2</v>
      </c>
      <c r="G18" s="67">
        <f t="shared" si="4"/>
        <v>-1.3324892411382128E-2</v>
      </c>
      <c r="H18" s="67">
        <f t="shared" si="4"/>
        <v>1.9111486413721179E-2</v>
      </c>
      <c r="I18" s="67">
        <f t="shared" si="4"/>
        <v>2.7316703201734738E-2</v>
      </c>
      <c r="J18" s="67">
        <f t="shared" si="4"/>
        <v>1.4886387253257194E-2</v>
      </c>
      <c r="K18" s="67">
        <f t="shared" si="4"/>
        <v>4.9046574177055602E-2</v>
      </c>
      <c r="L18" s="67">
        <f t="shared" si="4"/>
        <v>-2.6065798474154467E-2</v>
      </c>
      <c r="M18" s="67">
        <f t="shared" si="4"/>
        <v>5.3002018186768529E-2</v>
      </c>
      <c r="N18" s="67">
        <f t="shared" si="4"/>
        <v>2.086732864434282E-3</v>
      </c>
      <c r="O18" s="67">
        <f t="shared" si="4"/>
        <v>-5.7390160052340766E-3</v>
      </c>
      <c r="P18" s="67">
        <f t="shared" si="4"/>
        <v>1.0819624682044449E-2</v>
      </c>
      <c r="Q18" s="67">
        <f t="shared" si="4"/>
        <v>1.2846960278518615E-2</v>
      </c>
      <c r="R18" s="67">
        <f t="shared" si="4"/>
        <v>1.1494045588967161E-2</v>
      </c>
      <c r="S18" s="67">
        <f t="shared" si="4"/>
        <v>9.5542724969437387E-3</v>
      </c>
      <c r="T18" s="67">
        <f t="shared" si="4"/>
        <v>6.8503829461701304E-3</v>
      </c>
      <c r="U18" s="67">
        <f t="shared" si="4"/>
        <v>-1.6949017580721315E-2</v>
      </c>
    </row>
    <row r="19" spans="2:36" x14ac:dyDescent="0.25">
      <c r="B19" s="19" t="s">
        <v>124</v>
      </c>
      <c r="C19" s="34">
        <f>'IESO Res Bill'!C6</f>
        <v>160.21813261808913</v>
      </c>
      <c r="D19" s="34">
        <f>'IESO Res Bill'!D6</f>
        <v>162.76950298964928</v>
      </c>
      <c r="E19" s="34">
        <f>'IESO Res Bill'!E6</f>
        <v>165.41420006702134</v>
      </c>
      <c r="F19" s="34">
        <f>'IESO Res Bill'!F6</f>
        <v>175.94032368871547</v>
      </c>
      <c r="G19" s="34">
        <f>'IESO Res Bill'!G6</f>
        <v>173.59593780473958</v>
      </c>
      <c r="H19" s="34">
        <f>'IESO Res Bill'!H6</f>
        <v>176.91361421157205</v>
      </c>
      <c r="I19" s="34">
        <f>'IESO Res Bill'!I6</f>
        <v>181.74631090333577</v>
      </c>
      <c r="J19" s="34">
        <f>'IESO Res Bill'!J6</f>
        <v>184.45185686929372</v>
      </c>
      <c r="K19" s="34">
        <f>'IESO Res Bill'!K6</f>
        <v>193.49858854932918</v>
      </c>
      <c r="L19" s="34">
        <f>'IESO Res Bill'!L6</f>
        <v>188.45489333516903</v>
      </c>
      <c r="M19" s="34">
        <f>'IESO Res Bill'!M6</f>
        <v>198.44338301910517</v>
      </c>
      <c r="N19" s="34">
        <f>'IESO Res Bill'!N6</f>
        <v>198.85748134818064</v>
      </c>
      <c r="O19" s="34">
        <f>'IESO Res Bill'!O6</f>
        <v>197.7162350799629</v>
      </c>
      <c r="P19" s="34">
        <f>'IESO Res Bill'!P6</f>
        <v>199.85545053707497</v>
      </c>
      <c r="Q19" s="34">
        <f>'IESO Res Bill'!Q6</f>
        <v>202.42298557157022</v>
      </c>
      <c r="R19" s="34">
        <f>'IESO Res Bill'!R6</f>
        <v>204.74964459598468</v>
      </c>
      <c r="S19" s="34">
        <f>'IESO Res Bill'!S6</f>
        <v>206.70587849410711</v>
      </c>
      <c r="T19" s="34">
        <f>'IESO Res Bill'!T6</f>
        <v>208.12189291901626</v>
      </c>
      <c r="U19" s="34">
        <f>'IESO Res Bill'!U6</f>
        <v>204.59443129699886</v>
      </c>
      <c r="AH19" s="53"/>
      <c r="AI19" s="53"/>
      <c r="AJ19" s="53"/>
    </row>
    <row r="20" spans="2:36" s="53" customFormat="1" x14ac:dyDescent="0.25">
      <c r="B20" s="53" t="s">
        <v>133</v>
      </c>
      <c r="C20" s="34"/>
      <c r="D20" s="34"/>
      <c r="E20" s="34"/>
      <c r="F20" s="34"/>
      <c r="G20" s="34"/>
      <c r="H20" s="34"/>
      <c r="I20" s="34"/>
      <c r="J20" s="34"/>
      <c r="K20" s="34"/>
      <c r="L20" s="34"/>
      <c r="M20" s="34"/>
      <c r="N20" s="34"/>
      <c r="O20" s="34"/>
      <c r="P20" s="34"/>
      <c r="Q20" s="34"/>
      <c r="R20" s="34"/>
      <c r="S20" s="34"/>
      <c r="T20" s="34"/>
      <c r="U20" s="34"/>
      <c r="V20" s="22">
        <f>U19*(1+U16)</f>
        <v>205.43844915893689</v>
      </c>
      <c r="W20" s="22">
        <f>V20*(1+$U$16)</f>
        <v>206.28594886613706</v>
      </c>
      <c r="X20" s="22">
        <f t="shared" ref="X20:AH20" si="5">W20*(1+$U$16)</f>
        <v>207.13694478233143</v>
      </c>
      <c r="Y20" s="22">
        <f t="shared" si="5"/>
        <v>207.99145133050709</v>
      </c>
      <c r="Z20" s="22">
        <f t="shared" si="5"/>
        <v>208.84948299315059</v>
      </c>
      <c r="AA20" s="22">
        <f t="shared" si="5"/>
        <v>209.71105431249339</v>
      </c>
      <c r="AB20" s="22">
        <f t="shared" si="5"/>
        <v>210.57617989075831</v>
      </c>
      <c r="AC20" s="22">
        <f t="shared" si="5"/>
        <v>211.44487439040711</v>
      </c>
      <c r="AD20" s="22">
        <f t="shared" si="5"/>
        <v>212.31715253438887</v>
      </c>
      <c r="AE20" s="22">
        <f t="shared" si="5"/>
        <v>213.19302910638956</v>
      </c>
      <c r="AF20" s="22">
        <f t="shared" si="5"/>
        <v>214.07251895108266</v>
      </c>
      <c r="AG20" s="22">
        <f t="shared" si="5"/>
        <v>214.95563697438064</v>
      </c>
      <c r="AH20" s="22">
        <f t="shared" si="5"/>
        <v>215.84239814368772</v>
      </c>
      <c r="AI20" s="22">
        <f t="shared" ref="AI20" si="6">AH20*(1+$U$16)</f>
        <v>216.73281748815344</v>
      </c>
      <c r="AJ20" s="22">
        <f t="shared" ref="AJ20" si="7">AI20*(1+$U$16)</f>
        <v>217.62691009892745</v>
      </c>
    </row>
    <row r="21" spans="2:36" s="53" customFormat="1" x14ac:dyDescent="0.25">
      <c r="B21" s="58" t="s">
        <v>125</v>
      </c>
      <c r="C21" s="34"/>
      <c r="D21" s="34"/>
      <c r="E21" s="34"/>
      <c r="F21" s="34"/>
      <c r="G21" s="34"/>
      <c r="H21" s="34"/>
      <c r="I21" s="34"/>
      <c r="J21" s="34"/>
      <c r="K21" s="34"/>
      <c r="L21" s="34"/>
      <c r="M21" s="34"/>
      <c r="N21" s="34"/>
      <c r="O21" s="34"/>
      <c r="P21" s="34"/>
      <c r="Q21" s="34"/>
      <c r="R21" s="34"/>
      <c r="S21" s="34"/>
      <c r="T21" s="34"/>
      <c r="U21" s="34"/>
    </row>
    <row r="22" spans="2:36" s="53" customFormat="1" x14ac:dyDescent="0.25">
      <c r="B22" s="57" t="s">
        <v>122</v>
      </c>
      <c r="C22" s="22">
        <f ca="1">C19+C14</f>
        <v>130.48783261808913</v>
      </c>
      <c r="D22" s="22">
        <f t="shared" ref="D22:U22" ca="1" si="8">D19+D14</f>
        <v>129.55880298964928</v>
      </c>
      <c r="E22" s="22">
        <f t="shared" ca="1" si="8"/>
        <v>132.19220006702136</v>
      </c>
      <c r="F22" s="22">
        <f ca="1">F19+F14</f>
        <v>134.28852368871549</v>
      </c>
      <c r="G22" s="22">
        <f t="shared" ca="1" si="8"/>
        <v>132.89333780473959</v>
      </c>
      <c r="H22" s="22">
        <f t="shared" ca="1" si="8"/>
        <v>139.50606050009151</v>
      </c>
      <c r="I22" s="22">
        <f t="shared" ca="1" si="8"/>
        <v>148.92072176028893</v>
      </c>
      <c r="J22" s="22">
        <f t="shared" ca="1" si="8"/>
        <v>148.18389544710135</v>
      </c>
      <c r="K22" s="22">
        <f t="shared" ca="1" si="8"/>
        <v>163.45563002761671</v>
      </c>
      <c r="L22" s="22">
        <f t="shared" ca="1" si="8"/>
        <v>163.93769122603837</v>
      </c>
      <c r="M22" s="22">
        <f t="shared" ca="1" si="8"/>
        <v>170.3407147773423</v>
      </c>
      <c r="N22" s="22">
        <f t="shared" ca="1" si="8"/>
        <v>175.07973816526572</v>
      </c>
      <c r="O22" s="22">
        <f t="shared" ca="1" si="8"/>
        <v>182.21715848466829</v>
      </c>
      <c r="P22" s="22">
        <f t="shared" ca="1" si="8"/>
        <v>189.56619874050051</v>
      </c>
      <c r="Q22" s="22">
        <f t="shared" ca="1" si="8"/>
        <v>202.41637588104535</v>
      </c>
      <c r="R22" s="22">
        <f t="shared" ca="1" si="8"/>
        <v>207.40592120925174</v>
      </c>
      <c r="S22" s="22">
        <f t="shared" ca="1" si="8"/>
        <v>216.92589994275383</v>
      </c>
      <c r="T22" s="22">
        <f t="shared" ca="1" si="8"/>
        <v>225.44216808017578</v>
      </c>
      <c r="U22" s="22">
        <f t="shared" ca="1" si="8"/>
        <v>238.94253178512673</v>
      </c>
      <c r="V22" s="22">
        <f ca="1">V20+V14</f>
        <v>245.98919293486361</v>
      </c>
      <c r="W22" s="22">
        <f t="shared" ref="W22:AJ22" ca="1" si="9">W20+W14</f>
        <v>253.22241935035507</v>
      </c>
      <c r="X22" s="22">
        <f t="shared" ca="1" si="9"/>
        <v>260.66481946498959</v>
      </c>
      <c r="Y22" s="22">
        <f t="shared" ca="1" si="9"/>
        <v>268.3398607142268</v>
      </c>
      <c r="Z22" s="22">
        <f t="shared" ca="1" si="9"/>
        <v>276.27195398342542</v>
      </c>
      <c r="AA22" s="22">
        <f t="shared" ca="1" si="9"/>
        <v>284.48654184465732</v>
      </c>
      <c r="AB22" s="22">
        <f t="shared" ca="1" si="9"/>
        <v>293.0101909046021</v>
      </c>
      <c r="AC22" s="22">
        <f t="shared" ca="1" si="9"/>
        <v>301.87068860176907</v>
      </c>
      <c r="AD22" s="22">
        <f t="shared" ca="1" si="9"/>
        <v>311.09714480868922</v>
      </c>
      <c r="AE22" s="22">
        <f t="shared" ca="1" si="9"/>
        <v>320.72009861343565</v>
      </c>
      <c r="AF22" s="22">
        <f t="shared" ca="1" si="9"/>
        <v>330.77163067492893</v>
      </c>
      <c r="AG22" s="22">
        <f t="shared" ca="1" si="9"/>
        <v>341.28548156805107</v>
      </c>
      <c r="AH22" s="22">
        <f t="shared" ca="1" si="9"/>
        <v>215.84239814368772</v>
      </c>
      <c r="AI22" s="22">
        <f t="shared" ca="1" si="9"/>
        <v>216.73281748815344</v>
      </c>
      <c r="AJ22" s="22">
        <f t="shared" ca="1" si="9"/>
        <v>217.62691009892745</v>
      </c>
    </row>
  </sheetData>
  <pageMargins left="0.7" right="0.7" top="0.75" bottom="0.75" header="0.3" footer="0.3"/>
  <pageSetup orientation="portrait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5"/>
  <dimension ref="B1:V30"/>
  <sheetViews>
    <sheetView topLeftCell="A7" workbookViewId="0">
      <selection activeCell="C12" sqref="C12"/>
    </sheetView>
  </sheetViews>
  <sheetFormatPr defaultRowHeight="15" x14ac:dyDescent="0.25"/>
  <cols>
    <col min="2" max="2" width="18.28515625" customWidth="1"/>
  </cols>
  <sheetData>
    <row r="1" spans="2:22" ht="15.75" thickBot="1" x14ac:dyDescent="0.3">
      <c r="B1" s="54" t="s">
        <v>137</v>
      </c>
    </row>
    <row r="2" spans="2:22" ht="16.5" thickBot="1" x14ac:dyDescent="0.3">
      <c r="B2" s="80" t="s">
        <v>152</v>
      </c>
      <c r="C2" s="81">
        <v>2013</v>
      </c>
      <c r="D2" s="81">
        <v>2014</v>
      </c>
      <c r="E2" s="81">
        <v>2015</v>
      </c>
      <c r="F2" s="81">
        <v>2016</v>
      </c>
      <c r="G2" s="81">
        <v>2017</v>
      </c>
      <c r="H2" s="81">
        <v>2018</v>
      </c>
      <c r="I2" s="81">
        <v>2019</v>
      </c>
      <c r="J2" s="81">
        <v>2020</v>
      </c>
      <c r="K2" s="81">
        <v>2021</v>
      </c>
      <c r="L2" s="81">
        <v>2022</v>
      </c>
      <c r="M2" s="81">
        <v>2023</v>
      </c>
      <c r="N2" s="81">
        <v>2024</v>
      </c>
      <c r="O2" s="81">
        <v>2025</v>
      </c>
      <c r="P2" s="81">
        <v>2026</v>
      </c>
      <c r="Q2" s="81">
        <v>2027</v>
      </c>
      <c r="R2" s="81">
        <v>2028</v>
      </c>
      <c r="S2" s="81">
        <v>2029</v>
      </c>
      <c r="T2" s="81">
        <v>2030</v>
      </c>
      <c r="U2" s="81">
        <v>2031</v>
      </c>
      <c r="V2" s="82">
        <v>2032</v>
      </c>
    </row>
    <row r="3" spans="2:22" ht="15.75" x14ac:dyDescent="0.25">
      <c r="B3" s="83" t="s">
        <v>139</v>
      </c>
      <c r="C3" s="84">
        <v>31.43</v>
      </c>
      <c r="D3" s="84">
        <v>33.26</v>
      </c>
      <c r="E3" s="84">
        <v>34.909999999999997</v>
      </c>
      <c r="F3" s="84">
        <v>36.450000000000003</v>
      </c>
      <c r="G3" s="84">
        <v>38.020000000000003</v>
      </c>
      <c r="H3" s="84">
        <v>39.409999999999997</v>
      </c>
      <c r="I3" s="84">
        <v>40.35</v>
      </c>
      <c r="J3" s="84">
        <v>41.53</v>
      </c>
      <c r="K3" s="84">
        <v>42.44</v>
      </c>
      <c r="L3" s="84">
        <v>43.71</v>
      </c>
      <c r="M3" s="84">
        <v>44.98</v>
      </c>
      <c r="N3" s="84">
        <v>46.34</v>
      </c>
      <c r="O3" s="84">
        <v>47.58</v>
      </c>
      <c r="P3" s="84">
        <v>48.83</v>
      </c>
      <c r="Q3" s="84">
        <v>49.91</v>
      </c>
      <c r="R3" s="84">
        <v>51.14</v>
      </c>
      <c r="S3" s="84">
        <v>52.14</v>
      </c>
      <c r="T3" s="84">
        <v>53.13</v>
      </c>
      <c r="U3" s="84">
        <v>54.4</v>
      </c>
      <c r="V3" s="85">
        <v>55.74</v>
      </c>
    </row>
    <row r="4" spans="2:22" ht="15.75" x14ac:dyDescent="0.25">
      <c r="B4" s="83" t="s">
        <v>140</v>
      </c>
      <c r="C4" s="84">
        <v>10.15</v>
      </c>
      <c r="D4" s="84">
        <v>10.8</v>
      </c>
      <c r="E4" s="84">
        <v>11.09</v>
      </c>
      <c r="F4" s="84">
        <v>11.56</v>
      </c>
      <c r="G4" s="84">
        <v>11.9</v>
      </c>
      <c r="H4" s="84">
        <v>12.53</v>
      </c>
      <c r="I4" s="84">
        <v>13.21</v>
      </c>
      <c r="J4" s="84">
        <v>13.48</v>
      </c>
      <c r="K4" s="84">
        <v>13.62</v>
      </c>
      <c r="L4" s="84">
        <v>13.89</v>
      </c>
      <c r="M4" s="84">
        <v>14.14</v>
      </c>
      <c r="N4" s="84">
        <v>14.36</v>
      </c>
      <c r="O4" s="84">
        <v>14.54</v>
      </c>
      <c r="P4" s="84">
        <v>14.73</v>
      </c>
      <c r="Q4" s="84">
        <v>14.86</v>
      </c>
      <c r="R4" s="84">
        <v>15.03</v>
      </c>
      <c r="S4" s="84">
        <v>15.2</v>
      </c>
      <c r="T4" s="84">
        <v>15.37</v>
      </c>
      <c r="U4" s="84">
        <v>15.62</v>
      </c>
      <c r="V4" s="85">
        <v>15.88</v>
      </c>
    </row>
    <row r="5" spans="2:22" ht="15.75" x14ac:dyDescent="0.25">
      <c r="B5" s="83" t="s">
        <v>141</v>
      </c>
      <c r="C5" s="84">
        <v>4.83</v>
      </c>
      <c r="D5" s="84">
        <v>4.93</v>
      </c>
      <c r="E5" s="84">
        <v>5.03</v>
      </c>
      <c r="F5" s="84">
        <v>5.13</v>
      </c>
      <c r="G5" s="84">
        <v>5.23</v>
      </c>
      <c r="H5" s="84">
        <v>5.34</v>
      </c>
      <c r="I5" s="84">
        <v>5.44</v>
      </c>
      <c r="J5" s="84">
        <v>5.55</v>
      </c>
      <c r="K5" s="84">
        <v>5.66</v>
      </c>
      <c r="L5" s="84">
        <v>5.78</v>
      </c>
      <c r="M5" s="84">
        <v>5.89</v>
      </c>
      <c r="N5" s="84">
        <v>6.01</v>
      </c>
      <c r="O5" s="84">
        <v>6.13</v>
      </c>
      <c r="P5" s="84">
        <v>6.25</v>
      </c>
      <c r="Q5" s="84">
        <v>6.38</v>
      </c>
      <c r="R5" s="84">
        <v>6.51</v>
      </c>
      <c r="S5" s="84">
        <v>6.64</v>
      </c>
      <c r="T5" s="84">
        <v>6.77</v>
      </c>
      <c r="U5" s="84">
        <v>6.91</v>
      </c>
      <c r="V5" s="85">
        <v>7.04</v>
      </c>
    </row>
    <row r="6" spans="2:22" ht="15.75" x14ac:dyDescent="0.25">
      <c r="B6" s="83" t="s">
        <v>142</v>
      </c>
      <c r="C6" s="84">
        <v>5.25</v>
      </c>
      <c r="D6" s="84">
        <v>5.25</v>
      </c>
      <c r="E6" s="84">
        <v>5.25</v>
      </c>
      <c r="F6" s="86">
        <v>5.25</v>
      </c>
      <c r="G6" s="86">
        <v>5.25</v>
      </c>
      <c r="H6" s="86">
        <v>5.25</v>
      </c>
      <c r="I6" s="86"/>
      <c r="J6" s="86"/>
      <c r="K6" s="86"/>
      <c r="L6" s="86"/>
      <c r="M6" s="86"/>
      <c r="N6" s="86"/>
      <c r="O6" s="86"/>
      <c r="P6" s="86"/>
      <c r="Q6" s="86"/>
      <c r="R6" s="86"/>
      <c r="S6" s="86"/>
      <c r="T6" s="86"/>
      <c r="U6" s="86"/>
      <c r="V6" s="87"/>
    </row>
    <row r="7" spans="2:22" ht="15.75" x14ac:dyDescent="0.25">
      <c r="B7" s="83" t="s">
        <v>153</v>
      </c>
      <c r="C7" s="84">
        <v>64.13</v>
      </c>
      <c r="D7" s="84">
        <v>72.87</v>
      </c>
      <c r="E7" s="84">
        <v>78.87</v>
      </c>
      <c r="F7" s="84">
        <v>81.7</v>
      </c>
      <c r="G7" s="84">
        <v>82.15</v>
      </c>
      <c r="H7" s="84">
        <v>86.65</v>
      </c>
      <c r="I7" s="84">
        <v>89.06</v>
      </c>
      <c r="J7" s="84">
        <v>91.27</v>
      </c>
      <c r="K7" s="84">
        <v>94.53</v>
      </c>
      <c r="L7" s="84">
        <v>98.12</v>
      </c>
      <c r="M7" s="84">
        <v>92.66</v>
      </c>
      <c r="N7" s="84">
        <v>93.14</v>
      </c>
      <c r="O7" s="84">
        <v>94.38</v>
      </c>
      <c r="P7" s="84">
        <v>96.36</v>
      </c>
      <c r="Q7" s="84">
        <v>96.52</v>
      </c>
      <c r="R7" s="84">
        <v>96.41</v>
      </c>
      <c r="S7" s="84">
        <v>96.76</v>
      </c>
      <c r="T7" s="84">
        <v>96.31</v>
      </c>
      <c r="U7" s="84">
        <v>96.65</v>
      </c>
      <c r="V7" s="85">
        <v>97.06</v>
      </c>
    </row>
    <row r="8" spans="2:22" ht="15.75" x14ac:dyDescent="0.25">
      <c r="B8" s="83" t="s">
        <v>154</v>
      </c>
      <c r="C8" s="84">
        <f>SUM(C3:C7)</f>
        <v>115.78999999999999</v>
      </c>
      <c r="D8" s="84">
        <f t="shared" ref="D8:V8" si="0">SUM(D3:D7)</f>
        <v>127.11000000000001</v>
      </c>
      <c r="E8" s="84">
        <f t="shared" si="0"/>
        <v>135.15</v>
      </c>
      <c r="F8" s="84">
        <f t="shared" si="0"/>
        <v>140.09</v>
      </c>
      <c r="G8" s="84">
        <f t="shared" si="0"/>
        <v>142.55000000000001</v>
      </c>
      <c r="H8" s="84">
        <f t="shared" si="0"/>
        <v>149.18</v>
      </c>
      <c r="I8" s="84">
        <f t="shared" si="0"/>
        <v>148.06</v>
      </c>
      <c r="J8" s="84">
        <f t="shared" si="0"/>
        <v>151.82999999999998</v>
      </c>
      <c r="K8" s="84">
        <f t="shared" si="0"/>
        <v>156.25</v>
      </c>
      <c r="L8" s="84">
        <f t="shared" si="0"/>
        <v>161.5</v>
      </c>
      <c r="M8" s="84">
        <f t="shared" si="0"/>
        <v>157.66999999999999</v>
      </c>
      <c r="N8" s="84">
        <f t="shared" si="0"/>
        <v>159.85000000000002</v>
      </c>
      <c r="O8" s="84">
        <f t="shared" si="0"/>
        <v>162.63</v>
      </c>
      <c r="P8" s="84">
        <f t="shared" si="0"/>
        <v>166.17000000000002</v>
      </c>
      <c r="Q8" s="84">
        <f t="shared" si="0"/>
        <v>167.67</v>
      </c>
      <c r="R8" s="84">
        <f t="shared" si="0"/>
        <v>169.09</v>
      </c>
      <c r="S8" s="84">
        <f t="shared" si="0"/>
        <v>170.74</v>
      </c>
      <c r="T8" s="84">
        <f t="shared" si="0"/>
        <v>171.57999999999998</v>
      </c>
      <c r="U8" s="84">
        <f t="shared" si="0"/>
        <v>173.57999999999998</v>
      </c>
      <c r="V8" s="84">
        <f t="shared" si="0"/>
        <v>175.72000000000003</v>
      </c>
    </row>
    <row r="9" spans="2:22" ht="15.75" x14ac:dyDescent="0.25">
      <c r="B9" s="88" t="s">
        <v>155</v>
      </c>
      <c r="C9" s="86"/>
      <c r="D9" s="86"/>
      <c r="E9" s="86"/>
      <c r="F9" s="86"/>
      <c r="G9" s="86"/>
      <c r="H9" s="86"/>
      <c r="I9" s="86"/>
      <c r="J9" s="86"/>
      <c r="K9" s="86"/>
      <c r="L9" s="86"/>
      <c r="M9" s="86"/>
      <c r="N9" s="86"/>
      <c r="O9" s="86"/>
      <c r="P9" s="86"/>
      <c r="Q9" s="86"/>
      <c r="R9" s="86"/>
      <c r="S9" s="86"/>
      <c r="T9" s="86"/>
      <c r="U9" s="86"/>
      <c r="V9" s="86"/>
    </row>
    <row r="10" spans="2:22" ht="15.75" x14ac:dyDescent="0.25">
      <c r="B10" s="83" t="s">
        <v>156</v>
      </c>
      <c r="C10" s="118">
        <f>C8*0.13</f>
        <v>15.0527</v>
      </c>
      <c r="D10" s="118">
        <f t="shared" ref="D10:V10" si="1">D8*0.13</f>
        <v>16.524300000000004</v>
      </c>
      <c r="E10" s="118">
        <f t="shared" si="1"/>
        <v>17.569500000000001</v>
      </c>
      <c r="F10" s="118">
        <f t="shared" si="1"/>
        <v>18.2117</v>
      </c>
      <c r="G10" s="118">
        <f t="shared" si="1"/>
        <v>18.531500000000001</v>
      </c>
      <c r="H10" s="118">
        <f t="shared" si="1"/>
        <v>19.393400000000003</v>
      </c>
      <c r="I10" s="118">
        <f t="shared" si="1"/>
        <v>19.247800000000002</v>
      </c>
      <c r="J10" s="118">
        <f t="shared" si="1"/>
        <v>19.7379</v>
      </c>
      <c r="K10" s="118">
        <f t="shared" si="1"/>
        <v>20.3125</v>
      </c>
      <c r="L10" s="118">
        <f t="shared" si="1"/>
        <v>20.995000000000001</v>
      </c>
      <c r="M10" s="118">
        <f t="shared" si="1"/>
        <v>20.4971</v>
      </c>
      <c r="N10" s="118">
        <f t="shared" si="1"/>
        <v>20.780500000000004</v>
      </c>
      <c r="O10" s="118">
        <f t="shared" si="1"/>
        <v>21.1419</v>
      </c>
      <c r="P10" s="118">
        <f t="shared" si="1"/>
        <v>21.602100000000004</v>
      </c>
      <c r="Q10" s="118">
        <f t="shared" si="1"/>
        <v>21.7971</v>
      </c>
      <c r="R10" s="118">
        <f t="shared" si="1"/>
        <v>21.9817</v>
      </c>
      <c r="S10" s="118">
        <f t="shared" si="1"/>
        <v>22.196200000000001</v>
      </c>
      <c r="T10" s="118">
        <f t="shared" si="1"/>
        <v>22.305399999999999</v>
      </c>
      <c r="U10" s="118">
        <f t="shared" si="1"/>
        <v>22.5654</v>
      </c>
      <c r="V10" s="118">
        <f t="shared" si="1"/>
        <v>22.843600000000006</v>
      </c>
    </row>
    <row r="11" spans="2:22" ht="15.75" x14ac:dyDescent="0.25">
      <c r="B11" s="88" t="s">
        <v>144</v>
      </c>
      <c r="C11" s="119">
        <f>-(C8+C10)*0.1</f>
        <v>-13.084269999999998</v>
      </c>
      <c r="D11" s="119">
        <f t="shared" ref="D11:E11" si="2">-(D8+D10)*0.1</f>
        <v>-14.363430000000003</v>
      </c>
      <c r="E11" s="119">
        <f t="shared" si="2"/>
        <v>-15.271950000000002</v>
      </c>
      <c r="F11" s="119"/>
      <c r="G11" s="119"/>
      <c r="H11" s="119"/>
      <c r="I11" s="119"/>
      <c r="J11" s="119"/>
      <c r="K11" s="119"/>
      <c r="L11" s="119"/>
      <c r="M11" s="119"/>
      <c r="N11" s="119"/>
      <c r="O11" s="119"/>
      <c r="P11" s="119"/>
      <c r="Q11" s="119"/>
      <c r="R11" s="119"/>
      <c r="S11" s="119"/>
      <c r="T11" s="119"/>
      <c r="U11" s="119"/>
      <c r="V11" s="119"/>
    </row>
    <row r="12" spans="2:22" ht="16.5" thickBot="1" x14ac:dyDescent="0.3">
      <c r="B12" s="89" t="s">
        <v>145</v>
      </c>
      <c r="C12" s="120">
        <f>C8+C10+C11</f>
        <v>117.75842999999998</v>
      </c>
      <c r="D12" s="120">
        <f t="shared" ref="D12:V12" si="3">D8+D10+D11</f>
        <v>129.27087000000003</v>
      </c>
      <c r="E12" s="120">
        <f t="shared" si="3"/>
        <v>137.44755000000001</v>
      </c>
      <c r="F12" s="120">
        <f t="shared" si="3"/>
        <v>158.30170000000001</v>
      </c>
      <c r="G12" s="120">
        <f t="shared" si="3"/>
        <v>161.08150000000001</v>
      </c>
      <c r="H12" s="120">
        <f t="shared" si="3"/>
        <v>168.57340000000002</v>
      </c>
      <c r="I12" s="120">
        <f t="shared" si="3"/>
        <v>167.30780000000001</v>
      </c>
      <c r="J12" s="120">
        <f t="shared" si="3"/>
        <v>171.56789999999998</v>
      </c>
      <c r="K12" s="120">
        <f t="shared" si="3"/>
        <v>176.5625</v>
      </c>
      <c r="L12" s="120">
        <f t="shared" si="3"/>
        <v>182.495</v>
      </c>
      <c r="M12" s="120">
        <f t="shared" si="3"/>
        <v>178.16709999999998</v>
      </c>
      <c r="N12" s="120">
        <f t="shared" si="3"/>
        <v>180.63050000000004</v>
      </c>
      <c r="O12" s="120">
        <f t="shared" si="3"/>
        <v>183.77189999999999</v>
      </c>
      <c r="P12" s="120">
        <f t="shared" si="3"/>
        <v>187.77210000000002</v>
      </c>
      <c r="Q12" s="120">
        <f t="shared" si="3"/>
        <v>189.46709999999999</v>
      </c>
      <c r="R12" s="120">
        <f t="shared" si="3"/>
        <v>191.07169999999999</v>
      </c>
      <c r="S12" s="120">
        <f t="shared" si="3"/>
        <v>192.93620000000001</v>
      </c>
      <c r="T12" s="120">
        <f t="shared" si="3"/>
        <v>193.88539999999998</v>
      </c>
      <c r="U12" s="120">
        <f t="shared" si="3"/>
        <v>196.1454</v>
      </c>
      <c r="V12" s="120">
        <f t="shared" si="3"/>
        <v>198.56360000000004</v>
      </c>
    </row>
    <row r="13" spans="2:22" x14ac:dyDescent="0.25">
      <c r="B13" s="90"/>
      <c r="C13">
        <f>C8*0.1</f>
        <v>11.579000000000001</v>
      </c>
    </row>
    <row r="14" spans="2:22" x14ac:dyDescent="0.25">
      <c r="B14" s="90"/>
      <c r="C14">
        <f>C8*0.13</f>
        <v>15.0527</v>
      </c>
      <c r="E14">
        <f>(C10+C8)*0.1</f>
        <v>13.084269999999998</v>
      </c>
    </row>
    <row r="16" spans="2:22" ht="18.75" x14ac:dyDescent="0.3">
      <c r="B16" s="116" t="s">
        <v>171</v>
      </c>
      <c r="C16" s="106"/>
      <c r="D16" s="106"/>
      <c r="E16" s="106"/>
      <c r="F16" s="106"/>
      <c r="G16" s="106"/>
      <c r="H16" s="106"/>
      <c r="I16" s="106"/>
      <c r="J16" s="106"/>
      <c r="K16" s="106"/>
      <c r="L16" s="106"/>
      <c r="M16" s="106"/>
      <c r="N16" s="106"/>
      <c r="O16" s="106"/>
      <c r="P16" s="106"/>
      <c r="Q16" s="106"/>
      <c r="R16" s="106"/>
      <c r="S16" s="106"/>
      <c r="T16" s="106"/>
      <c r="U16" s="106"/>
      <c r="V16" s="106"/>
    </row>
    <row r="17" spans="2:22" ht="15.75" x14ac:dyDescent="0.25">
      <c r="B17" s="107" t="s">
        <v>172</v>
      </c>
      <c r="C17" s="108">
        <v>2013</v>
      </c>
      <c r="D17" s="108">
        <v>2014</v>
      </c>
      <c r="E17" s="108">
        <v>2015</v>
      </c>
      <c r="F17" s="108">
        <v>2016</v>
      </c>
      <c r="G17" s="108">
        <v>2017</v>
      </c>
      <c r="H17" s="108">
        <v>2018</v>
      </c>
      <c r="I17" s="108">
        <v>2019</v>
      </c>
      <c r="J17" s="108">
        <v>2020</v>
      </c>
      <c r="K17" s="108">
        <v>2021</v>
      </c>
      <c r="L17" s="108">
        <v>2022</v>
      </c>
      <c r="M17" s="108">
        <v>2023</v>
      </c>
      <c r="N17" s="108">
        <v>2024</v>
      </c>
      <c r="O17" s="108">
        <v>2025</v>
      </c>
      <c r="P17" s="108">
        <v>2026</v>
      </c>
      <c r="Q17" s="108">
        <v>2027</v>
      </c>
      <c r="R17" s="108">
        <v>2028</v>
      </c>
      <c r="S17" s="108">
        <v>2029</v>
      </c>
      <c r="T17" s="108">
        <v>2030</v>
      </c>
      <c r="U17" s="108">
        <v>2031</v>
      </c>
      <c r="V17" s="108">
        <v>2032</v>
      </c>
    </row>
    <row r="18" spans="2:22" ht="15.75" x14ac:dyDescent="0.25">
      <c r="B18" s="109" t="s">
        <v>139</v>
      </c>
      <c r="C18" s="110">
        <v>32</v>
      </c>
      <c r="D18" s="110">
        <v>34</v>
      </c>
      <c r="E18" s="110">
        <v>36</v>
      </c>
      <c r="F18" s="110">
        <v>37</v>
      </c>
      <c r="G18" s="110">
        <v>39</v>
      </c>
      <c r="H18" s="110">
        <v>40</v>
      </c>
      <c r="I18" s="110">
        <v>41</v>
      </c>
      <c r="J18" s="110">
        <v>43</v>
      </c>
      <c r="K18" s="110">
        <v>43</v>
      </c>
      <c r="L18" s="110">
        <v>45</v>
      </c>
      <c r="M18" s="110">
        <v>46</v>
      </c>
      <c r="N18" s="110">
        <v>47</v>
      </c>
      <c r="O18" s="110">
        <v>49</v>
      </c>
      <c r="P18" s="110">
        <v>50</v>
      </c>
      <c r="Q18" s="110">
        <v>51</v>
      </c>
      <c r="R18" s="110">
        <v>52</v>
      </c>
      <c r="S18" s="110">
        <v>53</v>
      </c>
      <c r="T18" s="110">
        <v>54</v>
      </c>
      <c r="U18" s="110">
        <v>56</v>
      </c>
      <c r="V18" s="110">
        <v>57</v>
      </c>
    </row>
    <row r="19" spans="2:22" ht="15.75" x14ac:dyDescent="0.25">
      <c r="B19" s="109" t="s">
        <v>140</v>
      </c>
      <c r="C19" s="110">
        <v>11</v>
      </c>
      <c r="D19" s="110">
        <v>12</v>
      </c>
      <c r="E19" s="110">
        <v>12</v>
      </c>
      <c r="F19" s="110">
        <v>12</v>
      </c>
      <c r="G19" s="110">
        <v>13</v>
      </c>
      <c r="H19" s="110">
        <v>13</v>
      </c>
      <c r="I19" s="110">
        <v>14</v>
      </c>
      <c r="J19" s="110">
        <v>14</v>
      </c>
      <c r="K19" s="110">
        <v>15</v>
      </c>
      <c r="L19" s="110">
        <v>15</v>
      </c>
      <c r="M19" s="110">
        <v>15</v>
      </c>
      <c r="N19" s="110">
        <v>15</v>
      </c>
      <c r="O19" s="110">
        <v>16</v>
      </c>
      <c r="P19" s="110">
        <v>16</v>
      </c>
      <c r="Q19" s="110">
        <v>16</v>
      </c>
      <c r="R19" s="110">
        <v>16</v>
      </c>
      <c r="S19" s="110">
        <v>16</v>
      </c>
      <c r="T19" s="110">
        <v>16</v>
      </c>
      <c r="U19" s="110">
        <v>17</v>
      </c>
      <c r="V19" s="110">
        <v>17</v>
      </c>
    </row>
    <row r="20" spans="2:22" ht="78.75" x14ac:dyDescent="0.25">
      <c r="B20" s="111" t="s">
        <v>173</v>
      </c>
      <c r="C20" s="110">
        <v>5</v>
      </c>
      <c r="D20" s="110">
        <v>5</v>
      </c>
      <c r="E20" s="110">
        <v>5</v>
      </c>
      <c r="F20" s="110">
        <v>5</v>
      </c>
      <c r="G20" s="110">
        <v>6</v>
      </c>
      <c r="H20" s="110">
        <v>6</v>
      </c>
      <c r="I20" s="110">
        <v>6</v>
      </c>
      <c r="J20" s="110">
        <v>6</v>
      </c>
      <c r="K20" s="110">
        <v>6</v>
      </c>
      <c r="L20" s="110">
        <v>6</v>
      </c>
      <c r="M20" s="110">
        <v>6</v>
      </c>
      <c r="N20" s="110">
        <v>6</v>
      </c>
      <c r="O20" s="110">
        <v>7</v>
      </c>
      <c r="P20" s="110">
        <v>7</v>
      </c>
      <c r="Q20" s="110">
        <v>7</v>
      </c>
      <c r="R20" s="110">
        <v>7</v>
      </c>
      <c r="S20" s="110">
        <v>7</v>
      </c>
      <c r="T20" s="110">
        <v>7</v>
      </c>
      <c r="U20" s="110">
        <v>7</v>
      </c>
      <c r="V20" s="110">
        <v>7</v>
      </c>
    </row>
    <row r="21" spans="2:22" ht="15.75" x14ac:dyDescent="0.25">
      <c r="B21" s="109" t="s">
        <v>174</v>
      </c>
      <c r="C21" s="110">
        <v>6</v>
      </c>
      <c r="D21" s="110">
        <v>6</v>
      </c>
      <c r="E21" s="110">
        <v>6</v>
      </c>
      <c r="F21" s="110">
        <v>6</v>
      </c>
      <c r="G21" s="110">
        <v>6</v>
      </c>
      <c r="H21" s="110">
        <v>6</v>
      </c>
      <c r="I21" s="110">
        <v>0</v>
      </c>
      <c r="J21" s="110">
        <v>0</v>
      </c>
      <c r="K21" s="110">
        <v>0</v>
      </c>
      <c r="L21" s="110">
        <v>0</v>
      </c>
      <c r="M21" s="110">
        <v>0</v>
      </c>
      <c r="N21" s="110">
        <v>0</v>
      </c>
      <c r="O21" s="110">
        <v>0</v>
      </c>
      <c r="P21" s="110">
        <v>0</v>
      </c>
      <c r="Q21" s="110">
        <v>0</v>
      </c>
      <c r="R21" s="110">
        <v>0</v>
      </c>
      <c r="S21" s="110">
        <v>0</v>
      </c>
      <c r="T21" s="110">
        <v>0</v>
      </c>
      <c r="U21" s="110">
        <v>0</v>
      </c>
      <c r="V21" s="110">
        <v>0</v>
      </c>
    </row>
    <row r="22" spans="2:22" ht="15.75" x14ac:dyDescent="0.25">
      <c r="B22" s="109" t="s">
        <v>138</v>
      </c>
      <c r="C22" s="110">
        <v>69</v>
      </c>
      <c r="D22" s="110">
        <v>78</v>
      </c>
      <c r="E22" s="110">
        <v>84</v>
      </c>
      <c r="F22" s="110">
        <v>87</v>
      </c>
      <c r="G22" s="110">
        <v>88</v>
      </c>
      <c r="H22" s="110">
        <v>93</v>
      </c>
      <c r="I22" s="110">
        <v>95</v>
      </c>
      <c r="J22" s="110">
        <v>98</v>
      </c>
      <c r="K22" s="110">
        <v>101</v>
      </c>
      <c r="L22" s="110">
        <v>105</v>
      </c>
      <c r="M22" s="110">
        <v>99</v>
      </c>
      <c r="N22" s="110">
        <v>100</v>
      </c>
      <c r="O22" s="110">
        <v>101</v>
      </c>
      <c r="P22" s="110">
        <v>103</v>
      </c>
      <c r="Q22" s="110">
        <v>103</v>
      </c>
      <c r="R22" s="110">
        <v>103</v>
      </c>
      <c r="S22" s="110">
        <v>104</v>
      </c>
      <c r="T22" s="110">
        <v>103</v>
      </c>
      <c r="U22" s="110">
        <v>103</v>
      </c>
      <c r="V22" s="110">
        <v>104</v>
      </c>
    </row>
    <row r="23" spans="2:22" ht="15.75" x14ac:dyDescent="0.25">
      <c r="B23" s="112" t="s">
        <v>175</v>
      </c>
      <c r="C23" s="113">
        <v>122</v>
      </c>
      <c r="D23" s="113">
        <v>134</v>
      </c>
      <c r="E23" s="113">
        <v>143</v>
      </c>
      <c r="F23" s="113">
        <v>148</v>
      </c>
      <c r="G23" s="113">
        <v>151</v>
      </c>
      <c r="H23" s="113">
        <v>158</v>
      </c>
      <c r="I23" s="113">
        <v>157</v>
      </c>
      <c r="J23" s="113">
        <v>161</v>
      </c>
      <c r="K23" s="113">
        <v>165</v>
      </c>
      <c r="L23" s="113">
        <v>171</v>
      </c>
      <c r="M23" s="113">
        <v>167</v>
      </c>
      <c r="N23" s="113">
        <v>169</v>
      </c>
      <c r="O23" s="113">
        <v>172</v>
      </c>
      <c r="P23" s="113">
        <v>176</v>
      </c>
      <c r="Q23" s="113">
        <v>177</v>
      </c>
      <c r="R23" s="113">
        <v>179</v>
      </c>
      <c r="S23" s="113">
        <v>180</v>
      </c>
      <c r="T23" s="113">
        <v>181</v>
      </c>
      <c r="U23" s="113">
        <v>183</v>
      </c>
      <c r="V23" s="113">
        <v>185</v>
      </c>
    </row>
    <row r="24" spans="2:22" ht="15.75" x14ac:dyDescent="0.25">
      <c r="B24" s="114" t="s">
        <v>156</v>
      </c>
      <c r="C24" s="115">
        <v>16</v>
      </c>
      <c r="D24" s="115">
        <v>17</v>
      </c>
      <c r="E24" s="115">
        <v>19</v>
      </c>
      <c r="F24" s="115">
        <v>19</v>
      </c>
      <c r="G24" s="115">
        <v>20</v>
      </c>
      <c r="H24" s="115">
        <v>21</v>
      </c>
      <c r="I24" s="115">
        <v>20</v>
      </c>
      <c r="J24" s="115">
        <v>21</v>
      </c>
      <c r="K24" s="115">
        <v>21</v>
      </c>
      <c r="L24" s="115">
        <v>22</v>
      </c>
      <c r="M24" s="115">
        <v>22</v>
      </c>
      <c r="N24" s="115">
        <v>22</v>
      </c>
      <c r="O24" s="115">
        <v>22</v>
      </c>
      <c r="P24" s="115">
        <v>23</v>
      </c>
      <c r="Q24" s="115">
        <v>23</v>
      </c>
      <c r="R24" s="115">
        <v>23</v>
      </c>
      <c r="S24" s="115">
        <v>23</v>
      </c>
      <c r="T24" s="115">
        <v>24</v>
      </c>
      <c r="U24" s="115">
        <v>24</v>
      </c>
      <c r="V24" s="115">
        <v>24</v>
      </c>
    </row>
    <row r="25" spans="2:22" ht="15.75" x14ac:dyDescent="0.25">
      <c r="B25" s="112" t="s">
        <v>176</v>
      </c>
      <c r="C25" s="113">
        <v>138</v>
      </c>
      <c r="D25" s="113">
        <v>152</v>
      </c>
      <c r="E25" s="113">
        <v>162</v>
      </c>
      <c r="F25" s="113">
        <v>167</v>
      </c>
      <c r="G25" s="113">
        <v>170</v>
      </c>
      <c r="H25" s="113">
        <v>178</v>
      </c>
      <c r="I25" s="113">
        <v>177</v>
      </c>
      <c r="J25" s="113">
        <v>181</v>
      </c>
      <c r="K25" s="113">
        <v>187</v>
      </c>
      <c r="L25" s="113">
        <v>193</v>
      </c>
      <c r="M25" s="113">
        <v>188</v>
      </c>
      <c r="N25" s="113">
        <v>191</v>
      </c>
      <c r="O25" s="113">
        <v>194</v>
      </c>
      <c r="P25" s="113">
        <v>198</v>
      </c>
      <c r="Q25" s="113">
        <v>200</v>
      </c>
      <c r="R25" s="113">
        <v>202</v>
      </c>
      <c r="S25" s="113">
        <v>204</v>
      </c>
      <c r="T25" s="113">
        <v>205</v>
      </c>
      <c r="U25" s="113">
        <v>207</v>
      </c>
      <c r="V25" s="113">
        <v>210</v>
      </c>
    </row>
    <row r="26" spans="2:22" ht="15.75" x14ac:dyDescent="0.25">
      <c r="B26" s="109" t="s">
        <v>177</v>
      </c>
      <c r="C26" s="110">
        <v>14</v>
      </c>
      <c r="D26" s="110">
        <v>15</v>
      </c>
      <c r="E26" s="110">
        <v>16</v>
      </c>
      <c r="F26" s="110">
        <v>0</v>
      </c>
      <c r="G26" s="110">
        <v>0</v>
      </c>
      <c r="H26" s="110">
        <v>0</v>
      </c>
      <c r="I26" s="110">
        <v>0</v>
      </c>
      <c r="J26" s="110">
        <v>0</v>
      </c>
      <c r="K26" s="110">
        <v>0</v>
      </c>
      <c r="L26" s="110">
        <v>0</v>
      </c>
      <c r="M26" s="110">
        <v>0</v>
      </c>
      <c r="N26" s="110">
        <v>0</v>
      </c>
      <c r="O26" s="110">
        <v>0</v>
      </c>
      <c r="P26" s="110">
        <v>0</v>
      </c>
      <c r="Q26" s="110">
        <v>0</v>
      </c>
      <c r="R26" s="110">
        <v>0</v>
      </c>
      <c r="S26" s="110">
        <v>0</v>
      </c>
      <c r="T26" s="110">
        <v>0</v>
      </c>
      <c r="U26" s="110">
        <v>0</v>
      </c>
      <c r="V26" s="110">
        <v>0</v>
      </c>
    </row>
    <row r="27" spans="2:22" ht="15.75" x14ac:dyDescent="0.25">
      <c r="B27" s="112" t="s">
        <v>178</v>
      </c>
      <c r="C27" s="113">
        <v>125</v>
      </c>
      <c r="D27" s="113">
        <v>137</v>
      </c>
      <c r="E27" s="113">
        <v>145</v>
      </c>
      <c r="F27" s="113">
        <v>167</v>
      </c>
      <c r="G27" s="113">
        <v>170</v>
      </c>
      <c r="H27" s="113">
        <v>178</v>
      </c>
      <c r="I27" s="113">
        <v>177</v>
      </c>
      <c r="J27" s="113">
        <v>181</v>
      </c>
      <c r="K27" s="113">
        <v>187</v>
      </c>
      <c r="L27" s="113">
        <v>193</v>
      </c>
      <c r="M27" s="113">
        <v>188</v>
      </c>
      <c r="N27" s="113">
        <v>191</v>
      </c>
      <c r="O27" s="113">
        <v>194</v>
      </c>
      <c r="P27" s="113">
        <v>198</v>
      </c>
      <c r="Q27" s="113">
        <v>200</v>
      </c>
      <c r="R27" s="113">
        <v>202</v>
      </c>
      <c r="S27" s="113">
        <v>204</v>
      </c>
      <c r="T27" s="113">
        <v>205</v>
      </c>
      <c r="U27" s="113">
        <v>207</v>
      </c>
      <c r="V27" s="113">
        <v>210</v>
      </c>
    </row>
    <row r="29" spans="2:22" ht="15.75" x14ac:dyDescent="0.25">
      <c r="B29" s="117" t="s">
        <v>179</v>
      </c>
      <c r="C29" s="105"/>
      <c r="D29" s="105"/>
      <c r="E29" s="105"/>
      <c r="F29" s="105"/>
      <c r="G29" s="105"/>
      <c r="H29" s="105"/>
      <c r="I29" s="105"/>
      <c r="J29" s="105"/>
      <c r="K29" s="105"/>
      <c r="L29" s="105"/>
      <c r="M29" s="105"/>
      <c r="N29" s="105"/>
      <c r="O29" s="105"/>
      <c r="P29" s="105"/>
      <c r="Q29" s="105"/>
      <c r="R29" s="105"/>
      <c r="S29" s="105"/>
      <c r="T29" s="105"/>
      <c r="U29" s="105"/>
      <c r="V29" s="105"/>
    </row>
    <row r="30" spans="2:22" ht="15.75" x14ac:dyDescent="0.25">
      <c r="B30" s="117" t="s">
        <v>180</v>
      </c>
      <c r="C30" s="105"/>
      <c r="D30" s="105"/>
      <c r="E30" s="105"/>
      <c r="F30" s="105"/>
      <c r="G30" s="105"/>
      <c r="H30" s="105"/>
      <c r="I30" s="105"/>
      <c r="J30" s="105"/>
      <c r="K30" s="105"/>
      <c r="L30" s="105"/>
      <c r="M30" s="105"/>
      <c r="N30" s="105"/>
      <c r="O30" s="105"/>
      <c r="P30" s="105"/>
      <c r="Q30" s="105"/>
      <c r="R30" s="105"/>
      <c r="S30" s="105"/>
      <c r="T30" s="105"/>
      <c r="U30" s="105"/>
      <c r="V30" s="105"/>
    </row>
  </sheetData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6"/>
  <dimension ref="B1:AM23"/>
  <sheetViews>
    <sheetView workbookViewId="0">
      <selection activeCell="K23" sqref="K23"/>
    </sheetView>
  </sheetViews>
  <sheetFormatPr defaultRowHeight="15" x14ac:dyDescent="0.25"/>
  <cols>
    <col min="2" max="2" width="16.7109375" customWidth="1"/>
    <col min="3" max="3" width="51" bestFit="1" customWidth="1"/>
  </cols>
  <sheetData>
    <row r="1" spans="2:39" ht="15.75" thickBot="1" x14ac:dyDescent="0.3"/>
    <row r="2" spans="2:39" ht="15.75" thickBot="1" x14ac:dyDescent="0.3">
      <c r="B2" s="91"/>
      <c r="C2" s="91"/>
      <c r="D2" s="92">
        <v>2017</v>
      </c>
      <c r="E2" s="93">
        <v>2018</v>
      </c>
      <c r="F2" s="93">
        <v>2019</v>
      </c>
      <c r="G2" s="93">
        <v>2020</v>
      </c>
      <c r="H2" s="93">
        <v>2021</v>
      </c>
      <c r="I2" s="93">
        <v>2022</v>
      </c>
      <c r="J2" s="92">
        <v>2023</v>
      </c>
      <c r="K2" s="93">
        <v>2024</v>
      </c>
      <c r="L2" s="93">
        <v>2025</v>
      </c>
      <c r="M2" s="93">
        <v>2026</v>
      </c>
      <c r="N2" s="93">
        <v>2027</v>
      </c>
      <c r="O2" s="93">
        <v>2028</v>
      </c>
      <c r="P2" s="93">
        <v>2029</v>
      </c>
      <c r="Q2" s="93">
        <v>2030</v>
      </c>
      <c r="R2" s="93">
        <v>2031</v>
      </c>
      <c r="S2" s="93">
        <v>2032</v>
      </c>
      <c r="T2" s="93">
        <v>2033</v>
      </c>
      <c r="U2" s="93">
        <v>2034</v>
      </c>
      <c r="V2" s="93">
        <v>2035</v>
      </c>
      <c r="W2" s="93">
        <v>2036</v>
      </c>
      <c r="X2" s="93">
        <v>2037</v>
      </c>
      <c r="Y2" s="93">
        <v>2038</v>
      </c>
      <c r="Z2" s="93">
        <v>2039</v>
      </c>
      <c r="AA2" s="93">
        <v>2040</v>
      </c>
      <c r="AB2" s="93">
        <v>2041</v>
      </c>
      <c r="AC2" s="93">
        <v>2042</v>
      </c>
      <c r="AD2" s="93">
        <v>2043</v>
      </c>
      <c r="AE2" s="93">
        <v>2044</v>
      </c>
      <c r="AF2" s="93">
        <v>2045</v>
      </c>
      <c r="AG2" s="93">
        <v>2046</v>
      </c>
      <c r="AH2" s="93">
        <v>2047</v>
      </c>
      <c r="AI2" s="93">
        <v>2048</v>
      </c>
      <c r="AJ2" s="93">
        <v>2049</v>
      </c>
      <c r="AK2" s="94">
        <v>2050</v>
      </c>
      <c r="AL2" s="93"/>
      <c r="AM2" s="94"/>
    </row>
    <row r="3" spans="2:39" x14ac:dyDescent="0.25">
      <c r="B3" s="158" t="s">
        <v>157</v>
      </c>
      <c r="C3" s="95" t="s">
        <v>158</v>
      </c>
      <c r="D3" s="96">
        <v>38</v>
      </c>
      <c r="E3" s="96">
        <v>38</v>
      </c>
      <c r="F3" s="96">
        <v>39</v>
      </c>
      <c r="G3" s="96">
        <v>37</v>
      </c>
      <c r="H3" s="96">
        <v>35</v>
      </c>
      <c r="I3" s="97">
        <v>26</v>
      </c>
    </row>
    <row r="4" spans="2:39" ht="15.75" thickBot="1" x14ac:dyDescent="0.3">
      <c r="B4" s="159"/>
      <c r="C4" s="98" t="s">
        <v>159</v>
      </c>
      <c r="D4" s="99">
        <v>29</v>
      </c>
      <c r="E4" s="99">
        <v>29</v>
      </c>
      <c r="F4" s="99">
        <v>29</v>
      </c>
      <c r="G4" s="99">
        <v>29</v>
      </c>
      <c r="H4" s="99">
        <v>29</v>
      </c>
      <c r="I4" s="100">
        <v>29</v>
      </c>
    </row>
    <row r="5" spans="2:39" x14ac:dyDescent="0.25">
      <c r="B5" s="160" t="s">
        <v>160</v>
      </c>
      <c r="C5" s="101" t="s">
        <v>161</v>
      </c>
      <c r="D5" s="96">
        <v>66</v>
      </c>
      <c r="E5" s="96">
        <v>73</v>
      </c>
      <c r="F5" s="96">
        <v>81</v>
      </c>
      <c r="G5" s="96">
        <v>90</v>
      </c>
      <c r="H5" s="96">
        <v>100</v>
      </c>
      <c r="I5" s="97">
        <v>111</v>
      </c>
    </row>
    <row r="6" spans="2:39" x14ac:dyDescent="0.25">
      <c r="B6" s="161"/>
      <c r="C6" s="101" t="s">
        <v>162</v>
      </c>
      <c r="D6" s="96">
        <v>45</v>
      </c>
      <c r="E6" s="96">
        <v>45</v>
      </c>
      <c r="F6" s="96">
        <v>46</v>
      </c>
      <c r="G6" s="96">
        <v>47</v>
      </c>
      <c r="H6" s="96">
        <v>48</v>
      </c>
      <c r="I6" s="97">
        <v>49</v>
      </c>
    </row>
    <row r="7" spans="2:39" x14ac:dyDescent="0.25">
      <c r="B7" s="161"/>
      <c r="C7" s="101" t="s">
        <v>163</v>
      </c>
      <c r="D7" s="96">
        <v>2507</v>
      </c>
      <c r="E7" s="96">
        <v>2810</v>
      </c>
      <c r="F7" s="96">
        <v>3165</v>
      </c>
      <c r="G7" s="96">
        <v>3362</v>
      </c>
      <c r="H7" s="96">
        <v>3535</v>
      </c>
      <c r="I7" s="97">
        <v>2884</v>
      </c>
    </row>
    <row r="8" spans="2:39" ht="15.75" thickBot="1" x14ac:dyDescent="0.3">
      <c r="B8" s="162"/>
      <c r="C8" s="98" t="s">
        <v>164</v>
      </c>
      <c r="D8" s="99">
        <v>1325</v>
      </c>
      <c r="E8" s="99">
        <v>1340</v>
      </c>
      <c r="F8" s="99">
        <v>1354</v>
      </c>
      <c r="G8" s="99">
        <v>1384</v>
      </c>
      <c r="H8" s="99">
        <v>1413</v>
      </c>
      <c r="I8" s="100">
        <v>1443</v>
      </c>
    </row>
    <row r="9" spans="2:39" x14ac:dyDescent="0.25">
      <c r="B9" s="163" t="s">
        <v>165</v>
      </c>
      <c r="C9" s="101" t="s">
        <v>166</v>
      </c>
      <c r="D9" s="96">
        <v>1</v>
      </c>
      <c r="E9" s="96">
        <v>1.8</v>
      </c>
      <c r="F9" s="96">
        <v>2.6</v>
      </c>
      <c r="G9" s="96">
        <v>3.4</v>
      </c>
      <c r="H9" s="96">
        <v>4.2</v>
      </c>
      <c r="I9" s="97">
        <v>5</v>
      </c>
    </row>
    <row r="10" spans="2:39" x14ac:dyDescent="0.25">
      <c r="B10" s="164"/>
      <c r="C10" s="101" t="s">
        <v>161</v>
      </c>
      <c r="D10" s="96">
        <v>65</v>
      </c>
      <c r="E10" s="96">
        <v>71</v>
      </c>
      <c r="F10" s="96">
        <v>78</v>
      </c>
      <c r="G10" s="96">
        <v>87</v>
      </c>
      <c r="H10" s="96">
        <v>96</v>
      </c>
      <c r="I10" s="97">
        <v>106</v>
      </c>
    </row>
    <row r="11" spans="2:39" x14ac:dyDescent="0.25">
      <c r="B11" s="164"/>
      <c r="C11" s="101" t="s">
        <v>162</v>
      </c>
      <c r="D11" s="96">
        <v>42</v>
      </c>
      <c r="E11" s="96">
        <v>42</v>
      </c>
      <c r="F11" s="96">
        <v>43</v>
      </c>
      <c r="G11" s="96">
        <v>44</v>
      </c>
      <c r="H11" s="96">
        <v>45</v>
      </c>
      <c r="I11" s="97">
        <v>46</v>
      </c>
    </row>
    <row r="12" spans="2:39" x14ac:dyDescent="0.25">
      <c r="B12" s="164"/>
      <c r="C12" s="101" t="s">
        <v>163</v>
      </c>
      <c r="D12" s="96">
        <v>2469.1999999999998</v>
      </c>
      <c r="E12" s="96">
        <v>2741.1</v>
      </c>
      <c r="F12" s="96">
        <v>3063</v>
      </c>
      <c r="G12" s="96">
        <v>3235.2</v>
      </c>
      <c r="H12" s="96">
        <v>3386.5</v>
      </c>
      <c r="I12" s="97">
        <v>2754.4</v>
      </c>
    </row>
    <row r="13" spans="2:39" ht="15.75" thickBot="1" x14ac:dyDescent="0.3">
      <c r="B13" s="165"/>
      <c r="C13" s="98" t="s">
        <v>164</v>
      </c>
      <c r="D13" s="99">
        <v>1236.0999999999999</v>
      </c>
      <c r="E13" s="99">
        <v>1251.5999999999999</v>
      </c>
      <c r="F13" s="99">
        <v>1265.5999999999999</v>
      </c>
      <c r="G13" s="99">
        <v>1295.0999999999999</v>
      </c>
      <c r="H13" s="99">
        <v>1324.6</v>
      </c>
      <c r="I13" s="100">
        <v>1354.1</v>
      </c>
    </row>
    <row r="14" spans="2:39" x14ac:dyDescent="0.25">
      <c r="B14" s="166" t="s">
        <v>167</v>
      </c>
      <c r="C14" s="101" t="s">
        <v>168</v>
      </c>
      <c r="D14" s="96">
        <v>-38.1</v>
      </c>
      <c r="E14" s="96">
        <v>-69.2</v>
      </c>
      <c r="F14" s="96">
        <v>-101.5</v>
      </c>
      <c r="G14" s="96">
        <v>-127</v>
      </c>
      <c r="H14" s="96">
        <v>-148.6</v>
      </c>
      <c r="I14" s="97">
        <v>-130.1</v>
      </c>
      <c r="K14" s="54" t="s">
        <v>181</v>
      </c>
    </row>
    <row r="15" spans="2:39" x14ac:dyDescent="0.25">
      <c r="B15" s="167"/>
      <c r="C15" s="101" t="s">
        <v>169</v>
      </c>
      <c r="D15" s="96">
        <v>-88.5</v>
      </c>
      <c r="E15" s="96">
        <v>-88.5</v>
      </c>
      <c r="F15" s="96">
        <v>-88.5</v>
      </c>
      <c r="G15" s="96">
        <v>-88.5</v>
      </c>
      <c r="H15" s="96">
        <v>-88.5</v>
      </c>
      <c r="I15" s="97">
        <v>-88.5</v>
      </c>
    </row>
    <row r="16" spans="2:39" ht="15.75" thickBot="1" x14ac:dyDescent="0.3">
      <c r="B16" s="168"/>
      <c r="C16" s="102" t="s">
        <v>170</v>
      </c>
      <c r="D16" s="103">
        <v>-126.6</v>
      </c>
      <c r="E16" s="103">
        <v>-157.69999999999999</v>
      </c>
      <c r="F16" s="103">
        <v>-190</v>
      </c>
      <c r="G16" s="103">
        <v>-215.5</v>
      </c>
      <c r="H16" s="103">
        <v>-237.1</v>
      </c>
      <c r="I16" s="104">
        <v>-218.5</v>
      </c>
      <c r="J16">
        <f>AVERAGE($D$17:$I$17)*1.02^(J2-2022)</f>
        <v>-203.4311632239104</v>
      </c>
      <c r="K16" s="105">
        <f t="shared" ref="K16:AK16" si="0">AVERAGE($D$17:$I$17)*1.02^(K2-2022)</f>
        <v>-207.49978648838859</v>
      </c>
      <c r="L16" s="105">
        <f t="shared" si="0"/>
        <v>-211.64978221815636</v>
      </c>
      <c r="M16" s="105">
        <f t="shared" si="0"/>
        <v>-215.8827778625195</v>
      </c>
      <c r="N16" s="105">
        <f t="shared" si="0"/>
        <v>-220.20043341976989</v>
      </c>
      <c r="O16" s="105">
        <f t="shared" si="0"/>
        <v>-224.60444208816531</v>
      </c>
      <c r="P16" s="105">
        <f t="shared" si="0"/>
        <v>-229.09653092992855</v>
      </c>
      <c r="Q16" s="105">
        <f t="shared" si="0"/>
        <v>-233.67846154852714</v>
      </c>
      <c r="R16" s="105">
        <f t="shared" si="0"/>
        <v>-238.35203077949768</v>
      </c>
      <c r="S16" s="105">
        <f t="shared" si="0"/>
        <v>-243.11907139508767</v>
      </c>
      <c r="T16" s="105">
        <f t="shared" si="0"/>
        <v>-247.98145282298935</v>
      </c>
      <c r="U16" s="105">
        <f t="shared" si="0"/>
        <v>-252.9410818794492</v>
      </c>
      <c r="V16" s="105">
        <f t="shared" si="0"/>
        <v>-257.99990351703815</v>
      </c>
      <c r="W16" s="105">
        <f t="shared" si="0"/>
        <v>-263.15990158737895</v>
      </c>
      <c r="X16" s="105">
        <f t="shared" si="0"/>
        <v>-268.42309961912645</v>
      </c>
      <c r="Y16" s="105">
        <f t="shared" si="0"/>
        <v>-273.79156161150905</v>
      </c>
      <c r="Z16" s="105">
        <f t="shared" si="0"/>
        <v>-279.26739284373923</v>
      </c>
      <c r="AA16" s="105">
        <f t="shared" si="0"/>
        <v>-284.85274070061399</v>
      </c>
      <c r="AB16" s="105">
        <f t="shared" si="0"/>
        <v>-290.54979551462628</v>
      </c>
      <c r="AC16" s="105">
        <f t="shared" si="0"/>
        <v>-296.36079142491883</v>
      </c>
      <c r="AD16" s="105">
        <f t="shared" si="0"/>
        <v>-302.28800725341716</v>
      </c>
      <c r="AE16" s="105">
        <f t="shared" si="0"/>
        <v>-308.33376739848552</v>
      </c>
      <c r="AF16" s="105">
        <f t="shared" si="0"/>
        <v>-314.50044274645518</v>
      </c>
      <c r="AG16" s="105">
        <f t="shared" si="0"/>
        <v>-320.79045160138429</v>
      </c>
      <c r="AH16" s="105">
        <f t="shared" si="0"/>
        <v>-327.206260633412</v>
      </c>
      <c r="AI16" s="105">
        <f t="shared" si="0"/>
        <v>-333.75038584608029</v>
      </c>
      <c r="AJ16" s="105">
        <f t="shared" si="0"/>
        <v>-340.42539356300182</v>
      </c>
      <c r="AK16" s="105">
        <f t="shared" si="0"/>
        <v>-347.2339014342619</v>
      </c>
    </row>
    <row r="17" spans="3:37" ht="15.75" thickBot="1" x14ac:dyDescent="0.3">
      <c r="C17" s="102" t="s">
        <v>182</v>
      </c>
      <c r="D17">
        <f>D16*1.02^(2022-D2)</f>
        <v>-139.77662968511999</v>
      </c>
      <c r="E17" s="105">
        <f t="shared" ref="E17:I17" si="1">E16*1.02^(2022-E2)</f>
        <v>-170.69955163199998</v>
      </c>
      <c r="F17" s="105">
        <f t="shared" si="1"/>
        <v>-201.62951999999999</v>
      </c>
      <c r="G17" s="105">
        <f t="shared" si="1"/>
        <v>-224.2062</v>
      </c>
      <c r="H17" s="105">
        <f t="shared" si="1"/>
        <v>-241.84199999999998</v>
      </c>
      <c r="I17" s="105">
        <f t="shared" si="1"/>
        <v>-218.5</v>
      </c>
    </row>
    <row r="20" spans="3:37" x14ac:dyDescent="0.25">
      <c r="C20" t="s">
        <v>183</v>
      </c>
      <c r="D20">
        <v>-0.71</v>
      </c>
      <c r="E20">
        <v>-0.89</v>
      </c>
      <c r="F20">
        <v>-1.08</v>
      </c>
      <c r="G20">
        <v>-1.22</v>
      </c>
      <c r="H20">
        <v>-1.35</v>
      </c>
      <c r="I20">
        <v>-1.24</v>
      </c>
      <c r="J20">
        <f>AVERAGE($D$20:$I$20)*1.02^(J$2-2022)</f>
        <v>-1.1033000000000002</v>
      </c>
      <c r="K20" s="105">
        <f t="shared" ref="K20:AK20" si="2">AVERAGE($D$20:$I$20)*1.02^(K$2-2022)</f>
        <v>-1.1253660000000001</v>
      </c>
      <c r="L20" s="105">
        <f t="shared" si="2"/>
        <v>-1.14787332</v>
      </c>
      <c r="M20" s="105">
        <f t="shared" si="2"/>
        <v>-1.1708307864</v>
      </c>
      <c r="N20" s="105">
        <f t="shared" si="2"/>
        <v>-1.1942474021280001</v>
      </c>
      <c r="O20" s="105">
        <f t="shared" si="2"/>
        <v>-1.2181323501705601</v>
      </c>
      <c r="P20" s="105">
        <f t="shared" si="2"/>
        <v>-1.2424949971739712</v>
      </c>
      <c r="Q20" s="105">
        <f t="shared" si="2"/>
        <v>-1.2673448971174506</v>
      </c>
      <c r="R20" s="105">
        <f t="shared" si="2"/>
        <v>-1.2926917950597996</v>
      </c>
      <c r="S20" s="105">
        <f t="shared" si="2"/>
        <v>-1.3185456309609958</v>
      </c>
      <c r="T20" s="105">
        <f t="shared" si="2"/>
        <v>-1.3449165435802155</v>
      </c>
      <c r="U20" s="105">
        <f t="shared" si="2"/>
        <v>-1.3718148744518199</v>
      </c>
      <c r="V20" s="105">
        <f t="shared" si="2"/>
        <v>-1.3992511719408562</v>
      </c>
      <c r="W20" s="105">
        <f t="shared" si="2"/>
        <v>-1.4272361953796735</v>
      </c>
      <c r="X20" s="105">
        <f t="shared" si="2"/>
        <v>-1.4557809192872666</v>
      </c>
      <c r="Y20" s="105">
        <f t="shared" si="2"/>
        <v>-1.4848965376730121</v>
      </c>
      <c r="Z20" s="105">
        <f t="shared" si="2"/>
        <v>-1.5145944684264725</v>
      </c>
      <c r="AA20" s="105">
        <f t="shared" si="2"/>
        <v>-1.5448863577950018</v>
      </c>
      <c r="AB20" s="105">
        <f t="shared" si="2"/>
        <v>-1.5757840849509017</v>
      </c>
      <c r="AC20" s="105">
        <f t="shared" si="2"/>
        <v>-1.60729976664992</v>
      </c>
      <c r="AD20" s="105">
        <f t="shared" si="2"/>
        <v>-1.6394457619829184</v>
      </c>
      <c r="AE20" s="105">
        <f t="shared" si="2"/>
        <v>-1.6722346772225767</v>
      </c>
      <c r="AF20" s="105">
        <f t="shared" si="2"/>
        <v>-1.7056793707670279</v>
      </c>
      <c r="AG20" s="105">
        <f t="shared" si="2"/>
        <v>-1.7397929581823686</v>
      </c>
      <c r="AH20" s="105">
        <f t="shared" si="2"/>
        <v>-1.774588817346016</v>
      </c>
      <c r="AI20" s="105">
        <f t="shared" si="2"/>
        <v>-1.8100805936929365</v>
      </c>
      <c r="AJ20" s="105">
        <f t="shared" si="2"/>
        <v>-1.8462822055667949</v>
      </c>
      <c r="AK20" s="105">
        <f t="shared" si="2"/>
        <v>-1.8832078496781313</v>
      </c>
    </row>
    <row r="21" spans="3:37" x14ac:dyDescent="0.25">
      <c r="C21" t="s">
        <v>184</v>
      </c>
      <c r="D21">
        <v>-0.59</v>
      </c>
      <c r="E21">
        <v>-0.74</v>
      </c>
      <c r="F21">
        <v>-0.89</v>
      </c>
      <c r="G21">
        <v>-1.01</v>
      </c>
      <c r="H21">
        <v>-1.1200000000000001</v>
      </c>
      <c r="I21">
        <v>-1.03</v>
      </c>
      <c r="J21" s="105">
        <f>AVERAGE($D$21:$I$21)*1.02^(J$2-2022)</f>
        <v>-0.91460000000000019</v>
      </c>
      <c r="K21" s="105">
        <f t="shared" ref="K21:AK21" si="3">AVERAGE($D$21:$I$21)*1.02^(K$2-2022)</f>
        <v>-0.93289200000000017</v>
      </c>
      <c r="L21" s="105">
        <f t="shared" si="3"/>
        <v>-0.95154984000000009</v>
      </c>
      <c r="M21" s="105">
        <f t="shared" si="3"/>
        <v>-0.97058083680000018</v>
      </c>
      <c r="N21" s="105">
        <f t="shared" si="3"/>
        <v>-0.98999245353600018</v>
      </c>
      <c r="O21" s="105">
        <f t="shared" si="3"/>
        <v>-1.0097923026067201</v>
      </c>
      <c r="P21" s="105">
        <f t="shared" si="3"/>
        <v>-1.0299881486588545</v>
      </c>
      <c r="Q21" s="105">
        <f t="shared" si="3"/>
        <v>-1.0505879116320316</v>
      </c>
      <c r="R21" s="105">
        <f t="shared" si="3"/>
        <v>-1.0715996698646721</v>
      </c>
      <c r="S21" s="105">
        <f t="shared" si="3"/>
        <v>-1.0930316632619657</v>
      </c>
      <c r="T21" s="105">
        <f t="shared" si="3"/>
        <v>-1.1148922965272048</v>
      </c>
      <c r="U21" s="105">
        <f t="shared" si="3"/>
        <v>-1.1371901424577491</v>
      </c>
      <c r="V21" s="105">
        <f t="shared" si="3"/>
        <v>-1.159933945306904</v>
      </c>
      <c r="W21" s="105">
        <f t="shared" si="3"/>
        <v>-1.1831326242130422</v>
      </c>
      <c r="X21" s="105">
        <f t="shared" si="3"/>
        <v>-1.2067952766973027</v>
      </c>
      <c r="Y21" s="105">
        <f t="shared" si="3"/>
        <v>-1.230931182231249</v>
      </c>
      <c r="Z21" s="105">
        <f t="shared" si="3"/>
        <v>-1.2555498058758741</v>
      </c>
      <c r="AA21" s="105">
        <f t="shared" si="3"/>
        <v>-1.2806608019933914</v>
      </c>
      <c r="AB21" s="105">
        <f t="shared" si="3"/>
        <v>-1.3062740180332593</v>
      </c>
      <c r="AC21" s="105">
        <f t="shared" si="3"/>
        <v>-1.3323994983939245</v>
      </c>
      <c r="AD21" s="105">
        <f t="shared" si="3"/>
        <v>-1.3590474883618029</v>
      </c>
      <c r="AE21" s="105">
        <f t="shared" si="3"/>
        <v>-1.3862284381290391</v>
      </c>
      <c r="AF21" s="105">
        <f t="shared" si="3"/>
        <v>-1.4139530068916195</v>
      </c>
      <c r="AG21" s="105">
        <f t="shared" si="3"/>
        <v>-1.4422320670294519</v>
      </c>
      <c r="AH21" s="105">
        <f t="shared" si="3"/>
        <v>-1.4710767083700411</v>
      </c>
      <c r="AI21" s="105">
        <f t="shared" si="3"/>
        <v>-1.500498242537442</v>
      </c>
      <c r="AJ21" s="105">
        <f t="shared" si="3"/>
        <v>-1.5305082073881906</v>
      </c>
      <c r="AK21" s="105">
        <f t="shared" si="3"/>
        <v>-1.5611183715359549</v>
      </c>
    </row>
    <row r="22" spans="3:37" x14ac:dyDescent="0.25">
      <c r="C22" s="105" t="s">
        <v>185</v>
      </c>
      <c r="D22">
        <f>D20*1.02^(2022-D$2)</f>
        <v>-0.78389737027200002</v>
      </c>
      <c r="E22" s="105">
        <f t="shared" ref="E22:I22" si="4">E20*1.02^(2022-E$2)</f>
        <v>-0.96336462239999998</v>
      </c>
      <c r="F22" s="105">
        <f t="shared" si="4"/>
        <v>-1.1461046399999999</v>
      </c>
      <c r="G22" s="105">
        <f t="shared" si="4"/>
        <v>-1.269288</v>
      </c>
      <c r="H22" s="105">
        <f t="shared" si="4"/>
        <v>-1.3770000000000002</v>
      </c>
      <c r="I22" s="105">
        <f t="shared" si="4"/>
        <v>-1.24</v>
      </c>
    </row>
    <row r="23" spans="3:37" x14ac:dyDescent="0.25">
      <c r="C23" s="105" t="s">
        <v>186</v>
      </c>
      <c r="D23" s="105">
        <f>D21*1.02^(2022-D$2)</f>
        <v>-0.65140767388800003</v>
      </c>
      <c r="E23" s="105">
        <f t="shared" ref="E23:I23" si="5">E21*1.02^(2022-E$2)</f>
        <v>-0.80099979840000002</v>
      </c>
      <c r="F23" s="105">
        <f t="shared" si="5"/>
        <v>-0.94447512</v>
      </c>
      <c r="G23" s="105">
        <f t="shared" si="5"/>
        <v>-1.0508040000000001</v>
      </c>
      <c r="H23" s="105">
        <f t="shared" si="5"/>
        <v>-1.1424000000000001</v>
      </c>
      <c r="I23" s="105">
        <f t="shared" si="5"/>
        <v>-1.03</v>
      </c>
    </row>
  </sheetData>
  <mergeCells count="4">
    <mergeCell ref="B3:B4"/>
    <mergeCell ref="B5:B8"/>
    <mergeCell ref="B9:B13"/>
    <mergeCell ref="B14:B16"/>
  </mergeCells>
  <pageMargins left="0.7" right="0.7" top="0.75" bottom="0.75" header="0.3" footer="0.3"/>
  <drawing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4"/>
  <dimension ref="B1:AK7"/>
  <sheetViews>
    <sheetView workbookViewId="0">
      <selection activeCell="AH10" sqref="AH10"/>
    </sheetView>
  </sheetViews>
  <sheetFormatPr defaultRowHeight="15" x14ac:dyDescent="0.25"/>
  <sheetData>
    <row r="1" spans="2:37" ht="15.75" thickBot="1" x14ac:dyDescent="0.3"/>
    <row r="2" spans="2:37" ht="25.5" x14ac:dyDescent="0.25">
      <c r="B2" s="73" t="s">
        <v>146</v>
      </c>
      <c r="C2" s="74" t="s">
        <v>147</v>
      </c>
      <c r="D2" s="75">
        <v>2017</v>
      </c>
      <c r="E2" s="75">
        <v>2018</v>
      </c>
      <c r="F2" s="75">
        <v>2019</v>
      </c>
      <c r="G2" s="75">
        <v>2020</v>
      </c>
      <c r="H2" s="75">
        <v>2021</v>
      </c>
      <c r="I2" s="75">
        <v>2022</v>
      </c>
      <c r="J2" s="75">
        <v>2023</v>
      </c>
      <c r="K2" s="75">
        <v>2024</v>
      </c>
      <c r="L2" s="75">
        <v>2025</v>
      </c>
      <c r="M2" s="75">
        <v>2026</v>
      </c>
      <c r="N2" s="75">
        <v>2027</v>
      </c>
      <c r="O2" s="75">
        <v>2028</v>
      </c>
      <c r="P2" s="75">
        <v>2029</v>
      </c>
      <c r="Q2" s="75">
        <v>2030</v>
      </c>
      <c r="R2" s="75">
        <v>2031</v>
      </c>
      <c r="S2" s="75">
        <v>2032</v>
      </c>
      <c r="T2" s="75">
        <v>2033</v>
      </c>
      <c r="U2" s="75">
        <v>2034</v>
      </c>
      <c r="V2" s="75">
        <v>2035</v>
      </c>
      <c r="W2" s="75">
        <v>2036</v>
      </c>
      <c r="X2" s="75">
        <v>2037</v>
      </c>
      <c r="Y2" s="75">
        <v>2038</v>
      </c>
      <c r="Z2" s="75">
        <v>2039</v>
      </c>
      <c r="AA2" s="75">
        <v>2040</v>
      </c>
      <c r="AB2" s="75">
        <v>2041</v>
      </c>
      <c r="AC2" s="75">
        <v>2042</v>
      </c>
      <c r="AD2" s="75">
        <v>2043</v>
      </c>
      <c r="AE2" s="75">
        <v>2044</v>
      </c>
      <c r="AF2" s="75">
        <v>2045</v>
      </c>
      <c r="AG2" s="75">
        <v>2046</v>
      </c>
      <c r="AH2" s="75">
        <v>2047</v>
      </c>
      <c r="AI2" s="75">
        <v>2048</v>
      </c>
      <c r="AJ2" s="75">
        <v>2049</v>
      </c>
      <c r="AK2" s="75">
        <v>2050</v>
      </c>
    </row>
    <row r="3" spans="2:37" x14ac:dyDescent="0.25">
      <c r="B3" s="76" t="s">
        <v>148</v>
      </c>
      <c r="C3" s="77">
        <v>1.3</v>
      </c>
      <c r="D3" s="78">
        <f>$C$3*1.02^(D2-2016)</f>
        <v>1.3260000000000001</v>
      </c>
      <c r="E3" s="78">
        <f t="shared" ref="E3:V3" si="0">$C$3*1.02^(E2-2016)</f>
        <v>1.3525199999999999</v>
      </c>
      <c r="F3" s="78">
        <f t="shared" si="0"/>
        <v>1.3795704</v>
      </c>
      <c r="G3" s="78">
        <f t="shared" si="0"/>
        <v>1.4071618080000001</v>
      </c>
      <c r="H3" s="78">
        <f t="shared" si="0"/>
        <v>1.4353050441600002</v>
      </c>
      <c r="I3" s="78">
        <f t="shared" si="0"/>
        <v>1.4640111450432001</v>
      </c>
      <c r="J3" s="78">
        <f t="shared" si="0"/>
        <v>1.4932913679440638</v>
      </c>
      <c r="K3" s="78">
        <f t="shared" si="0"/>
        <v>1.5231571953029452</v>
      </c>
      <c r="L3" s="78">
        <f t="shared" si="0"/>
        <v>1.5536203392090042</v>
      </c>
      <c r="M3" s="78">
        <f t="shared" si="0"/>
        <v>1.5846927459931843</v>
      </c>
      <c r="N3" s="78">
        <f t="shared" si="0"/>
        <v>1.6163866009130476</v>
      </c>
      <c r="O3" s="78">
        <f t="shared" si="0"/>
        <v>1.648714332931309</v>
      </c>
      <c r="P3" s="78">
        <f t="shared" si="0"/>
        <v>1.681688619589935</v>
      </c>
      <c r="Q3" s="78">
        <f t="shared" si="0"/>
        <v>1.7153223919817338</v>
      </c>
      <c r="R3" s="78">
        <f t="shared" si="0"/>
        <v>1.749628839821368</v>
      </c>
      <c r="S3" s="78">
        <f t="shared" si="0"/>
        <v>1.7846214166177956</v>
      </c>
      <c r="T3" s="78">
        <f t="shared" si="0"/>
        <v>1.8203138449501517</v>
      </c>
      <c r="U3" s="78">
        <f t="shared" si="0"/>
        <v>1.8567201218491547</v>
      </c>
      <c r="V3" s="78">
        <f t="shared" si="0"/>
        <v>1.8938545242861375</v>
      </c>
      <c r="W3" s="78">
        <f t="shared" ref="W3" si="1">$C$3*1.02^(W2-2016)</f>
        <v>1.9317316147718606</v>
      </c>
      <c r="X3" s="78">
        <f t="shared" ref="X3" si="2">$C$3*1.02^(X2-2016)</f>
        <v>1.9703662470672976</v>
      </c>
      <c r="Y3" s="78">
        <f t="shared" ref="Y3" si="3">$C$3*1.02^(Y2-2016)</f>
        <v>2.0097735720086436</v>
      </c>
      <c r="Z3" s="78">
        <f t="shared" ref="Z3" si="4">$C$3*1.02^(Z2-2016)</f>
        <v>2.049969043448816</v>
      </c>
      <c r="AA3" s="78">
        <f t="shared" ref="AA3" si="5">$C$3*1.02^(AA2-2016)</f>
        <v>2.0909684243177926</v>
      </c>
      <c r="AB3" s="78">
        <f t="shared" ref="AB3" si="6">$C$3*1.02^(AB2-2016)</f>
        <v>2.1327877928041485</v>
      </c>
      <c r="AC3" s="78">
        <f t="shared" ref="AC3" si="7">$C$3*1.02^(AC2-2016)</f>
        <v>2.1754435486602315</v>
      </c>
      <c r="AD3" s="78">
        <f t="shared" ref="AD3" si="8">$C$3*1.02^(AD2-2016)</f>
        <v>2.2189524196334358</v>
      </c>
      <c r="AE3" s="78">
        <f t="shared" ref="AE3" si="9">$C$3*1.02^(AE2-2016)</f>
        <v>2.263331468026105</v>
      </c>
      <c r="AF3" s="78">
        <f t="shared" ref="AF3" si="10">$C$3*1.02^(AF2-2016)</f>
        <v>2.3085980973866267</v>
      </c>
      <c r="AG3" s="78">
        <f t="shared" ref="AG3" si="11">$C$3*1.02^(AG2-2016)</f>
        <v>2.3547700593343595</v>
      </c>
      <c r="AH3" s="78">
        <f t="shared" ref="AH3" si="12">$C$3*1.02^(AH2-2016)</f>
        <v>2.4018654605210461</v>
      </c>
      <c r="AI3" s="78">
        <f t="shared" ref="AI3" si="13">$C$3*1.02^(AI2-2016)</f>
        <v>2.4499027697314677</v>
      </c>
      <c r="AJ3" s="78">
        <f t="shared" ref="AJ3" si="14">$C$3*1.02^(AJ2-2016)</f>
        <v>2.4989008251260971</v>
      </c>
      <c r="AK3" s="78">
        <f t="shared" ref="AK3" si="15">$C$3*1.02^(AK2-2016)</f>
        <v>2.548878841628619</v>
      </c>
    </row>
    <row r="4" spans="2:37" ht="15.75" thickBot="1" x14ac:dyDescent="0.3">
      <c r="B4" s="76" t="s">
        <v>149</v>
      </c>
      <c r="C4" s="79">
        <v>1.1000000000000001</v>
      </c>
      <c r="D4" s="78">
        <f>$C$4*1.02^(D2-2016)</f>
        <v>1.1220000000000001</v>
      </c>
      <c r="E4" s="78">
        <f t="shared" ref="E4:V4" si="16">$C$4*1.02^(E2-2016)</f>
        <v>1.1444400000000001</v>
      </c>
      <c r="F4" s="78">
        <f t="shared" si="16"/>
        <v>1.1673287999999999</v>
      </c>
      <c r="G4" s="78">
        <f t="shared" si="16"/>
        <v>1.1906753760000002</v>
      </c>
      <c r="H4" s="78">
        <f t="shared" si="16"/>
        <v>1.2144888835200001</v>
      </c>
      <c r="I4" s="78">
        <f t="shared" si="16"/>
        <v>1.2387786611904001</v>
      </c>
      <c r="J4" s="78">
        <f t="shared" si="16"/>
        <v>1.2635542344142079</v>
      </c>
      <c r="K4" s="78">
        <f t="shared" si="16"/>
        <v>1.2888253191024921</v>
      </c>
      <c r="L4" s="78">
        <f t="shared" si="16"/>
        <v>1.314601825484542</v>
      </c>
      <c r="M4" s="78">
        <f t="shared" si="16"/>
        <v>1.340893861994233</v>
      </c>
      <c r="N4" s="78">
        <f t="shared" si="16"/>
        <v>1.3677117392341174</v>
      </c>
      <c r="O4" s="78">
        <f t="shared" si="16"/>
        <v>1.3950659740187998</v>
      </c>
      <c r="P4" s="78">
        <f t="shared" si="16"/>
        <v>1.4229672934991757</v>
      </c>
      <c r="Q4" s="78">
        <f t="shared" si="16"/>
        <v>1.4514266393691595</v>
      </c>
      <c r="R4" s="78">
        <f t="shared" si="16"/>
        <v>1.4804551721565422</v>
      </c>
      <c r="S4" s="78">
        <f t="shared" si="16"/>
        <v>1.5100642755996734</v>
      </c>
      <c r="T4" s="78">
        <f t="shared" si="16"/>
        <v>1.5402655611116669</v>
      </c>
      <c r="U4" s="78">
        <f t="shared" si="16"/>
        <v>1.5710708723339002</v>
      </c>
      <c r="V4" s="78">
        <f t="shared" si="16"/>
        <v>1.602492289780578</v>
      </c>
      <c r="W4" s="78">
        <f t="shared" ref="W4:AK4" si="17">$C$4*1.02^(W2-2016)</f>
        <v>1.6345421355761898</v>
      </c>
      <c r="X4" s="78">
        <f t="shared" si="17"/>
        <v>1.6672329782877136</v>
      </c>
      <c r="Y4" s="78">
        <f t="shared" si="17"/>
        <v>1.7005776378534678</v>
      </c>
      <c r="Z4" s="78">
        <f t="shared" si="17"/>
        <v>1.7345891906105368</v>
      </c>
      <c r="AA4" s="78">
        <f t="shared" si="17"/>
        <v>1.7692809744227478</v>
      </c>
      <c r="AB4" s="78">
        <f t="shared" si="17"/>
        <v>1.8046665939112025</v>
      </c>
      <c r="AC4" s="78">
        <f t="shared" si="17"/>
        <v>1.8407599257894269</v>
      </c>
      <c r="AD4" s="78">
        <f t="shared" si="17"/>
        <v>1.877575124305215</v>
      </c>
      <c r="AE4" s="78">
        <f t="shared" si="17"/>
        <v>1.9151266267913198</v>
      </c>
      <c r="AF4" s="78">
        <f t="shared" si="17"/>
        <v>1.953429159327146</v>
      </c>
      <c r="AG4" s="78">
        <f t="shared" si="17"/>
        <v>1.9924977425136889</v>
      </c>
      <c r="AH4" s="78">
        <f t="shared" si="17"/>
        <v>2.0323476973639623</v>
      </c>
      <c r="AI4" s="78">
        <f t="shared" si="17"/>
        <v>2.0729946513112418</v>
      </c>
      <c r="AJ4" s="78">
        <f t="shared" si="17"/>
        <v>2.1144545443374669</v>
      </c>
      <c r="AK4" s="78">
        <f t="shared" si="17"/>
        <v>2.156743635224216</v>
      </c>
    </row>
    <row r="5" spans="2:37" x14ac:dyDescent="0.25">
      <c r="B5" s="76"/>
      <c r="C5" s="76"/>
      <c r="D5" s="76"/>
      <c r="E5" s="76"/>
      <c r="F5" s="76"/>
      <c r="G5" s="76"/>
      <c r="H5" s="76"/>
      <c r="I5" s="76"/>
      <c r="J5" s="76"/>
      <c r="K5" s="76"/>
      <c r="L5" s="76"/>
      <c r="M5" s="76"/>
      <c r="N5" s="76"/>
      <c r="O5" s="76"/>
      <c r="P5" s="76"/>
      <c r="Q5" s="76"/>
      <c r="R5" s="76"/>
      <c r="S5" s="76"/>
      <c r="T5" s="76"/>
      <c r="U5" s="76"/>
      <c r="V5" s="76"/>
    </row>
    <row r="6" spans="2:37" x14ac:dyDescent="0.25">
      <c r="B6" s="76"/>
      <c r="C6" s="76"/>
      <c r="D6" s="76"/>
      <c r="E6" s="76"/>
      <c r="F6" s="76"/>
      <c r="G6" s="76"/>
      <c r="H6" s="76"/>
      <c r="I6" s="76"/>
      <c r="J6" s="76"/>
      <c r="K6" s="76"/>
      <c r="L6" s="76"/>
      <c r="M6" s="76"/>
      <c r="N6" s="76"/>
      <c r="O6" s="76"/>
      <c r="P6" s="76"/>
      <c r="Q6" s="76"/>
      <c r="R6" s="76"/>
      <c r="S6" s="76"/>
      <c r="T6" s="76"/>
      <c r="U6" s="76"/>
      <c r="V6" s="76"/>
    </row>
    <row r="7" spans="2:37" x14ac:dyDescent="0.25">
      <c r="B7" s="76" t="s">
        <v>150</v>
      </c>
      <c r="C7" s="76"/>
      <c r="D7" s="76"/>
      <c r="E7" s="76"/>
      <c r="F7" s="76"/>
      <c r="G7" s="76"/>
      <c r="H7" s="76"/>
      <c r="I7" s="76"/>
      <c r="J7" s="76"/>
      <c r="K7" s="76"/>
      <c r="L7" s="76"/>
      <c r="M7" s="76"/>
      <c r="N7" s="76"/>
      <c r="O7" s="76"/>
      <c r="P7" s="76"/>
      <c r="Q7" s="76"/>
      <c r="R7" s="76"/>
      <c r="S7" s="76"/>
      <c r="T7" s="76"/>
      <c r="U7" s="76"/>
      <c r="V7" s="76"/>
    </row>
  </sheetData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3"/>
  <dimension ref="B1:E10"/>
  <sheetViews>
    <sheetView workbookViewId="0">
      <selection activeCell="E10" sqref="E10"/>
    </sheetView>
  </sheetViews>
  <sheetFormatPr defaultRowHeight="15" x14ac:dyDescent="0.25"/>
  <cols>
    <col min="2" max="2" width="16.5703125" customWidth="1"/>
    <col min="3" max="3" width="13.28515625" customWidth="1"/>
    <col min="4" max="4" width="11.85546875" customWidth="1"/>
    <col min="5" max="5" width="12.140625" customWidth="1"/>
  </cols>
  <sheetData>
    <row r="1" spans="2:5" ht="15.75" thickBot="1" x14ac:dyDescent="0.3"/>
    <row r="2" spans="2:5" ht="15.75" thickBot="1" x14ac:dyDescent="0.3">
      <c r="B2" s="69" t="s">
        <v>137</v>
      </c>
      <c r="C2" s="70">
        <v>2014</v>
      </c>
      <c r="D2" s="70">
        <v>2015</v>
      </c>
      <c r="E2" s="70">
        <v>2016</v>
      </c>
    </row>
    <row r="3" spans="2:5" ht="15.75" thickBot="1" x14ac:dyDescent="0.3">
      <c r="B3" s="71" t="s">
        <v>138</v>
      </c>
      <c r="C3" s="72">
        <v>68.78</v>
      </c>
      <c r="D3" s="72">
        <v>75.510000000000005</v>
      </c>
      <c r="E3" s="72">
        <v>82.61</v>
      </c>
    </row>
    <row r="4" spans="2:5" ht="15.75" thickBot="1" x14ac:dyDescent="0.3">
      <c r="B4" s="71" t="s">
        <v>139</v>
      </c>
      <c r="C4" s="72">
        <v>32.67</v>
      </c>
      <c r="D4" s="72">
        <v>36.03</v>
      </c>
      <c r="E4" s="72">
        <v>37.57</v>
      </c>
    </row>
    <row r="5" spans="2:5" ht="15.75" thickBot="1" x14ac:dyDescent="0.3">
      <c r="B5" s="71" t="s">
        <v>140</v>
      </c>
      <c r="C5" s="72">
        <v>10.25</v>
      </c>
      <c r="D5" s="72">
        <v>11.92</v>
      </c>
      <c r="E5" s="72">
        <v>12.75</v>
      </c>
    </row>
    <row r="6" spans="2:5" ht="15.75" thickBot="1" x14ac:dyDescent="0.3">
      <c r="B6" s="71" t="s">
        <v>141</v>
      </c>
      <c r="C6" s="72">
        <v>4.5</v>
      </c>
      <c r="D6" s="72">
        <v>4.68</v>
      </c>
      <c r="E6" s="72">
        <v>4.75</v>
      </c>
    </row>
    <row r="7" spans="2:5" ht="15.75" thickBot="1" x14ac:dyDescent="0.3">
      <c r="B7" s="71" t="s">
        <v>142</v>
      </c>
      <c r="C7" s="72">
        <v>5.25</v>
      </c>
      <c r="D7" s="72">
        <v>5.25</v>
      </c>
      <c r="E7" s="72">
        <v>0</v>
      </c>
    </row>
    <row r="8" spans="2:5" ht="15.75" thickBot="1" x14ac:dyDescent="0.3">
      <c r="B8" s="71" t="s">
        <v>143</v>
      </c>
      <c r="C8" s="72">
        <v>15.79</v>
      </c>
      <c r="D8" s="72">
        <v>17.34</v>
      </c>
      <c r="E8" s="72">
        <v>17.899999999999999</v>
      </c>
    </row>
    <row r="9" spans="2:5" ht="15.75" thickBot="1" x14ac:dyDescent="0.3">
      <c r="B9" s="71" t="s">
        <v>144</v>
      </c>
      <c r="C9" s="72">
        <v>-13.72</v>
      </c>
      <c r="D9" s="72">
        <v>-15.07</v>
      </c>
      <c r="E9" s="72">
        <v>0</v>
      </c>
    </row>
    <row r="10" spans="2:5" ht="15.75" thickBot="1" x14ac:dyDescent="0.3">
      <c r="B10" s="71" t="s">
        <v>145</v>
      </c>
      <c r="C10" s="72">
        <v>123.51</v>
      </c>
      <c r="D10" s="72">
        <v>135.65</v>
      </c>
      <c r="E10" s="72">
        <v>155.58000000000001</v>
      </c>
    </row>
  </sheetData>
  <pageMargins left="0.7" right="0.7" top="0.75" bottom="0.75" header="0.3" footer="0.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/>
  <dimension ref="A2:I33"/>
  <sheetViews>
    <sheetView workbookViewId="0">
      <selection activeCell="E9" sqref="E9:E14"/>
    </sheetView>
  </sheetViews>
  <sheetFormatPr defaultRowHeight="15" x14ac:dyDescent="0.25"/>
  <cols>
    <col min="2" max="2" width="24.28515625" customWidth="1"/>
    <col min="3" max="3" width="26.42578125" bestFit="1" customWidth="1"/>
    <col min="4" max="5" width="22.28515625" bestFit="1" customWidth="1"/>
    <col min="6" max="7" width="13.85546875" bestFit="1" customWidth="1"/>
    <col min="8" max="8" width="17.28515625" bestFit="1" customWidth="1"/>
    <col min="9" max="9" width="22.28515625" bestFit="1" customWidth="1"/>
  </cols>
  <sheetData>
    <row r="2" spans="2:9" ht="15.75" x14ac:dyDescent="0.25">
      <c r="B2" s="8" t="s">
        <v>10</v>
      </c>
      <c r="C2" s="7"/>
      <c r="D2" s="7"/>
      <c r="E2" s="7"/>
      <c r="F2" s="7"/>
      <c r="G2" s="7"/>
      <c r="H2" s="7"/>
      <c r="I2" s="7"/>
    </row>
    <row r="4" spans="2:9" ht="49.5" customHeight="1" x14ac:dyDescent="0.25">
      <c r="B4" s="9" t="s">
        <v>11</v>
      </c>
      <c r="C4" s="10" t="s">
        <v>12</v>
      </c>
      <c r="D4" s="11" t="s">
        <v>13</v>
      </c>
      <c r="E4" s="11" t="s">
        <v>14</v>
      </c>
      <c r="F4" s="11" t="s">
        <v>15</v>
      </c>
      <c r="G4" s="11" t="s">
        <v>16</v>
      </c>
      <c r="H4" s="11" t="s">
        <v>17</v>
      </c>
      <c r="I4" s="11" t="s">
        <v>18</v>
      </c>
    </row>
    <row r="5" spans="2:9" x14ac:dyDescent="0.25">
      <c r="B5" s="12" t="s">
        <v>19</v>
      </c>
      <c r="C5" s="13" t="s">
        <v>20</v>
      </c>
      <c r="D5" s="13" t="s">
        <v>20</v>
      </c>
      <c r="E5" s="13" t="s">
        <v>20</v>
      </c>
      <c r="F5" s="13" t="s">
        <v>20</v>
      </c>
      <c r="G5" s="13" t="s">
        <v>20</v>
      </c>
      <c r="H5" s="13" t="s">
        <v>20</v>
      </c>
      <c r="I5" s="13" t="s">
        <v>20</v>
      </c>
    </row>
    <row r="6" spans="2:9" x14ac:dyDescent="0.25">
      <c r="B6" s="12" t="s">
        <v>21</v>
      </c>
      <c r="C6" s="13" t="s">
        <v>22</v>
      </c>
      <c r="D6" s="13" t="s">
        <v>22</v>
      </c>
      <c r="E6" s="13" t="s">
        <v>22</v>
      </c>
      <c r="F6" s="13" t="s">
        <v>22</v>
      </c>
      <c r="G6" s="13" t="s">
        <v>22</v>
      </c>
      <c r="H6" s="13" t="s">
        <v>22</v>
      </c>
      <c r="I6" s="13" t="s">
        <v>22</v>
      </c>
    </row>
    <row r="7" spans="2:9" x14ac:dyDescent="0.25">
      <c r="B7" s="12" t="s">
        <v>23</v>
      </c>
      <c r="C7" s="13" t="s">
        <v>24</v>
      </c>
      <c r="D7" s="13" t="s">
        <v>24</v>
      </c>
      <c r="E7" s="13" t="s">
        <v>24</v>
      </c>
      <c r="F7" s="13" t="s">
        <v>24</v>
      </c>
      <c r="G7" s="13" t="s">
        <v>24</v>
      </c>
      <c r="H7" s="13" t="s">
        <v>24</v>
      </c>
      <c r="I7" s="13" t="s">
        <v>24</v>
      </c>
    </row>
    <row r="8" spans="2:9" x14ac:dyDescent="0.25">
      <c r="B8" s="12" t="s">
        <v>25</v>
      </c>
      <c r="C8" s="12"/>
      <c r="D8" s="14" t="s">
        <v>26</v>
      </c>
      <c r="E8" s="12"/>
      <c r="F8" s="14" t="s">
        <v>27</v>
      </c>
      <c r="G8" s="12"/>
      <c r="H8" s="12"/>
      <c r="I8" s="14" t="s">
        <v>26</v>
      </c>
    </row>
    <row r="9" spans="2:9" x14ac:dyDescent="0.25">
      <c r="B9" s="12" t="s">
        <v>28</v>
      </c>
      <c r="C9" s="12"/>
      <c r="D9" s="14" t="s">
        <v>29</v>
      </c>
      <c r="E9" s="14" t="s">
        <v>29</v>
      </c>
      <c r="F9" s="14" t="s">
        <v>27</v>
      </c>
      <c r="G9" s="12"/>
      <c r="H9" s="12"/>
      <c r="I9" s="14" t="s">
        <v>29</v>
      </c>
    </row>
    <row r="10" spans="2:9" x14ac:dyDescent="0.25">
      <c r="B10" s="12" t="s">
        <v>30</v>
      </c>
      <c r="C10" s="12"/>
      <c r="D10" s="14" t="s">
        <v>31</v>
      </c>
      <c r="E10" s="12" t="s">
        <v>31</v>
      </c>
      <c r="F10" s="12" t="s">
        <v>31</v>
      </c>
      <c r="G10" s="12"/>
      <c r="H10" s="12"/>
      <c r="I10" s="14" t="s">
        <v>31</v>
      </c>
    </row>
    <row r="11" spans="2:9" x14ac:dyDescent="0.25">
      <c r="B11" s="12" t="s">
        <v>32</v>
      </c>
      <c r="C11" s="12"/>
      <c r="D11" s="12"/>
      <c r="E11" s="12"/>
      <c r="F11" s="12"/>
      <c r="G11" s="12"/>
      <c r="H11" s="14" t="s">
        <v>33</v>
      </c>
      <c r="I11" s="14" t="s">
        <v>33</v>
      </c>
    </row>
    <row r="12" spans="2:9" x14ac:dyDescent="0.25">
      <c r="B12" s="12" t="s">
        <v>34</v>
      </c>
      <c r="C12" s="12"/>
      <c r="D12" s="12"/>
      <c r="E12" s="12"/>
      <c r="F12" s="12"/>
      <c r="G12" s="12"/>
      <c r="H12" s="14" t="s">
        <v>35</v>
      </c>
      <c r="I12" s="14" t="s">
        <v>35</v>
      </c>
    </row>
    <row r="13" spans="2:9" x14ac:dyDescent="0.25">
      <c r="B13" s="12" t="s">
        <v>36</v>
      </c>
      <c r="C13" s="12"/>
      <c r="D13" s="12"/>
      <c r="E13" s="12"/>
      <c r="F13" s="12"/>
      <c r="G13" s="12"/>
      <c r="H13" s="14" t="s">
        <v>37</v>
      </c>
      <c r="I13" s="14" t="s">
        <v>37</v>
      </c>
    </row>
    <row r="14" spans="2:9" ht="46.5" customHeight="1" x14ac:dyDescent="0.25">
      <c r="B14" s="12" t="s">
        <v>38</v>
      </c>
      <c r="C14" s="15" t="s">
        <v>39</v>
      </c>
      <c r="D14" s="15" t="s">
        <v>39</v>
      </c>
      <c r="E14" s="15" t="s">
        <v>39</v>
      </c>
      <c r="F14" s="15" t="s">
        <v>39</v>
      </c>
      <c r="G14" s="16" t="s">
        <v>40</v>
      </c>
      <c r="H14" s="16" t="s">
        <v>40</v>
      </c>
      <c r="I14" s="16" t="s">
        <v>40</v>
      </c>
    </row>
    <row r="15" spans="2:9" x14ac:dyDescent="0.25">
      <c r="B15" s="12" t="s">
        <v>41</v>
      </c>
      <c r="C15" s="12"/>
      <c r="D15" s="12"/>
      <c r="E15" s="12"/>
      <c r="F15" s="12"/>
      <c r="G15" s="12"/>
      <c r="H15" s="12"/>
      <c r="I15" s="12"/>
    </row>
    <row r="17" spans="1:9" x14ac:dyDescent="0.25">
      <c r="B17" s="17" t="s">
        <v>42</v>
      </c>
      <c r="C17" s="17"/>
      <c r="D17" s="7"/>
      <c r="E17" s="7"/>
      <c r="F17" s="7"/>
      <c r="G17" s="7"/>
      <c r="H17" s="7"/>
      <c r="I17" s="7"/>
    </row>
    <row r="20" spans="1:9" x14ac:dyDescent="0.25">
      <c r="A20" s="7"/>
      <c r="B20" s="18" t="s">
        <v>43</v>
      </c>
      <c r="C20" s="18" t="s">
        <v>44</v>
      </c>
    </row>
    <row r="21" spans="1:9" ht="30" x14ac:dyDescent="0.25">
      <c r="A21" s="7"/>
      <c r="B21" s="10" t="s">
        <v>45</v>
      </c>
      <c r="C21" s="12" t="s">
        <v>46</v>
      </c>
    </row>
    <row r="22" spans="1:9" x14ac:dyDescent="0.25">
      <c r="A22" s="7"/>
      <c r="B22" s="12" t="s">
        <v>47</v>
      </c>
      <c r="C22" s="12" t="s">
        <v>48</v>
      </c>
    </row>
    <row r="23" spans="1:9" x14ac:dyDescent="0.25">
      <c r="A23" s="7"/>
      <c r="B23" s="12" t="s">
        <v>49</v>
      </c>
      <c r="C23" s="12" t="s">
        <v>50</v>
      </c>
    </row>
    <row r="24" spans="1:9" x14ac:dyDescent="0.25">
      <c r="A24" s="7"/>
      <c r="B24" s="12" t="s">
        <v>51</v>
      </c>
      <c r="C24" s="12" t="s">
        <v>52</v>
      </c>
    </row>
    <row r="25" spans="1:9" x14ac:dyDescent="0.25">
      <c r="A25" s="7"/>
      <c r="B25" s="12" t="s">
        <v>53</v>
      </c>
      <c r="C25" s="12" t="s">
        <v>54</v>
      </c>
    </row>
    <row r="26" spans="1:9" x14ac:dyDescent="0.25">
      <c r="A26" s="7"/>
      <c r="B26" s="12" t="s">
        <v>55</v>
      </c>
      <c r="C26" s="12" t="s">
        <v>56</v>
      </c>
    </row>
    <row r="27" spans="1:9" x14ac:dyDescent="0.25">
      <c r="A27" s="7"/>
      <c r="B27" s="14" t="s">
        <v>57</v>
      </c>
      <c r="C27" s="14" t="s">
        <v>58</v>
      </c>
    </row>
    <row r="29" spans="1:9" x14ac:dyDescent="0.25">
      <c r="A29" s="7" t="s">
        <v>59</v>
      </c>
      <c r="B29" s="7"/>
      <c r="C29" s="7"/>
    </row>
    <row r="30" spans="1:9" x14ac:dyDescent="0.25">
      <c r="A30" s="7"/>
      <c r="B30" s="7" t="s">
        <v>60</v>
      </c>
      <c r="C30" s="7"/>
    </row>
    <row r="31" spans="1:9" x14ac:dyDescent="0.25">
      <c r="A31" s="7"/>
      <c r="B31" s="7" t="s">
        <v>61</v>
      </c>
      <c r="C31" s="7"/>
    </row>
    <row r="32" spans="1:9" x14ac:dyDescent="0.25">
      <c r="A32" s="7"/>
      <c r="B32" s="7" t="s">
        <v>62</v>
      </c>
      <c r="C32" s="7"/>
    </row>
    <row r="33" spans="1:3" x14ac:dyDescent="0.25">
      <c r="A33" s="7"/>
      <c r="B33" s="7" t="s">
        <v>63</v>
      </c>
      <c r="C33" s="7"/>
    </row>
  </sheetData>
  <pageMargins left="0.7" right="0.7" top="0.75" bottom="0.75" header="0.3" footer="0.3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5"/>
  <dimension ref="B2:V32"/>
  <sheetViews>
    <sheetView workbookViewId="0">
      <selection activeCell="O12" sqref="O12"/>
    </sheetView>
  </sheetViews>
  <sheetFormatPr defaultRowHeight="15" x14ac:dyDescent="0.25"/>
  <cols>
    <col min="2" max="2" width="17.140625" customWidth="1"/>
  </cols>
  <sheetData>
    <row r="2" spans="2:22" x14ac:dyDescent="0.25">
      <c r="B2" s="4" t="s">
        <v>0</v>
      </c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</row>
    <row r="3" spans="2:22" x14ac:dyDescent="0.25">
      <c r="B3" s="3"/>
      <c r="C3" s="3">
        <v>2016</v>
      </c>
      <c r="D3" s="3">
        <v>2017</v>
      </c>
      <c r="E3" s="3">
        <v>2018</v>
      </c>
      <c r="F3" s="3">
        <v>2019</v>
      </c>
      <c r="G3" s="3">
        <v>2020</v>
      </c>
      <c r="H3" s="3">
        <v>2021</v>
      </c>
      <c r="I3" s="3">
        <v>2022</v>
      </c>
      <c r="J3" s="3">
        <v>2023</v>
      </c>
      <c r="K3" s="3">
        <v>2024</v>
      </c>
      <c r="L3" s="3">
        <v>2025</v>
      </c>
      <c r="M3" s="3">
        <v>2026</v>
      </c>
      <c r="N3" s="3">
        <v>2027</v>
      </c>
      <c r="O3" s="3">
        <v>2028</v>
      </c>
      <c r="P3" s="3">
        <v>2029</v>
      </c>
      <c r="Q3" s="3">
        <v>2030</v>
      </c>
      <c r="R3" s="3">
        <v>2031</v>
      </c>
      <c r="S3" s="3">
        <v>2032</v>
      </c>
      <c r="T3" s="3">
        <v>2033</v>
      </c>
      <c r="U3" s="3">
        <v>2034</v>
      </c>
      <c r="V3" s="3">
        <v>2035</v>
      </c>
    </row>
    <row r="4" spans="2:22" x14ac:dyDescent="0.25">
      <c r="B4" s="3" t="s">
        <v>1</v>
      </c>
      <c r="C4" s="5">
        <v>18.137578551912288</v>
      </c>
      <c r="D4" s="5">
        <v>23.934740867580583</v>
      </c>
      <c r="E4" s="5">
        <v>25.744051369863712</v>
      </c>
      <c r="F4" s="5">
        <v>27.174449771689495</v>
      </c>
      <c r="G4" s="5">
        <v>30.500462204007722</v>
      </c>
      <c r="H4" s="5">
        <v>34.237067351597915</v>
      </c>
      <c r="I4" s="5">
        <v>36.075020547945378</v>
      </c>
      <c r="J4" s="5">
        <v>40.45125913242088</v>
      </c>
      <c r="K4" s="5">
        <v>34.824615209471759</v>
      </c>
      <c r="L4" s="5">
        <v>44.054005707762848</v>
      </c>
      <c r="M4" s="5">
        <v>39.058687214612128</v>
      </c>
      <c r="N4" s="5">
        <v>39.894207762556725</v>
      </c>
      <c r="O4" s="5">
        <v>39.219793943533737</v>
      </c>
      <c r="P4" s="5">
        <v>40.291285388128287</v>
      </c>
      <c r="Q4" s="5">
        <v>41.660391552510973</v>
      </c>
      <c r="R4" s="5">
        <v>47.073474885844611</v>
      </c>
      <c r="S4" s="5">
        <v>46.062777777778493</v>
      </c>
      <c r="T4" s="5">
        <v>48.012502283104723</v>
      </c>
      <c r="U4" s="5">
        <v>49.791178082191173</v>
      </c>
      <c r="V4" s="5">
        <v>55.807228310501493</v>
      </c>
    </row>
    <row r="5" spans="2:22" x14ac:dyDescent="0.25">
      <c r="B5" s="3" t="s">
        <v>2</v>
      </c>
      <c r="C5" s="5">
        <v>18.137578551912288</v>
      </c>
      <c r="D5" s="5">
        <v>23.934740867580583</v>
      </c>
      <c r="E5" s="5">
        <v>25.744051369863712</v>
      </c>
      <c r="F5" s="5">
        <v>27.292430365296717</v>
      </c>
      <c r="G5" s="5">
        <v>30.510513433515925</v>
      </c>
      <c r="H5" s="5">
        <v>34.270023972602587</v>
      </c>
      <c r="I5" s="5">
        <v>36.133135844749056</v>
      </c>
      <c r="J5" s="5">
        <v>40.728404109589825</v>
      </c>
      <c r="K5" s="5">
        <v>35.033551912568129</v>
      </c>
      <c r="L5" s="5">
        <v>44.262589041095964</v>
      </c>
      <c r="M5" s="5">
        <v>39.151418949771653</v>
      </c>
      <c r="N5" s="5">
        <v>40.043513698629617</v>
      </c>
      <c r="O5" s="5">
        <v>39.467053734061835</v>
      </c>
      <c r="P5" s="5">
        <v>40.649461187215358</v>
      </c>
      <c r="Q5" s="5">
        <v>41.975792237442477</v>
      </c>
      <c r="R5" s="5">
        <v>47.374019406392669</v>
      </c>
      <c r="S5" s="5">
        <v>46.391551684882103</v>
      </c>
      <c r="T5" s="5">
        <v>48.333546803652489</v>
      </c>
      <c r="U5" s="5">
        <v>50.322199771689064</v>
      </c>
      <c r="V5" s="5">
        <v>56.34437100456519</v>
      </c>
    </row>
    <row r="6" spans="2:22" x14ac:dyDescent="0.25">
      <c r="B6" s="3" t="s">
        <v>3</v>
      </c>
      <c r="C6" s="5">
        <v>18.137578551912288</v>
      </c>
      <c r="D6" s="5">
        <v>23.934740867580583</v>
      </c>
      <c r="E6" s="5">
        <v>25.744051369863712</v>
      </c>
      <c r="F6" s="5">
        <v>27.174449771689495</v>
      </c>
      <c r="G6" s="5">
        <v>30.500462204007722</v>
      </c>
      <c r="H6" s="5">
        <v>34.237067351597915</v>
      </c>
      <c r="I6" s="5">
        <v>36.075020547945378</v>
      </c>
      <c r="J6" s="5">
        <v>40.563998858448237</v>
      </c>
      <c r="K6" s="5">
        <v>34.947741347905293</v>
      </c>
      <c r="L6" s="5">
        <v>44.202093607306061</v>
      </c>
      <c r="M6" s="5">
        <v>39.026989726027523</v>
      </c>
      <c r="N6" s="5">
        <v>40.163007990867087</v>
      </c>
      <c r="O6" s="5">
        <v>39.421220400728622</v>
      </c>
      <c r="P6" s="5">
        <v>40.619736301370573</v>
      </c>
      <c r="Q6" s="5">
        <v>41.955463470319167</v>
      </c>
      <c r="R6" s="5">
        <v>47.278757990867653</v>
      </c>
      <c r="S6" s="5">
        <v>46.237364526412328</v>
      </c>
      <c r="T6" s="5">
        <v>48.33701484018232</v>
      </c>
      <c r="U6" s="5">
        <v>50.073219178081608</v>
      </c>
      <c r="V6" s="5">
        <v>56.196650684930887</v>
      </c>
    </row>
    <row r="7" spans="2:22" x14ac:dyDescent="0.25">
      <c r="B7" s="3" t="s">
        <v>4</v>
      </c>
      <c r="C7" s="5">
        <v>18.137578551912288</v>
      </c>
      <c r="D7" s="5">
        <v>23.934740867580583</v>
      </c>
      <c r="E7" s="5">
        <v>25.744051369863712</v>
      </c>
      <c r="F7" s="5">
        <v>27.174449771689495</v>
      </c>
      <c r="G7" s="5">
        <v>30.500462204007722</v>
      </c>
      <c r="H7" s="5">
        <v>34.237067351597915</v>
      </c>
      <c r="I7" s="5">
        <v>36.075020547945378</v>
      </c>
      <c r="J7" s="5">
        <v>40.540724885845485</v>
      </c>
      <c r="K7" s="5">
        <v>34.927102686703051</v>
      </c>
      <c r="L7" s="5">
        <v>44.133207762557369</v>
      </c>
      <c r="M7" s="5">
        <v>39.111303652968203</v>
      </c>
      <c r="N7" s="5">
        <v>40.123748858447051</v>
      </c>
      <c r="O7" s="5">
        <v>39.259147313296857</v>
      </c>
      <c r="P7" s="5">
        <v>40.400688356164977</v>
      </c>
      <c r="Q7" s="5">
        <v>41.846385844748326</v>
      </c>
      <c r="R7" s="5">
        <v>47.220513698630249</v>
      </c>
      <c r="S7" s="5">
        <v>46.135562386157403</v>
      </c>
      <c r="T7" s="5">
        <v>48.133875570776155</v>
      </c>
      <c r="U7" s="5">
        <v>49.971803652967331</v>
      </c>
      <c r="V7" s="5">
        <v>56.059607305935415</v>
      </c>
    </row>
    <row r="8" spans="2:22" x14ac:dyDescent="0.25">
      <c r="B8" s="3" t="s">
        <v>5</v>
      </c>
      <c r="C8" s="5">
        <v>18.137578551912288</v>
      </c>
      <c r="D8" s="5">
        <v>23.934740867580583</v>
      </c>
      <c r="E8" s="5">
        <v>25.744051369863712</v>
      </c>
      <c r="F8" s="5">
        <v>27.361286529680218</v>
      </c>
      <c r="G8" s="5">
        <v>30.944443306011472</v>
      </c>
      <c r="H8" s="5">
        <v>34.795642694063837</v>
      </c>
      <c r="I8" s="5">
        <v>36.56965296803655</v>
      </c>
      <c r="J8" s="5">
        <v>41.04972716895071</v>
      </c>
      <c r="K8" s="5">
        <v>35.27054644808738</v>
      </c>
      <c r="L8" s="5">
        <v>44.634675799086928</v>
      </c>
      <c r="M8" s="5">
        <v>39.487613013698777</v>
      </c>
      <c r="N8" s="5">
        <v>40.496913242008567</v>
      </c>
      <c r="O8" s="5">
        <v>39.768184198542805</v>
      </c>
      <c r="P8" s="5">
        <v>41.115038812786111</v>
      </c>
      <c r="Q8" s="5">
        <v>42.38525799086711</v>
      </c>
      <c r="R8" s="5">
        <v>47.7220536529681</v>
      </c>
      <c r="S8" s="5">
        <v>46.622982695811402</v>
      </c>
      <c r="T8" s="5">
        <v>48.802287671232769</v>
      </c>
      <c r="U8" s="5">
        <v>50.397939497716514</v>
      </c>
      <c r="V8" s="5">
        <v>56.76582420091259</v>
      </c>
    </row>
    <row r="9" spans="2:22" x14ac:dyDescent="0.25">
      <c r="B9" s="3" t="s">
        <v>6</v>
      </c>
      <c r="C9" s="5">
        <v>18.137578551912288</v>
      </c>
      <c r="D9" s="5">
        <v>23.934740867580583</v>
      </c>
      <c r="E9" s="5">
        <v>25.753696347032797</v>
      </c>
      <c r="F9" s="5">
        <v>27.46844063926946</v>
      </c>
      <c r="G9" s="5">
        <v>31.041066712204515</v>
      </c>
      <c r="H9" s="5">
        <v>34.823257990867504</v>
      </c>
      <c r="I9" s="5">
        <v>36.657142694064014</v>
      </c>
      <c r="J9" s="5">
        <v>41.063636986302257</v>
      </c>
      <c r="K9" s="5">
        <v>35.338131830600943</v>
      </c>
      <c r="L9" s="5">
        <v>44.738797945205889</v>
      </c>
      <c r="M9" s="5">
        <v>39.611363013698679</v>
      </c>
      <c r="N9" s="5">
        <v>40.478660958903745</v>
      </c>
      <c r="O9" s="5">
        <v>39.928179644808878</v>
      </c>
      <c r="P9" s="5">
        <v>41.172251141553183</v>
      </c>
      <c r="Q9" s="5">
        <v>42.533923515981193</v>
      </c>
      <c r="R9" s="5">
        <v>47.841600456621173</v>
      </c>
      <c r="S9" s="5">
        <v>46.710450819672822</v>
      </c>
      <c r="T9" s="5">
        <v>48.869001141552296</v>
      </c>
      <c r="U9" s="5">
        <v>50.685659817351336</v>
      </c>
      <c r="V9" s="5">
        <v>57.008428082190768</v>
      </c>
    </row>
    <row r="10" spans="2:22" x14ac:dyDescent="0.25">
      <c r="B10" s="3" t="s">
        <v>7</v>
      </c>
      <c r="C10" s="5">
        <v>18.137578551912288</v>
      </c>
      <c r="D10" s="5">
        <v>23.934740867580583</v>
      </c>
      <c r="E10" s="5">
        <v>25.753696347032797</v>
      </c>
      <c r="F10" s="5">
        <v>27.512641552511422</v>
      </c>
      <c r="G10" s="5">
        <v>31.129262295082505</v>
      </c>
      <c r="H10" s="5">
        <v>34.873301369863015</v>
      </c>
      <c r="I10" s="5">
        <v>36.783691780821918</v>
      </c>
      <c r="J10" s="5">
        <v>41.290061643836445</v>
      </c>
      <c r="K10" s="5">
        <v>35.441781648451645</v>
      </c>
      <c r="L10" s="5">
        <v>44.892711187214779</v>
      </c>
      <c r="M10" s="5">
        <v>39.814594748858582</v>
      </c>
      <c r="N10" s="5">
        <v>40.628405251140826</v>
      </c>
      <c r="O10" s="5">
        <v>40.168648679417025</v>
      </c>
      <c r="P10" s="5">
        <v>41.596631278539469</v>
      </c>
      <c r="Q10" s="5">
        <v>42.882938356163976</v>
      </c>
      <c r="R10" s="5">
        <v>48.234748858447503</v>
      </c>
      <c r="S10" s="5">
        <v>46.925245901640309</v>
      </c>
      <c r="T10" s="5">
        <v>49.159948630136888</v>
      </c>
      <c r="U10" s="5">
        <v>50.677269406392632</v>
      </c>
      <c r="V10" s="5">
        <v>57.296012557077177</v>
      </c>
    </row>
    <row r="13" spans="2:22" x14ac:dyDescent="0.25">
      <c r="B13" s="4" t="s">
        <v>8</v>
      </c>
      <c r="C13" s="3"/>
      <c r="D13" s="3"/>
      <c r="E13" s="3"/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</row>
    <row r="14" spans="2:22" x14ac:dyDescent="0.25">
      <c r="B14" s="3"/>
      <c r="C14" s="3">
        <v>2016</v>
      </c>
      <c r="D14" s="3">
        <v>2017</v>
      </c>
      <c r="E14" s="3">
        <v>2018</v>
      </c>
      <c r="F14" s="3">
        <v>2019</v>
      </c>
      <c r="G14" s="3">
        <v>2020</v>
      </c>
      <c r="H14" s="3">
        <v>2021</v>
      </c>
      <c r="I14" s="3">
        <v>2022</v>
      </c>
      <c r="J14" s="3">
        <v>2023</v>
      </c>
      <c r="K14" s="3">
        <v>2024</v>
      </c>
      <c r="L14" s="3">
        <v>2025</v>
      </c>
      <c r="M14" s="3">
        <v>2026</v>
      </c>
      <c r="N14" s="3">
        <v>2027</v>
      </c>
      <c r="O14" s="3">
        <v>2028</v>
      </c>
      <c r="P14" s="3">
        <v>2029</v>
      </c>
      <c r="Q14" s="3">
        <v>2030</v>
      </c>
      <c r="R14" s="3">
        <v>2031</v>
      </c>
      <c r="S14" s="3">
        <v>2032</v>
      </c>
      <c r="T14" s="3">
        <v>2033</v>
      </c>
      <c r="U14" s="3">
        <v>2034</v>
      </c>
      <c r="V14" s="3">
        <v>2035</v>
      </c>
    </row>
    <row r="15" spans="2:22" x14ac:dyDescent="0.25">
      <c r="B15" s="3" t="s">
        <v>1</v>
      </c>
      <c r="C15" s="6">
        <v>40.720502180612648</v>
      </c>
      <c r="D15" s="6">
        <v>39.884572948947927</v>
      </c>
      <c r="E15" s="6">
        <v>38.259754847688896</v>
      </c>
      <c r="F15" s="6">
        <v>36.87179517987407</v>
      </c>
      <c r="G15" s="6">
        <v>38.077414118674881</v>
      </c>
      <c r="H15" s="6">
        <v>33.266300894558505</v>
      </c>
      <c r="I15" s="6">
        <v>31.982619123421138</v>
      </c>
      <c r="J15" s="6">
        <v>30.204938663640306</v>
      </c>
      <c r="K15" s="6">
        <v>32.170221689868221</v>
      </c>
      <c r="L15" s="6">
        <v>29.83578630115268</v>
      </c>
      <c r="M15" s="6">
        <v>28.07659404567752</v>
      </c>
      <c r="N15" s="6">
        <v>30.082416588950078</v>
      </c>
      <c r="O15" s="6">
        <v>28.894996333938145</v>
      </c>
      <c r="P15" s="6">
        <v>26.206484402006819</v>
      </c>
      <c r="Q15" s="6">
        <v>24.780729241328398</v>
      </c>
      <c r="R15" s="6">
        <v>21.628410775613105</v>
      </c>
      <c r="S15" s="6">
        <v>21.459635534923706</v>
      </c>
      <c r="T15" s="6">
        <v>19.515284845855689</v>
      </c>
      <c r="U15" s="6">
        <v>17.890736782584202</v>
      </c>
      <c r="V15" s="6">
        <v>12.631401240470279</v>
      </c>
    </row>
    <row r="16" spans="2:22" x14ac:dyDescent="0.25">
      <c r="B16" s="3" t="s">
        <v>2</v>
      </c>
      <c r="C16" s="6">
        <v>40.720502180612648</v>
      </c>
      <c r="D16" s="6">
        <v>39.884572948947927</v>
      </c>
      <c r="E16" s="6">
        <v>38.218027068782142</v>
      </c>
      <c r="F16" s="6">
        <v>36.736603644847854</v>
      </c>
      <c r="G16" s="6">
        <v>38.023762377804758</v>
      </c>
      <c r="H16" s="6">
        <v>33.20703756748641</v>
      </c>
      <c r="I16" s="6">
        <v>31.915811397940118</v>
      </c>
      <c r="J16" s="6">
        <v>30.019325694088984</v>
      </c>
      <c r="K16" s="6">
        <v>31.953047525977517</v>
      </c>
      <c r="L16" s="6">
        <v>29.694003968331451</v>
      </c>
      <c r="M16" s="6">
        <v>27.981456753932349</v>
      </c>
      <c r="N16" s="6">
        <v>29.958317792982122</v>
      </c>
      <c r="O16" s="6">
        <v>28.719939283625141</v>
      </c>
      <c r="P16" s="6">
        <v>25.928899437825891</v>
      </c>
      <c r="Q16" s="6">
        <v>24.581958634479236</v>
      </c>
      <c r="R16" s="6">
        <v>21.395728510128276</v>
      </c>
      <c r="S16" s="6">
        <v>21.214789908212037</v>
      </c>
      <c r="T16" s="6">
        <v>19.288824714337288</v>
      </c>
      <c r="U16" s="6">
        <v>17.546020080892998</v>
      </c>
      <c r="V16" s="6">
        <v>12.299944166982625</v>
      </c>
    </row>
    <row r="17" spans="2:22" x14ac:dyDescent="0.25">
      <c r="B17" s="3" t="s">
        <v>3</v>
      </c>
      <c r="C17" s="6">
        <v>40.720502180612648</v>
      </c>
      <c r="D17" s="6">
        <v>39.884572948947927</v>
      </c>
      <c r="E17" s="6">
        <v>38.259754847688896</v>
      </c>
      <c r="F17" s="6">
        <v>36.87179517987407</v>
      </c>
      <c r="G17" s="6">
        <v>38.077414118674881</v>
      </c>
      <c r="H17" s="6">
        <v>33.266300894558505</v>
      </c>
      <c r="I17" s="6">
        <v>31.982619123421138</v>
      </c>
      <c r="J17" s="6">
        <v>30.112835301142546</v>
      </c>
      <c r="K17" s="6">
        <v>32.035296640661009</v>
      </c>
      <c r="L17" s="6">
        <v>29.728955613608704</v>
      </c>
      <c r="M17" s="6">
        <v>28.040752742758301</v>
      </c>
      <c r="N17" s="6">
        <v>29.898212878373982</v>
      </c>
      <c r="O17" s="6">
        <v>28.747681496538931</v>
      </c>
      <c r="P17" s="6">
        <v>25.971038985770313</v>
      </c>
      <c r="Q17" s="6">
        <v>24.598766669801623</v>
      </c>
      <c r="R17" s="6">
        <v>21.459668483640954</v>
      </c>
      <c r="S17" s="6">
        <v>21.307876923013456</v>
      </c>
      <c r="T17" s="6">
        <v>19.299526868229087</v>
      </c>
      <c r="U17" s="6">
        <v>17.691024770163661</v>
      </c>
      <c r="V17" s="6">
        <v>12.386693893833101</v>
      </c>
    </row>
    <row r="18" spans="2:22" x14ac:dyDescent="0.25">
      <c r="B18" s="3" t="s">
        <v>4</v>
      </c>
      <c r="C18" s="6">
        <v>40.720502180612648</v>
      </c>
      <c r="D18" s="6">
        <v>39.884572948947927</v>
      </c>
      <c r="E18" s="6">
        <v>38.259754847688896</v>
      </c>
      <c r="F18" s="6">
        <v>36.87179517987407</v>
      </c>
      <c r="G18" s="6">
        <v>38.077414118674881</v>
      </c>
      <c r="H18" s="6">
        <v>33.266300894558505</v>
      </c>
      <c r="I18" s="6">
        <v>31.982619123421138</v>
      </c>
      <c r="J18" s="6">
        <v>30.146269971605893</v>
      </c>
      <c r="K18" s="6">
        <v>32.090076718311167</v>
      </c>
      <c r="L18" s="6">
        <v>29.781802080908449</v>
      </c>
      <c r="M18" s="6">
        <v>28.021819450470712</v>
      </c>
      <c r="N18" s="6">
        <v>29.944133180571779</v>
      </c>
      <c r="O18" s="6">
        <v>28.85375245288111</v>
      </c>
      <c r="P18" s="6">
        <v>26.109136612168534</v>
      </c>
      <c r="Q18" s="6">
        <v>24.674453916888943</v>
      </c>
      <c r="R18" s="6">
        <v>21.51703706705127</v>
      </c>
      <c r="S18" s="6">
        <v>21.38683635279823</v>
      </c>
      <c r="T18" s="6">
        <v>19.424545154618315</v>
      </c>
      <c r="U18" s="6">
        <v>17.766123405268285</v>
      </c>
      <c r="V18" s="6">
        <v>12.472250623911501</v>
      </c>
    </row>
    <row r="19" spans="2:22" x14ac:dyDescent="0.25">
      <c r="B19" s="3" t="s">
        <v>5</v>
      </c>
      <c r="C19" s="6">
        <v>40.720502180612648</v>
      </c>
      <c r="D19" s="6">
        <v>39.884572948947927</v>
      </c>
      <c r="E19" s="6">
        <v>38.259754847688896</v>
      </c>
      <c r="F19" s="6">
        <v>36.701989323244689</v>
      </c>
      <c r="G19" s="6">
        <v>37.582298615167325</v>
      </c>
      <c r="H19" s="6">
        <v>32.7542219274413</v>
      </c>
      <c r="I19" s="6">
        <v>31.535528493452379</v>
      </c>
      <c r="J19" s="6">
        <v>29.797852227197794</v>
      </c>
      <c r="K19" s="6">
        <v>31.734941128634294</v>
      </c>
      <c r="L19" s="6">
        <v>29.385289658119742</v>
      </c>
      <c r="M19" s="6">
        <v>27.541014261985001</v>
      </c>
      <c r="N19" s="6">
        <v>29.311406510835614</v>
      </c>
      <c r="O19" s="6">
        <v>28.059539489438926</v>
      </c>
      <c r="P19" s="6">
        <v>24.861472190006982</v>
      </c>
      <c r="Q19" s="6">
        <v>23.382391993409062</v>
      </c>
      <c r="R19" s="6">
        <v>19.815889012796596</v>
      </c>
      <c r="S19" s="6">
        <v>19.305217909930313</v>
      </c>
      <c r="T19" s="6">
        <v>16.929071461423224</v>
      </c>
      <c r="U19" s="6">
        <v>14.548065868081773</v>
      </c>
      <c r="V19" s="6">
        <v>8.3141345599114391</v>
      </c>
    </row>
    <row r="20" spans="2:22" x14ac:dyDescent="0.25">
      <c r="B20" s="3" t="s">
        <v>6</v>
      </c>
      <c r="C20" s="6">
        <v>40.720502180612648</v>
      </c>
      <c r="D20" s="6">
        <v>39.884572948947927</v>
      </c>
      <c r="E20" s="6">
        <v>38.211619451443823</v>
      </c>
      <c r="F20" s="6">
        <v>36.547045444248738</v>
      </c>
      <c r="G20" s="6">
        <v>37.415014450061371</v>
      </c>
      <c r="H20" s="6">
        <v>32.629881208123166</v>
      </c>
      <c r="I20" s="6">
        <v>31.381747506611923</v>
      </c>
      <c r="J20" s="6">
        <v>29.691150550566057</v>
      </c>
      <c r="K20" s="6">
        <v>31.579536009979787</v>
      </c>
      <c r="L20" s="6">
        <v>29.239515009578977</v>
      </c>
      <c r="M20" s="6">
        <v>27.390135090196903</v>
      </c>
      <c r="N20" s="6">
        <v>29.231796319871162</v>
      </c>
      <c r="O20" s="6">
        <v>27.895418368466505</v>
      </c>
      <c r="P20" s="6">
        <v>24.732115353940408</v>
      </c>
      <c r="Q20" s="6">
        <v>23.230190317066036</v>
      </c>
      <c r="R20" s="6">
        <v>19.666344047140154</v>
      </c>
      <c r="S20" s="6">
        <v>19.17392779986756</v>
      </c>
      <c r="T20" s="6">
        <v>16.809935383413318</v>
      </c>
      <c r="U20" s="6">
        <v>14.311880302210341</v>
      </c>
      <c r="V20" s="6">
        <v>8.1162389502551076</v>
      </c>
    </row>
    <row r="21" spans="2:22" x14ac:dyDescent="0.25">
      <c r="B21" s="3" t="s">
        <v>7</v>
      </c>
      <c r="C21" s="6">
        <v>40.720502180612648</v>
      </c>
      <c r="D21" s="6">
        <v>39.884572948947927</v>
      </c>
      <c r="E21" s="6">
        <v>38.211532782328341</v>
      </c>
      <c r="F21" s="6">
        <v>36.421718681754491</v>
      </c>
      <c r="G21" s="6">
        <v>37.234478650091283</v>
      </c>
      <c r="H21" s="6">
        <v>32.47395024350174</v>
      </c>
      <c r="I21" s="6">
        <v>31.19267399118872</v>
      </c>
      <c r="J21" s="6">
        <v>29.426169995498519</v>
      </c>
      <c r="K21" s="6">
        <v>31.287121724455343</v>
      </c>
      <c r="L21" s="6">
        <v>29.024865158428469</v>
      </c>
      <c r="M21" s="6">
        <v>27.144884666079324</v>
      </c>
      <c r="N21" s="6">
        <v>29.005575449554069</v>
      </c>
      <c r="O21" s="6">
        <v>27.665191984679193</v>
      </c>
      <c r="P21" s="6">
        <v>24.33305179452389</v>
      </c>
      <c r="Q21" s="6">
        <v>22.931782227943511</v>
      </c>
      <c r="R21" s="6">
        <v>19.4251825838153</v>
      </c>
      <c r="S21" s="6">
        <v>18.909541288928548</v>
      </c>
      <c r="T21" s="6">
        <v>16.516645860777253</v>
      </c>
      <c r="U21" s="6">
        <v>14.167604665065371</v>
      </c>
      <c r="V21" s="6">
        <v>7.8454385302535252</v>
      </c>
    </row>
    <row r="24" spans="2:22" x14ac:dyDescent="0.25">
      <c r="B24" s="4" t="s">
        <v>9</v>
      </c>
      <c r="C24" s="3"/>
      <c r="D24" s="3"/>
      <c r="E24" s="3"/>
      <c r="F24" s="3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</row>
    <row r="25" spans="2:22" x14ac:dyDescent="0.25">
      <c r="B25" s="3"/>
      <c r="C25" s="3">
        <v>2016</v>
      </c>
      <c r="D25" s="3">
        <v>2017</v>
      </c>
      <c r="E25" s="3">
        <v>2018</v>
      </c>
      <c r="F25" s="3">
        <v>2019</v>
      </c>
      <c r="G25" s="3">
        <v>2020</v>
      </c>
      <c r="H25" s="3">
        <v>2021</v>
      </c>
      <c r="I25" s="3">
        <v>2022</v>
      </c>
      <c r="J25" s="3">
        <v>2023</v>
      </c>
      <c r="K25" s="3">
        <v>2024</v>
      </c>
      <c r="L25" s="3">
        <v>2025</v>
      </c>
      <c r="M25" s="3">
        <v>2026</v>
      </c>
      <c r="N25" s="3">
        <v>2027</v>
      </c>
      <c r="O25" s="3">
        <v>2028</v>
      </c>
      <c r="P25" s="3">
        <v>2029</v>
      </c>
      <c r="Q25" s="3">
        <v>2030</v>
      </c>
      <c r="R25" s="3">
        <v>2031</v>
      </c>
      <c r="S25" s="3">
        <v>2032</v>
      </c>
      <c r="T25" s="3">
        <v>2033</v>
      </c>
      <c r="U25" s="3">
        <v>2034</v>
      </c>
      <c r="V25" s="3">
        <v>2035</v>
      </c>
    </row>
    <row r="26" spans="2:22" x14ac:dyDescent="0.25">
      <c r="B26" s="3" t="s">
        <v>1</v>
      </c>
      <c r="C26" s="6">
        <v>90.857322870794135</v>
      </c>
      <c r="D26" s="6">
        <v>88.992161882316481</v>
      </c>
      <c r="E26" s="6">
        <v>85.366798369420309</v>
      </c>
      <c r="F26" s="6">
        <v>82.269923504985755</v>
      </c>
      <c r="G26" s="6">
        <v>84.959951950507261</v>
      </c>
      <c r="H26" s="6">
        <v>74.22519073286179</v>
      </c>
      <c r="I26" s="6">
        <v>71.360985163238198</v>
      </c>
      <c r="J26" s="6">
        <v>67.39454863013701</v>
      </c>
      <c r="K26" s="6">
        <v>71.779572018465828</v>
      </c>
      <c r="L26" s="6">
        <v>66.570880119412607</v>
      </c>
      <c r="M26" s="6">
        <v>62.645695257041098</v>
      </c>
      <c r="N26" s="6">
        <v>67.12117214647887</v>
      </c>
      <c r="O26" s="6">
        <v>64.471749381149991</v>
      </c>
      <c r="P26" s="6">
        <v>58.473026782935889</v>
      </c>
      <c r="Q26" s="6">
        <v>55.291821001290728</v>
      </c>
      <c r="R26" s="6">
        <v>48.258233464459622</v>
      </c>
      <c r="S26" s="6">
        <v>47.88165494222288</v>
      </c>
      <c r="T26" s="6">
        <v>43.543336678190968</v>
      </c>
      <c r="U26" s="6">
        <v>39.918575685580805</v>
      </c>
      <c r="V26" s="6">
        <v>28.183721696889208</v>
      </c>
    </row>
    <row r="27" spans="2:22" x14ac:dyDescent="0.25">
      <c r="B27" s="3" t="s">
        <v>2</v>
      </c>
      <c r="C27" s="6">
        <v>90.857322870794135</v>
      </c>
      <c r="D27" s="6">
        <v>88.992161882316481</v>
      </c>
      <c r="E27" s="6">
        <v>85.273693567716322</v>
      </c>
      <c r="F27" s="6">
        <v>81.968278380552007</v>
      </c>
      <c r="G27" s="6">
        <v>84.840241895822871</v>
      </c>
      <c r="H27" s="6">
        <v>74.092959867478442</v>
      </c>
      <c r="I27" s="6">
        <v>71.211920914045763</v>
      </c>
      <c r="J27" s="6">
        <v>66.980401048441408</v>
      </c>
      <c r="K27" s="6">
        <v>71.295003752576235</v>
      </c>
      <c r="L27" s="6">
        <v>66.254529325569848</v>
      </c>
      <c r="M27" s="6">
        <v>62.433420870178075</v>
      </c>
      <c r="N27" s="6">
        <v>66.8442776149938</v>
      </c>
      <c r="O27" s="6">
        <v>64.081154617103323</v>
      </c>
      <c r="P27" s="6">
        <v>57.853667360431714</v>
      </c>
      <c r="Q27" s="6">
        <v>54.848315537541382</v>
      </c>
      <c r="R27" s="6">
        <v>47.739062860234398</v>
      </c>
      <c r="S27" s="6">
        <v>47.335344927160357</v>
      </c>
      <c r="T27" s="6">
        <v>43.038049164901736</v>
      </c>
      <c r="U27" s="6">
        <v>39.149429064412075</v>
      </c>
      <c r="V27" s="6">
        <v>27.444160524237109</v>
      </c>
    </row>
    <row r="28" spans="2:22" x14ac:dyDescent="0.25">
      <c r="B28" s="3" t="s">
        <v>3</v>
      </c>
      <c r="C28" s="6">
        <v>90.857322870794135</v>
      </c>
      <c r="D28" s="6">
        <v>88.992161882316481</v>
      </c>
      <c r="E28" s="6">
        <v>85.366798369420309</v>
      </c>
      <c r="F28" s="6">
        <v>82.269923504985755</v>
      </c>
      <c r="G28" s="6">
        <v>84.959951950507261</v>
      </c>
      <c r="H28" s="6">
        <v>74.22519073286179</v>
      </c>
      <c r="I28" s="6">
        <v>71.360985163238198</v>
      </c>
      <c r="J28" s="6">
        <v>67.189043675732762</v>
      </c>
      <c r="K28" s="6">
        <v>71.478521488568035</v>
      </c>
      <c r="L28" s="6">
        <v>66.332514928638687</v>
      </c>
      <c r="M28" s="6">
        <v>62.565724611860993</v>
      </c>
      <c r="N28" s="6">
        <v>66.710168963571689</v>
      </c>
      <c r="O28" s="6">
        <v>64.143054226903786</v>
      </c>
      <c r="P28" s="6">
        <v>57.94769091879143</v>
      </c>
      <c r="Q28" s="6">
        <v>54.885818343507196</v>
      </c>
      <c r="R28" s="6">
        <v>47.88172845880743</v>
      </c>
      <c r="S28" s="6">
        <v>47.543044648577798</v>
      </c>
      <c r="T28" s="6">
        <v>43.061928267552467</v>
      </c>
      <c r="U28" s="6">
        <v>39.472969717530944</v>
      </c>
      <c r="V28" s="6">
        <v>27.637720218232221</v>
      </c>
    </row>
    <row r="29" spans="2:22" x14ac:dyDescent="0.25">
      <c r="B29" s="3" t="s">
        <v>4</v>
      </c>
      <c r="C29" s="6">
        <v>90.857322870794135</v>
      </c>
      <c r="D29" s="6">
        <v>88.992161882316481</v>
      </c>
      <c r="E29" s="6">
        <v>85.366798369420309</v>
      </c>
      <c r="F29" s="6">
        <v>82.269923504985755</v>
      </c>
      <c r="G29" s="6">
        <v>84.959951950507261</v>
      </c>
      <c r="H29" s="6">
        <v>74.22519073286179</v>
      </c>
      <c r="I29" s="6">
        <v>71.360985163238198</v>
      </c>
      <c r="J29" s="6">
        <v>67.263644539835383</v>
      </c>
      <c r="K29" s="6">
        <v>71.600749136446055</v>
      </c>
      <c r="L29" s="6">
        <v>66.450428222554805</v>
      </c>
      <c r="M29" s="6">
        <v>62.523479841824752</v>
      </c>
      <c r="N29" s="6">
        <v>66.812628302226301</v>
      </c>
      <c r="O29" s="6">
        <v>64.379724272986465</v>
      </c>
      <c r="P29" s="6">
        <v>58.255820238358787</v>
      </c>
      <c r="Q29" s="6">
        <v>55.054694960384687</v>
      </c>
      <c r="R29" s="6">
        <v>48.009731691243807</v>
      </c>
      <c r="S29" s="6">
        <v>47.719222299183102</v>
      </c>
      <c r="T29" s="6">
        <v>43.340874405319589</v>
      </c>
      <c r="U29" s="6">
        <v>39.640532998224117</v>
      </c>
      <c r="V29" s="6">
        <v>27.828618046899077</v>
      </c>
    </row>
    <row r="30" spans="2:22" x14ac:dyDescent="0.25">
      <c r="B30" s="3" t="s">
        <v>5</v>
      </c>
      <c r="C30" s="6">
        <v>90.857322870794135</v>
      </c>
      <c r="D30" s="6">
        <v>88.992161882316481</v>
      </c>
      <c r="E30" s="6">
        <v>85.366798369420309</v>
      </c>
      <c r="F30" s="6">
        <v>81.891045428465532</v>
      </c>
      <c r="G30" s="6">
        <v>83.855229102026783</v>
      </c>
      <c r="H30" s="6">
        <v>73.082618280185557</v>
      </c>
      <c r="I30" s="6">
        <v>70.363417462834974</v>
      </c>
      <c r="J30" s="6">
        <v>66.4862399941549</v>
      </c>
      <c r="K30" s="6">
        <v>70.808355447609287</v>
      </c>
      <c r="L30" s="6">
        <v>65.565712777253964</v>
      </c>
      <c r="M30" s="6">
        <v>61.450686779144938</v>
      </c>
      <c r="N30" s="6">
        <v>65.400861544876463</v>
      </c>
      <c r="O30" s="6">
        <v>62.607642403082778</v>
      </c>
      <c r="P30" s="6">
        <v>55.471978115392389</v>
      </c>
      <c r="Q30" s="6">
        <v>52.171791237096066</v>
      </c>
      <c r="R30" s="6">
        <v>44.214057528609622</v>
      </c>
      <c r="S30" s="6">
        <v>43.074626362753413</v>
      </c>
      <c r="T30" s="6">
        <v>37.772866966399846</v>
      </c>
      <c r="U30" s="6">
        <v>32.460265638649311</v>
      </c>
      <c r="V30" s="6">
        <v>18.550851970110358</v>
      </c>
    </row>
    <row r="31" spans="2:22" x14ac:dyDescent="0.25">
      <c r="B31" s="3" t="s">
        <v>6</v>
      </c>
      <c r="C31" s="6">
        <v>90.857322870794135</v>
      </c>
      <c r="D31" s="6">
        <v>88.992161882316481</v>
      </c>
      <c r="E31" s="6">
        <v>85.259396618362487</v>
      </c>
      <c r="F31" s="6">
        <v>81.545328030916096</v>
      </c>
      <c r="G31" s="6">
        <v>83.481977531287583</v>
      </c>
      <c r="H31" s="6">
        <v>72.805183958993581</v>
      </c>
      <c r="I31" s="6">
        <v>70.020294759908069</v>
      </c>
      <c r="J31" s="6">
        <v>66.248162658035994</v>
      </c>
      <c r="K31" s="6">
        <v>70.461608912442799</v>
      </c>
      <c r="L31" s="6">
        <v>65.240454158141176</v>
      </c>
      <c r="M31" s="6">
        <v>61.114038729844701</v>
      </c>
      <c r="N31" s="6">
        <v>65.223231888145307</v>
      </c>
      <c r="O31" s="6">
        <v>62.241448351448341</v>
      </c>
      <c r="P31" s="6">
        <v>55.183351620367453</v>
      </c>
      <c r="Q31" s="6">
        <v>51.832192359173618</v>
      </c>
      <c r="R31" s="6">
        <v>43.880386416989147</v>
      </c>
      <c r="S31" s="6">
        <v>42.781686264254503</v>
      </c>
      <c r="T31" s="6">
        <v>37.507045463086953</v>
      </c>
      <c r="U31" s="6">
        <v>31.933278321041549</v>
      </c>
      <c r="V31" s="6">
        <v>18.109298837452318</v>
      </c>
    </row>
    <row r="32" spans="2:22" x14ac:dyDescent="0.25">
      <c r="B32" s="3" t="s">
        <v>7</v>
      </c>
      <c r="C32" s="6">
        <v>90.857322870794135</v>
      </c>
      <c r="D32" s="6">
        <v>88.992161882316481</v>
      </c>
      <c r="E32" s="6">
        <v>85.25920323853201</v>
      </c>
      <c r="F32" s="6">
        <v>81.265693608094239</v>
      </c>
      <c r="G32" s="6">
        <v>83.0791583471119</v>
      </c>
      <c r="H32" s="6">
        <v>72.457264133856754</v>
      </c>
      <c r="I32" s="6">
        <v>69.598425860528437</v>
      </c>
      <c r="J32" s="6">
        <v>65.656926731242436</v>
      </c>
      <c r="K32" s="6">
        <v>69.809161675076041</v>
      </c>
      <c r="L32" s="6">
        <v>64.761518246603359</v>
      </c>
      <c r="M32" s="6">
        <v>60.56682551352884</v>
      </c>
      <c r="N32" s="6">
        <v>64.718478224662775</v>
      </c>
      <c r="O32" s="6">
        <v>61.727757415311068</v>
      </c>
      <c r="P32" s="6">
        <v>54.292943970111672</v>
      </c>
      <c r="Q32" s="6">
        <v>51.166371491336434</v>
      </c>
      <c r="R32" s="6">
        <v>43.342296664556486</v>
      </c>
      <c r="S32" s="6">
        <v>42.191775794080947</v>
      </c>
      <c r="T32" s="6">
        <v>36.852645359311879</v>
      </c>
      <c r="U32" s="6">
        <v>31.611364360149608</v>
      </c>
      <c r="V32" s="6">
        <v>17.505077379561143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9"/>
  <dimension ref="B1:AJ9"/>
  <sheetViews>
    <sheetView workbookViewId="0">
      <selection activeCell="B2" sqref="B2:AJ9"/>
    </sheetView>
  </sheetViews>
  <sheetFormatPr defaultRowHeight="15" x14ac:dyDescent="0.25"/>
  <sheetData>
    <row r="1" spans="2:36" x14ac:dyDescent="0.25">
      <c r="B1" s="54" t="s">
        <v>245</v>
      </c>
    </row>
    <row r="2" spans="2:36" x14ac:dyDescent="0.25">
      <c r="C2" s="54">
        <v>2017</v>
      </c>
      <c r="D2" s="54">
        <v>2018</v>
      </c>
      <c r="E2" s="54">
        <v>2019</v>
      </c>
      <c r="F2" s="54">
        <v>2020</v>
      </c>
      <c r="G2" s="54">
        <v>2021</v>
      </c>
      <c r="H2" s="54">
        <v>2022</v>
      </c>
      <c r="I2" s="54">
        <v>2023</v>
      </c>
      <c r="J2" s="54">
        <v>2024</v>
      </c>
      <c r="K2" s="54">
        <v>2025</v>
      </c>
      <c r="L2" s="54">
        <v>2026</v>
      </c>
      <c r="M2" s="54">
        <v>2027</v>
      </c>
      <c r="N2" s="54">
        <v>2028</v>
      </c>
      <c r="O2" s="54">
        <v>2029</v>
      </c>
      <c r="P2" s="54">
        <v>2030</v>
      </c>
      <c r="Q2" s="54">
        <v>2031</v>
      </c>
      <c r="R2" s="54">
        <v>2032</v>
      </c>
      <c r="S2" s="54">
        <v>2033</v>
      </c>
      <c r="T2" s="54">
        <v>2034</v>
      </c>
      <c r="U2" s="54">
        <v>2035</v>
      </c>
      <c r="V2" s="54">
        <v>2036</v>
      </c>
      <c r="W2" s="54">
        <v>2037</v>
      </c>
      <c r="X2" s="54">
        <v>2038</v>
      </c>
      <c r="Y2" s="54">
        <v>2039</v>
      </c>
      <c r="Z2" s="54">
        <v>2040</v>
      </c>
      <c r="AA2" s="54">
        <v>2041</v>
      </c>
      <c r="AB2" s="54">
        <v>2042</v>
      </c>
      <c r="AC2" s="54">
        <v>2043</v>
      </c>
      <c r="AD2" s="54">
        <v>2044</v>
      </c>
      <c r="AE2" s="54">
        <v>2045</v>
      </c>
      <c r="AF2" s="54">
        <v>2046</v>
      </c>
      <c r="AG2" s="54">
        <v>2047</v>
      </c>
      <c r="AH2" s="54">
        <v>2048</v>
      </c>
      <c r="AI2" s="54">
        <v>2049</v>
      </c>
      <c r="AJ2" s="54">
        <v>2050</v>
      </c>
    </row>
    <row r="3" spans="2:36" x14ac:dyDescent="0.25">
      <c r="B3" s="154" t="s">
        <v>239</v>
      </c>
      <c r="C3" s="32">
        <f>'1a GA RPP'!F45</f>
        <v>10595.536108901711</v>
      </c>
      <c r="D3" s="32">
        <f>'1a GA RPP'!G45</f>
        <v>10369.650163054024</v>
      </c>
      <c r="E3" s="32">
        <f>'1a GA RPP'!H45</f>
        <v>10129.410182113355</v>
      </c>
      <c r="F3" s="32">
        <f>'1a GA RPP'!I45</f>
        <v>10161.51454085723</v>
      </c>
      <c r="G3" s="32">
        <f>'1a GA RPP'!J45</f>
        <v>9263.6975561843046</v>
      </c>
      <c r="H3" s="32">
        <f>'1a GA RPP'!K45</f>
        <v>9448.9715073079915</v>
      </c>
      <c r="I3" s="32">
        <f>'1a GA RPP'!L45</f>
        <v>9637.9509374541485</v>
      </c>
      <c r="J3" s="32">
        <f>'1a GA RPP'!M45</f>
        <v>9830.7099562032327</v>
      </c>
      <c r="K3" s="32">
        <f>'1a GA RPP'!N45</f>
        <v>10027.324155327296</v>
      </c>
      <c r="L3" s="32">
        <f>'1a GA RPP'!O45</f>
        <v>10227.870638433844</v>
      </c>
      <c r="M3" s="32">
        <f>'1a GA RPP'!P45</f>
        <v>10432.428051202518</v>
      </c>
      <c r="N3" s="32">
        <f>'1a GA RPP'!Q45</f>
        <v>10641.07661222657</v>
      </c>
      <c r="O3" s="32">
        <f>'1a GA RPP'!R45</f>
        <v>10853.898144471101</v>
      </c>
      <c r="P3" s="32">
        <f>'1a GA RPP'!S45</f>
        <v>11070.976107360524</v>
      </c>
      <c r="Q3" s="32">
        <f>'1a GA RPP'!T45</f>
        <v>10195.580094452582</v>
      </c>
      <c r="R3" s="32">
        <f>'1a GA RPP'!U45</f>
        <v>10361.034228744915</v>
      </c>
      <c r="S3" s="32">
        <f>'1a GA RPP'!V45</f>
        <v>9779.1337214385749</v>
      </c>
      <c r="T3" s="32">
        <f>'1a GA RPP'!W45</f>
        <v>9297.5305310131989</v>
      </c>
      <c r="U3" s="32">
        <f>'1a GA RPP'!X45</f>
        <v>7203.4165907148326</v>
      </c>
      <c r="V3" s="32">
        <f>'1a GA RPP'!Y45</f>
        <v>6929.9399099140373</v>
      </c>
      <c r="W3" s="32">
        <f>'1a GA RPP'!Z45</f>
        <v>6669.6715040256604</v>
      </c>
      <c r="X3" s="32">
        <f>'1a GA RPP'!AA45</f>
        <v>6421.9734447054925</v>
      </c>
      <c r="Y3" s="32">
        <f>'1a GA RPP'!AB45</f>
        <v>6186.2386140349954</v>
      </c>
      <c r="Z3" s="32">
        <f>'1a GA RPP'!AC45</f>
        <v>5961.8892164508234</v>
      </c>
      <c r="AA3" s="32">
        <f>'1a GA RPP'!AD45</f>
        <v>5748.3753625446352</v>
      </c>
      <c r="AB3" s="32">
        <f>'1a GA RPP'!AE45</f>
        <v>5545.1737212620028</v>
      </c>
      <c r="AC3" s="32">
        <f>'1a GA RPP'!AF45</f>
        <v>5351.7862371969295</v>
      </c>
      <c r="AD3" s="32">
        <f>'1a GA RPP'!AG45</f>
        <v>5167.7389098379881</v>
      </c>
      <c r="AE3" s="32">
        <f>'1a GA RPP'!AH45</f>
        <v>4992.5806317739771</v>
      </c>
      <c r="AF3" s="32">
        <f>'1a GA RPP'!AI45</f>
        <v>4825.8820830114946</v>
      </c>
      <c r="AG3" s="32">
        <f>'1a GA RPP'!AJ45</f>
        <v>4667.2346786943363</v>
      </c>
      <c r="AH3" s="32">
        <f>'1a GA RPP'!AK45</f>
        <v>2975.1541685887391</v>
      </c>
      <c r="AI3" s="32">
        <f>'1a GA RPP'!AL45</f>
        <v>2831.4612802208057</v>
      </c>
      <c r="AJ3" s="32">
        <f>'1a GA RPP'!AM45</f>
        <v>2694.7084174775991</v>
      </c>
    </row>
    <row r="4" spans="2:36" x14ac:dyDescent="0.25">
      <c r="B4" s="154" t="s">
        <v>240</v>
      </c>
      <c r="C4" s="32">
        <f>'1b GA Class B'!F45</f>
        <v>9265.4950155683764</v>
      </c>
      <c r="D4" s="32">
        <f>'1b GA Class B'!G45</f>
        <v>9070.4719017206899</v>
      </c>
      <c r="E4" s="32">
        <f>'1b GA Class B'!H45</f>
        <v>8867.7750194466953</v>
      </c>
      <c r="F4" s="32">
        <f>'1b GA Class B'!I45</f>
        <v>8381.7990048572246</v>
      </c>
      <c r="G4" s="32">
        <f>'1b GA Class B'!J45</f>
        <v>7862.6914761843082</v>
      </c>
      <c r="H4" s="32">
        <f>'1b GA Class B'!K45</f>
        <v>8019.9453057079945</v>
      </c>
      <c r="I4" s="32">
        <f>'1b GA Class B'!L45</f>
        <v>8180.3442118221528</v>
      </c>
      <c r="J4" s="32">
        <f>'1b GA Class B'!M45</f>
        <v>8343.9510960585958</v>
      </c>
      <c r="K4" s="32">
        <f>'1b GA Class B'!N45</f>
        <v>8510.8301179797691</v>
      </c>
      <c r="L4" s="32">
        <f>'1b GA Class B'!O45</f>
        <v>8681.0467203393637</v>
      </c>
      <c r="M4" s="32">
        <f>'1b GA Class B'!P45</f>
        <v>8854.6676547461502</v>
      </c>
      <c r="N4" s="32">
        <f>'1b GA Class B'!Q45</f>
        <v>9031.7610078410744</v>
      </c>
      <c r="O4" s="32">
        <f>'1b GA Class B'!R45</f>
        <v>9212.396227997895</v>
      </c>
      <c r="P4" s="32">
        <f>'1b GA Class B'!S45</f>
        <v>9396.6441525578539</v>
      </c>
      <c r="Q4" s="32">
        <f>'1b GA Class B'!T45</f>
        <v>9584.5770356090088</v>
      </c>
      <c r="R4" s="32">
        <f>'1b GA Class B'!U45</f>
        <v>9776.2685763211903</v>
      </c>
      <c r="S4" s="32">
        <f>'1b GA Class B'!V45</f>
        <v>9971.7939478476146</v>
      </c>
      <c r="T4" s="32">
        <f>'1b GA Class B'!W45</f>
        <v>10171.229826804567</v>
      </c>
      <c r="U4" s="32">
        <f>'1b GA Class B'!X45</f>
        <v>10374.654423340657</v>
      </c>
      <c r="V4" s="32">
        <f>'1b GA Class B'!Y45</f>
        <v>10582.14751180747</v>
      </c>
      <c r="W4" s="32">
        <f>'1b GA Class B'!Z45</f>
        <v>10643.031418726601</v>
      </c>
      <c r="X4" s="32">
        <f>'1b GA Class B'!AA45</f>
        <v>10395.333359406435</v>
      </c>
      <c r="Y4" s="32">
        <f>'1b GA Class B'!AB45</f>
        <v>10159.598528735936</v>
      </c>
      <c r="Z4" s="32">
        <f>'1b GA Class B'!AC45</f>
        <v>9935.2491311517661</v>
      </c>
      <c r="AA4" s="32">
        <f>'1b GA Class B'!AD45</f>
        <v>9721.7352772455779</v>
      </c>
      <c r="AB4" s="32">
        <f>'1b GA Class B'!AE45</f>
        <v>9518.5336359629455</v>
      </c>
      <c r="AC4" s="32">
        <f>'1b GA Class B'!AF45</f>
        <v>9325.1461518978722</v>
      </c>
      <c r="AD4" s="32">
        <f>'1b GA Class B'!AG45</f>
        <v>9141.0988245389308</v>
      </c>
      <c r="AE4" s="32">
        <f>'1b GA Class B'!AH45</f>
        <v>8965.9405464749198</v>
      </c>
      <c r="AF4" s="32">
        <f>'1b GA Class B'!AI45</f>
        <v>8799.2419977124373</v>
      </c>
      <c r="AG4" s="32">
        <f>'1b GA Class B'!AJ45</f>
        <v>8640.5945933952789</v>
      </c>
      <c r="AH4" s="32">
        <f>'1b GA Class B'!AK45</f>
        <v>2975.1541685887391</v>
      </c>
      <c r="AI4" s="32">
        <f>'1b GA Class B'!AL45</f>
        <v>2831.4612802208057</v>
      </c>
      <c r="AJ4" s="32">
        <f>'1b GA Class B'!AM45</f>
        <v>2694.7084174775991</v>
      </c>
    </row>
    <row r="5" spans="2:36" x14ac:dyDescent="0.25">
      <c r="B5" s="154" t="s">
        <v>241</v>
      </c>
      <c r="C5" s="32">
        <f>'1c GA All'!F45</f>
        <v>8879.6030155683766</v>
      </c>
      <c r="D5" s="32">
        <f>'1c GA All'!G45</f>
        <v>8693.5343017206906</v>
      </c>
      <c r="E5" s="32">
        <f>'1c GA All'!H45</f>
        <v>8501.7300012648648</v>
      </c>
      <c r="F5" s="32">
        <f>'1c GA All'!I45</f>
        <v>7865.4405321299573</v>
      </c>
      <c r="G5" s="32">
        <f>'1c GA All'!J45</f>
        <v>7456.2100216388517</v>
      </c>
      <c r="H5" s="32">
        <f>'1c GA All'!K45</f>
        <v>7610.4616555378707</v>
      </c>
      <c r="I5" s="32">
        <f>'1c GA All'!L45</f>
        <v>7767.9043967811631</v>
      </c>
      <c r="J5" s="32">
        <f>'1c GA All'!M45</f>
        <v>7928.6042619536174</v>
      </c>
      <c r="K5" s="32">
        <f>'1c GA All'!N45</f>
        <v>8092.628633369628</v>
      </c>
      <c r="L5" s="32">
        <f>'1c GA All'!O45</f>
        <v>8260.0462873268698</v>
      </c>
      <c r="M5" s="32">
        <f>'1c GA All'!P45</f>
        <v>8430.9274229445637</v>
      </c>
      <c r="N5" s="32">
        <f>'1c GA All'!Q45</f>
        <v>8605.3436915983548</v>
      </c>
      <c r="O5" s="32">
        <f>'1c GA All'!R45</f>
        <v>8783.3682269640976</v>
      </c>
      <c r="P5" s="32">
        <f>'1c GA All'!S45</f>
        <v>8965.0756756832197</v>
      </c>
      <c r="Q5" s="32">
        <f>'1c GA All'!T45</f>
        <v>9150.5422286624398</v>
      </c>
      <c r="R5" s="32">
        <f>'1c GA All'!U45</f>
        <v>9339.8456530210424</v>
      </c>
      <c r="S5" s="32">
        <f>'1c GA All'!V45</f>
        <v>9533.065324699026</v>
      </c>
      <c r="T5" s="32">
        <f>'1c GA All'!W45</f>
        <v>9730.2822617398742</v>
      </c>
      <c r="U5" s="32">
        <f>'1c GA All'!X45</f>
        <v>9931.5791582618585</v>
      </c>
      <c r="V5" s="32">
        <f>'1c GA All'!Y45</f>
        <v>10137.040419132112</v>
      </c>
      <c r="W5" s="32">
        <f>'1c GA All'!Z45</f>
        <v>10346.752195358049</v>
      </c>
      <c r="X5" s="32">
        <f>'1c GA All'!AA45</f>
        <v>10560.80242021095</v>
      </c>
      <c r="Y5" s="32">
        <f>'1c GA All'!AB45</f>
        <v>10779.280846096837</v>
      </c>
      <c r="Z5" s="32">
        <f>'1c GA All'!AC45</f>
        <v>11002.279082190162</v>
      </c>
      <c r="AA5" s="32">
        <f>'1c GA All'!AD45</f>
        <v>11229.890632846002</v>
      </c>
      <c r="AB5" s="32">
        <f>'1c GA All'!AE45</f>
        <v>11462.210936806949</v>
      </c>
      <c r="AC5" s="32">
        <f>'1c GA All'!AF45</f>
        <v>11699.337407221075</v>
      </c>
      <c r="AD5" s="32">
        <f>'1c GA All'!AG45</f>
        <v>11941.369472487811</v>
      </c>
      <c r="AE5" s="32">
        <f>'1c GA All'!AH45</f>
        <v>12188.408617948769</v>
      </c>
      <c r="AF5" s="32">
        <f>'1c GA All'!AI45</f>
        <v>12440.558428441131</v>
      </c>
      <c r="AG5" s="32">
        <f>'1c GA All'!AJ45</f>
        <v>12697.92463173129</v>
      </c>
      <c r="AH5" s="32">
        <f>'1c GA All'!AK45</f>
        <v>2975.1541685887391</v>
      </c>
      <c r="AI5" s="32">
        <f>'1c GA All'!AL45</f>
        <v>2831.4612802208057</v>
      </c>
      <c r="AJ5" s="32">
        <f>'1c GA All'!AM45</f>
        <v>2694.7084174775991</v>
      </c>
    </row>
    <row r="6" spans="2:36" x14ac:dyDescent="0.25">
      <c r="B6" s="154" t="s">
        <v>242</v>
      </c>
      <c r="C6" s="32">
        <f>'2a GA RPP'!F45</f>
        <v>9915.2248582350421</v>
      </c>
      <c r="D6" s="32">
        <f>'2a GA RPP'!G45</f>
        <v>9399.3158457206828</v>
      </c>
      <c r="E6" s="32">
        <f>'2a GA RPP'!H45</f>
        <v>9132.9477127800074</v>
      </c>
      <c r="F6" s="32">
        <f>'2a GA RPP'!I45</f>
        <v>9135.4297355239032</v>
      </c>
      <c r="G6" s="32">
        <f>'2a GA RPP'!J45</f>
        <v>7879.6761908509716</v>
      </c>
      <c r="H6" s="32">
        <f>'2a GA RPP'!K45</f>
        <v>8037.2697146679911</v>
      </c>
      <c r="I6" s="32">
        <f>'2a GA RPP'!L45</f>
        <v>8198.0151089613501</v>
      </c>
      <c r="J6" s="32">
        <f>'2a GA RPP'!M45</f>
        <v>8361.9754111405764</v>
      </c>
      <c r="K6" s="32">
        <f>'2a GA RPP'!N45</f>
        <v>8529.2149193633886</v>
      </c>
      <c r="L6" s="32">
        <f>'2a GA RPP'!O45</f>
        <v>8699.7992177506567</v>
      </c>
      <c r="M6" s="32">
        <f>'2a GA RPP'!P45</f>
        <v>8873.7952021056681</v>
      </c>
      <c r="N6" s="32">
        <f>'2a GA RPP'!Q45</f>
        <v>9051.2711061477839</v>
      </c>
      <c r="O6" s="32">
        <f>'2a GA RPP'!R45</f>
        <v>9232.2965282707391</v>
      </c>
      <c r="P6" s="32">
        <f>'2a GA RPP'!S45</f>
        <v>9416.9424588361544</v>
      </c>
      <c r="Q6" s="32">
        <f>'2a GA RPP'!T45</f>
        <v>9605.2813080128744</v>
      </c>
      <c r="R6" s="32">
        <f>'2a GA RPP'!U45</f>
        <v>9797.3869341731333</v>
      </c>
      <c r="S6" s="32">
        <f>'2a GA RPP'!V45</f>
        <v>9993.3346728565975</v>
      </c>
      <c r="T6" s="32">
        <f>'2a GA RPP'!W45</f>
        <v>10193.201366313728</v>
      </c>
      <c r="U6" s="32">
        <f>'2a GA RPP'!X45</f>
        <v>10397.065393640001</v>
      </c>
      <c r="V6" s="32">
        <f>'2a GA RPP'!Y45</f>
        <v>10304.912899298877</v>
      </c>
      <c r="W6" s="32">
        <f>'2a GA RPP'!Z45</f>
        <v>10044.644493410498</v>
      </c>
      <c r="X6" s="32">
        <f>'2a GA RPP'!AA45</f>
        <v>9796.9464340903323</v>
      </c>
      <c r="Y6" s="32">
        <f>'2a GA RPP'!AB45</f>
        <v>9561.2116034198334</v>
      </c>
      <c r="Z6" s="32">
        <f>'2a GA RPP'!AC45</f>
        <v>9336.8622058356632</v>
      </c>
      <c r="AA6" s="32">
        <f>'2a GA RPP'!AD45</f>
        <v>9123.348351929475</v>
      </c>
      <c r="AB6" s="32">
        <f>'2a GA RPP'!AE45</f>
        <v>8920.1467106468426</v>
      </c>
      <c r="AC6" s="32">
        <f>'2a GA RPP'!AF45</f>
        <v>8726.7592265817693</v>
      </c>
      <c r="AD6" s="32">
        <f>'2a GA RPP'!AG45</f>
        <v>8542.7118992228279</v>
      </c>
      <c r="AE6" s="32">
        <f>'2a GA RPP'!AH45</f>
        <v>8367.5536211588169</v>
      </c>
      <c r="AF6" s="32">
        <f>'2a GA RPP'!AI45</f>
        <v>8200.8550723963344</v>
      </c>
      <c r="AG6" s="32">
        <f>'2a GA RPP'!AJ45</f>
        <v>8042.2076680791761</v>
      </c>
      <c r="AH6" s="32">
        <f>'2a GA RPP'!AK45</f>
        <v>2975.1541685887391</v>
      </c>
      <c r="AI6" s="32">
        <f>'2a GA RPP'!AL45</f>
        <v>2831.4612802208057</v>
      </c>
      <c r="AJ6" s="32">
        <f>'2a GA RPP'!AM45</f>
        <v>2694.7084174775991</v>
      </c>
    </row>
    <row r="7" spans="2:36" x14ac:dyDescent="0.25">
      <c r="B7" s="154" t="s">
        <v>243</v>
      </c>
      <c r="C7" s="32">
        <f>'2b GA Class B'!F45</f>
        <v>7981.8888822350455</v>
      </c>
      <c r="D7" s="32">
        <f>'2b GA Class B'!G45</f>
        <v>7239.652435054024</v>
      </c>
      <c r="E7" s="32">
        <f>'2b GA Class B'!H45</f>
        <v>6987.6571527800234</v>
      </c>
      <c r="F7" s="32">
        <f>'2b GA Class B'!I45</f>
        <v>6445.7899381905654</v>
      </c>
      <c r="G7" s="32">
        <f>'2b GA Class B'!J45</f>
        <v>5251.3304095176372</v>
      </c>
      <c r="H7" s="32">
        <f>'2b GA Class B'!K45</f>
        <v>5535.025007311333</v>
      </c>
      <c r="I7" s="32">
        <f>'2b GA Class B'!L45</f>
        <v>5834.0457450621434</v>
      </c>
      <c r="J7" s="32">
        <f>'2b GA Class B'!M45</f>
        <v>6149.2205925932958</v>
      </c>
      <c r="K7" s="32">
        <f>'2b GA Class B'!N45</f>
        <v>6481.4222494531823</v>
      </c>
      <c r="L7" s="32">
        <f>'2b GA Class B'!O45</f>
        <v>6831.5705613661303</v>
      </c>
      <c r="M7" s="32">
        <f>'2b GA Class B'!P45</f>
        <v>7200.635067227995</v>
      </c>
      <c r="N7" s="32">
        <f>'2b GA Class B'!Q45</f>
        <v>7589.6376836990603</v>
      </c>
      <c r="O7" s="32">
        <f>'2b GA Class B'!R45</f>
        <v>7999.6555348276952</v>
      </c>
      <c r="P7" s="32">
        <f>'2b GA Class B'!S45</f>
        <v>8431.8239345398597</v>
      </c>
      <c r="Q7" s="32">
        <f>'2b GA Class B'!T45</f>
        <v>8887.3395302527279</v>
      </c>
      <c r="R7" s="32">
        <f>'2b GA Class B'!U45</f>
        <v>9367.463616316978</v>
      </c>
      <c r="S7" s="32">
        <f>'2b GA Class B'!V45</f>
        <v>9873.5256264623713</v>
      </c>
      <c r="T7" s="32">
        <f>'2b GA Class B'!W45</f>
        <v>10406.926814917066</v>
      </c>
      <c r="U7" s="32">
        <f>'2b GA Class B'!X45</f>
        <v>10969.144136393417</v>
      </c>
      <c r="V7" s="32">
        <f>'2b GA Class B'!Y45</f>
        <v>11561.734335683706</v>
      </c>
      <c r="W7" s="32">
        <f>'2b GA Class B'!Z45</f>
        <v>12186.338258189629</v>
      </c>
      <c r="X7" s="32">
        <f>'2b GA Class B'!AA45</f>
        <v>12844.685393321161</v>
      </c>
      <c r="Y7" s="32">
        <f>'2b GA Class B'!AB45</f>
        <v>13538.598663345147</v>
      </c>
      <c r="Z7" s="32">
        <f>'2b GA Class B'!AC45</f>
        <v>14269.999470943687</v>
      </c>
      <c r="AA7" s="32">
        <f>'2b GA Class B'!AD45</f>
        <v>15040.913019458621</v>
      </c>
      <c r="AB7" s="32">
        <f>'2b GA Class B'!AE45</f>
        <v>15853.473920553632</v>
      </c>
      <c r="AC7" s="32">
        <f>'2b GA Class B'!AF45</f>
        <v>16709.932104821153</v>
      </c>
      <c r="AD7" s="32">
        <f>'2b GA Class B'!AG45</f>
        <v>17612.659051700248</v>
      </c>
      <c r="AE7" s="32">
        <f>'2b GA Class B'!AH45</f>
        <v>18564.154355955641</v>
      </c>
      <c r="AF7" s="32">
        <f>'2b GA Class B'!AI45</f>
        <v>19567.052648900171</v>
      </c>
      <c r="AG7" s="32">
        <f>'2b GA Class B'!AJ45</f>
        <v>20624.13089352498</v>
      </c>
      <c r="AH7" s="32">
        <f>'2b GA Class B'!AK45</f>
        <v>2975.1541685887391</v>
      </c>
      <c r="AI7" s="32">
        <f>'2b GA Class B'!AL45</f>
        <v>2831.4612802208057</v>
      </c>
      <c r="AJ7" s="32">
        <f>'2b GA Class B'!AM45</f>
        <v>2694.7084174775991</v>
      </c>
    </row>
    <row r="8" spans="2:36" x14ac:dyDescent="0.25">
      <c r="B8" s="154" t="s">
        <v>244</v>
      </c>
      <c r="C8" s="32">
        <f>'2c GA All'!F45</f>
        <v>7420.9596822350459</v>
      </c>
      <c r="D8" s="32">
        <f>'2c GA All'!G45</f>
        <v>6613.0576350540223</v>
      </c>
      <c r="E8" s="32">
        <f>'2c GA All'!H45</f>
        <v>6365.2324255072963</v>
      </c>
      <c r="F8" s="32">
        <f>'2c GA All'!I45</f>
        <v>5665.4302290996566</v>
      </c>
      <c r="G8" s="32">
        <f>'2c GA All'!J45</f>
        <v>4488.7542640630927</v>
      </c>
      <c r="H8" s="32">
        <f>'2c GA All'!K45</f>
        <v>4793.2728775324395</v>
      </c>
      <c r="I8" s="32">
        <f>'2c GA All'!L45</f>
        <v>5118.4501371414717</v>
      </c>
      <c r="J8" s="32">
        <f>'2c GA All'!M45</f>
        <v>5465.687532459131</v>
      </c>
      <c r="K8" s="32">
        <f>'2c GA All'!N45</f>
        <v>5836.4816305825989</v>
      </c>
      <c r="L8" s="32">
        <f>'2c GA All'!O45</f>
        <v>6232.4305262291036</v>
      </c>
      <c r="M8" s="32">
        <f>'2c GA All'!P45</f>
        <v>6655.2407294041359</v>
      </c>
      <c r="N8" s="32">
        <f>'2c GA All'!Q45</f>
        <v>7106.7345203314235</v>
      </c>
      <c r="O8" s="32">
        <f>'2c GA All'!R45</f>
        <v>7588.8578033438353</v>
      </c>
      <c r="P8" s="32">
        <f>'2c GA All'!S45</f>
        <v>8103.6884935849384</v>
      </c>
      <c r="Q8" s="32">
        <f>'2c GA All'!T45</f>
        <v>8653.4454726672047</v>
      </c>
      <c r="R8" s="32">
        <f>'2c GA All'!U45</f>
        <v>9240.4981518851509</v>
      </c>
      <c r="S8" s="32">
        <f>'2c GA All'!V45</f>
        <v>9867.3766842000514</v>
      </c>
      <c r="T8" s="32">
        <f>'2c GA All'!W45</f>
        <v>10536.782869009216</v>
      </c>
      <c r="U8" s="32">
        <f>'2c GA All'!X45</f>
        <v>11251.601796698491</v>
      </c>
      <c r="V8" s="32">
        <f>'2c GA All'!Y45</f>
        <v>12014.914283165153</v>
      </c>
      <c r="W8" s="32">
        <f>'2c GA All'!Z45</f>
        <v>12830.010147903062</v>
      </c>
      <c r="X8" s="32">
        <f>'2c GA All'!AA45</f>
        <v>13700.402392877641</v>
      </c>
      <c r="Y8" s="32">
        <f>'2c GA All'!AB45</f>
        <v>14629.842343300501</v>
      </c>
      <c r="Z8" s="32">
        <f>'2c GA All'!AC45</f>
        <v>15622.335815559418</v>
      </c>
      <c r="AA8" s="32">
        <f>'2c GA All'!AD45</f>
        <v>16682.160381986116</v>
      </c>
      <c r="AB8" s="32">
        <f>'2c GA All'!AE45</f>
        <v>17813.883806871792</v>
      </c>
      <c r="AC8" s="32">
        <f>'2c GA All'!AF45</f>
        <v>19022.38373318818</v>
      </c>
      <c r="AD8" s="32">
        <f>'2c GA All'!AG45</f>
        <v>20312.868704862474</v>
      </c>
      <c r="AE8" s="32">
        <f>'2c GA All'!AH45</f>
        <v>21690.900615210467</v>
      </c>
      <c r="AF8" s="32">
        <f>'2c GA All'!AI45</f>
        <v>23162.418678279122</v>
      </c>
      <c r="AG8" s="32">
        <f>'2c GA All'!AJ45</f>
        <v>24733.765026413021</v>
      </c>
      <c r="AH8" s="32">
        <f>'2c GA All'!AK45</f>
        <v>2975.1541685887391</v>
      </c>
      <c r="AI8" s="32">
        <f>'2c GA All'!AL45</f>
        <v>2831.4612802208057</v>
      </c>
      <c r="AJ8" s="32">
        <f>'2c GA All'!AM45</f>
        <v>2694.7084174775991</v>
      </c>
    </row>
    <row r="9" spans="2:36" x14ac:dyDescent="0.25">
      <c r="B9" s="154">
        <v>3</v>
      </c>
      <c r="C9" s="32">
        <f>'3 GA All'!F45</f>
        <v>8984.4263489017103</v>
      </c>
      <c r="D9" s="32">
        <f>'3 GA All'!G45</f>
        <v>8642.0109683873598</v>
      </c>
      <c r="E9" s="32">
        <f>'3 GA All'!H45</f>
        <v>8418.8106073254785</v>
      </c>
      <c r="F9" s="32">
        <f>'3 GA All'!I45</f>
        <v>7759.5859866754108</v>
      </c>
      <c r="G9" s="32">
        <f>'3 GA All'!J45</f>
        <v>7330.9488095176384</v>
      </c>
      <c r="H9" s="32">
        <f>'3 GA All'!K45</f>
        <v>7494.4904412867236</v>
      </c>
      <c r="I9" s="32">
        <f>'3 GA All'!L45</f>
        <v>7661.6804228147039</v>
      </c>
      <c r="J9" s="32">
        <f>'3 GA All'!M45</f>
        <v>7832.6001428942682</v>
      </c>
      <c r="K9" s="32">
        <f>'3 GA All'!N45</f>
        <v>8007.3328059706555</v>
      </c>
      <c r="L9" s="32">
        <f>'3 GA All'!O45</f>
        <v>8185.9634726459462</v>
      </c>
      <c r="M9" s="32">
        <f>'3 GA All'!P45</f>
        <v>8368.5791010869143</v>
      </c>
      <c r="N9" s="32">
        <f>'3 GA All'!Q45</f>
        <v>8555.2685893566413</v>
      </c>
      <c r="O9" s="32">
        <f>'3 GA All'!R45</f>
        <v>8746.1228186904609</v>
      </c>
      <c r="P9" s="32">
        <f>'3 GA All'!S45</f>
        <v>8941.23469773734</v>
      </c>
      <c r="Q9" s="32">
        <f>'3 GA All'!T45</f>
        <v>9140.6992077881914</v>
      </c>
      <c r="R9" s="32">
        <f>'3 GA All'!U45</f>
        <v>9344.6134490131863</v>
      </c>
      <c r="S9" s="32">
        <f>'3 GA All'!V45</f>
        <v>9553.0766877305086</v>
      </c>
      <c r="T9" s="32">
        <f>'3 GA All'!W45</f>
        <v>9766.1904047296357</v>
      </c>
      <c r="U9" s="32">
        <f>'3 GA All'!X45</f>
        <v>9984.0583446726177</v>
      </c>
      <c r="V9" s="32">
        <f>'3 GA All'!Y45</f>
        <v>10206.786566597404</v>
      </c>
      <c r="W9" s="32">
        <f>'3 GA All'!Z45</f>
        <v>10434.483495547853</v>
      </c>
      <c r="X9" s="32">
        <f>'3 GA All'!AA45</f>
        <v>10667.259975355484</v>
      </c>
      <c r="Y9" s="32">
        <f>'3 GA All'!AB45</f>
        <v>10905.229322598745</v>
      </c>
      <c r="Z9" s="32">
        <f>'3 GA All'!AC45</f>
        <v>11148.507381765989</v>
      </c>
      <c r="AA9" s="32">
        <f>'3 GA All'!AD45</f>
        <v>11397.212581649066</v>
      </c>
      <c r="AB9" s="32">
        <f>'3 GA All'!AE45</f>
        <v>11651.465992994967</v>
      </c>
      <c r="AC9" s="32">
        <f>'3 GA All'!AF45</f>
        <v>11911.391387443568</v>
      </c>
      <c r="AD9" s="32">
        <f>'3 GA All'!AG45</f>
        <v>12177.115297780207</v>
      </c>
      <c r="AE9" s="32">
        <f>'3 GA All'!AH45</f>
        <v>12448.767079532354</v>
      </c>
      <c r="AF9" s="32">
        <f>'3 GA All'!AI45</f>
        <v>12726.478973940459</v>
      </c>
      <c r="AG9" s="32">
        <f>'3 GA All'!AJ45</f>
        <v>13010.386172333525</v>
      </c>
      <c r="AH9" s="32">
        <f>'3 GA All'!AK45</f>
        <v>2975.1541685887391</v>
      </c>
      <c r="AI9" s="32">
        <f>'3 GA All'!AL45</f>
        <v>2831.4612802208057</v>
      </c>
      <c r="AJ9" s="32">
        <f>'3 GA All'!AM45</f>
        <v>2694.7084174775991</v>
      </c>
    </row>
  </sheetData>
  <pageMargins left="0.7" right="0.7" top="0.75" bottom="0.75" header="0.3" footer="0.3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6"/>
  <dimension ref="B2:V38"/>
  <sheetViews>
    <sheetView topLeftCell="A25" workbookViewId="0">
      <selection activeCell="E3" sqref="E3"/>
    </sheetView>
  </sheetViews>
  <sheetFormatPr defaultRowHeight="15" x14ac:dyDescent="0.25"/>
  <cols>
    <col min="2" max="2" width="23.5703125" customWidth="1"/>
  </cols>
  <sheetData>
    <row r="2" spans="2:22" x14ac:dyDescent="0.25">
      <c r="B2" s="20" t="s">
        <v>64</v>
      </c>
      <c r="C2" s="19"/>
      <c r="D2" s="19"/>
      <c r="E2" s="19"/>
      <c r="F2" s="19"/>
      <c r="G2" s="19"/>
      <c r="H2" s="19"/>
      <c r="I2" s="19"/>
      <c r="J2" s="19"/>
      <c r="K2" s="19"/>
      <c r="L2" s="19"/>
      <c r="M2" s="19"/>
      <c r="N2" s="19"/>
      <c r="O2" s="19"/>
      <c r="P2" s="19"/>
      <c r="Q2" s="19"/>
      <c r="R2" s="19"/>
      <c r="S2" s="19"/>
      <c r="T2" s="19"/>
      <c r="U2" s="19"/>
      <c r="V2" s="19"/>
    </row>
    <row r="3" spans="2:22" x14ac:dyDescent="0.25">
      <c r="B3" s="20" t="s">
        <v>65</v>
      </c>
      <c r="C3" s="19"/>
      <c r="D3" s="19"/>
      <c r="E3" s="19"/>
      <c r="F3" s="19"/>
      <c r="G3" s="19"/>
      <c r="H3" s="19"/>
      <c r="I3" s="19"/>
      <c r="J3" s="19"/>
      <c r="K3" s="19"/>
      <c r="L3" s="19"/>
      <c r="M3" s="19"/>
      <c r="N3" s="19"/>
      <c r="O3" s="19"/>
      <c r="P3" s="19"/>
      <c r="Q3" s="19"/>
      <c r="R3" s="19"/>
      <c r="S3" s="19"/>
      <c r="T3" s="19"/>
      <c r="U3" s="19"/>
      <c r="V3" s="19"/>
    </row>
    <row r="4" spans="2:22" x14ac:dyDescent="0.25">
      <c r="B4" s="20" t="s">
        <v>66</v>
      </c>
      <c r="C4" s="19"/>
      <c r="D4" s="19"/>
      <c r="E4" s="19"/>
      <c r="F4" s="19"/>
      <c r="G4" s="19"/>
      <c r="H4" s="19"/>
      <c r="I4" s="19"/>
      <c r="J4" s="19"/>
      <c r="K4" s="19"/>
      <c r="L4" s="19"/>
      <c r="M4" s="19"/>
      <c r="N4" s="19"/>
      <c r="O4" s="19"/>
      <c r="P4" s="19"/>
      <c r="Q4" s="19"/>
      <c r="R4" s="19"/>
      <c r="S4" s="19"/>
      <c r="T4" s="19"/>
      <c r="U4" s="19"/>
      <c r="V4" s="19"/>
    </row>
    <row r="5" spans="2:22" x14ac:dyDescent="0.25">
      <c r="B5" s="19"/>
      <c r="C5" s="20">
        <v>2017</v>
      </c>
      <c r="D5" s="20">
        <v>2018</v>
      </c>
      <c r="E5" s="20">
        <v>2019</v>
      </c>
      <c r="F5" s="20">
        <v>2020</v>
      </c>
      <c r="G5" s="20">
        <v>2021</v>
      </c>
      <c r="H5" s="20">
        <v>2022</v>
      </c>
      <c r="I5" s="20">
        <v>2023</v>
      </c>
      <c r="J5" s="20">
        <v>2024</v>
      </c>
      <c r="K5" s="20">
        <v>2025</v>
      </c>
      <c r="L5" s="20">
        <v>2026</v>
      </c>
      <c r="M5" s="20">
        <v>2027</v>
      </c>
      <c r="N5" s="20">
        <v>2028</v>
      </c>
      <c r="O5" s="20">
        <v>2029</v>
      </c>
      <c r="P5" s="20">
        <v>2030</v>
      </c>
      <c r="Q5" s="20">
        <v>2031</v>
      </c>
      <c r="R5" s="20">
        <v>2032</v>
      </c>
      <c r="S5" s="20">
        <v>2033</v>
      </c>
      <c r="T5" s="20">
        <v>2034</v>
      </c>
      <c r="U5" s="20">
        <v>2035</v>
      </c>
      <c r="V5" s="19"/>
    </row>
    <row r="6" spans="2:22" x14ac:dyDescent="0.25">
      <c r="B6" s="19" t="s">
        <v>1</v>
      </c>
      <c r="C6" s="22">
        <v>160.21813261808913</v>
      </c>
      <c r="D6" s="22">
        <v>162.76950298964928</v>
      </c>
      <c r="E6" s="22">
        <v>165.41420006702134</v>
      </c>
      <c r="F6" s="22">
        <v>175.94032368871547</v>
      </c>
      <c r="G6" s="22">
        <v>173.59593780473958</v>
      </c>
      <c r="H6" s="22">
        <v>176.91361421157205</v>
      </c>
      <c r="I6" s="22">
        <v>181.74631090333577</v>
      </c>
      <c r="J6" s="22">
        <v>184.45185686929372</v>
      </c>
      <c r="K6" s="22">
        <v>193.49858854932918</v>
      </c>
      <c r="L6" s="22">
        <v>188.45489333516903</v>
      </c>
      <c r="M6" s="22">
        <v>198.44338301910517</v>
      </c>
      <c r="N6" s="22">
        <v>198.85748134818064</v>
      </c>
      <c r="O6" s="22">
        <v>197.7162350799629</v>
      </c>
      <c r="P6" s="22">
        <v>199.85545053707497</v>
      </c>
      <c r="Q6" s="22">
        <v>202.42298557157022</v>
      </c>
      <c r="R6" s="22">
        <v>204.74964459598468</v>
      </c>
      <c r="S6" s="22">
        <v>206.70587849410711</v>
      </c>
      <c r="T6" s="22">
        <v>208.12189291901626</v>
      </c>
      <c r="U6" s="22">
        <v>204.59443129699886</v>
      </c>
      <c r="V6" s="19"/>
    </row>
    <row r="7" spans="2:22" x14ac:dyDescent="0.25">
      <c r="B7" s="19" t="s">
        <v>2</v>
      </c>
      <c r="C7" s="22">
        <v>160.21813261808913</v>
      </c>
      <c r="D7" s="22">
        <v>162.6847572993411</v>
      </c>
      <c r="E7" s="22">
        <v>165.22461990564619</v>
      </c>
      <c r="F7" s="22">
        <v>175.84152076100162</v>
      </c>
      <c r="G7" s="22">
        <v>173.50634605284108</v>
      </c>
      <c r="H7" s="22">
        <v>176.82831808257924</v>
      </c>
      <c r="I7" s="22">
        <v>181.5877524852344</v>
      </c>
      <c r="J7" s="22">
        <v>184.17934647511967</v>
      </c>
      <c r="K7" s="22">
        <v>193.39136697729251</v>
      </c>
      <c r="L7" s="22">
        <v>188.343340267977</v>
      </c>
      <c r="M7" s="22">
        <v>198.32192206965763</v>
      </c>
      <c r="N7" s="22">
        <v>198.71832482099086</v>
      </c>
      <c r="O7" s="22">
        <v>197.43851880301122</v>
      </c>
      <c r="P7" s="22">
        <v>199.72733127658398</v>
      </c>
      <c r="Q7" s="22">
        <v>202.18469282681244</v>
      </c>
      <c r="R7" s="22">
        <v>204.51041762832432</v>
      </c>
      <c r="S7" s="22">
        <v>206.50272634102535</v>
      </c>
      <c r="T7" s="22">
        <v>207.84489959931477</v>
      </c>
      <c r="U7" s="22">
        <v>204.35673430445976</v>
      </c>
      <c r="V7" s="19"/>
    </row>
    <row r="8" spans="2:22" x14ac:dyDescent="0.25">
      <c r="B8" s="19" t="s">
        <v>3</v>
      </c>
      <c r="C8" s="22">
        <v>160.21813261808913</v>
      </c>
      <c r="D8" s="22">
        <v>162.76950298964928</v>
      </c>
      <c r="E8" s="22">
        <v>165.41420006702134</v>
      </c>
      <c r="F8" s="22">
        <v>175.93913634995977</v>
      </c>
      <c r="G8" s="22">
        <v>173.59521544491813</v>
      </c>
      <c r="H8" s="22">
        <v>176.91285983413323</v>
      </c>
      <c r="I8" s="22">
        <v>181.62400566574021</v>
      </c>
      <c r="J8" s="22">
        <v>184.27346390503419</v>
      </c>
      <c r="K8" s="22">
        <v>193.40059926022687</v>
      </c>
      <c r="L8" s="22">
        <v>188.34673981076375</v>
      </c>
      <c r="M8" s="22">
        <v>198.30087601824903</v>
      </c>
      <c r="N8" s="22">
        <v>198.7304092484664</v>
      </c>
      <c r="O8" s="22">
        <v>197.50537476437415</v>
      </c>
      <c r="P8" s="22">
        <v>199.74140225073614</v>
      </c>
      <c r="Q8" s="22">
        <v>202.23608967519249</v>
      </c>
      <c r="R8" s="22">
        <v>204.56887182590933</v>
      </c>
      <c r="S8" s="22">
        <v>206.53005862045072</v>
      </c>
      <c r="T8" s="22">
        <v>207.93290009161953</v>
      </c>
      <c r="U8" s="22">
        <v>204.40973222330072</v>
      </c>
      <c r="V8" s="19"/>
    </row>
    <row r="9" spans="2:22" x14ac:dyDescent="0.25">
      <c r="B9" s="19" t="s">
        <v>4</v>
      </c>
      <c r="C9" s="22">
        <v>160.21813261808913</v>
      </c>
      <c r="D9" s="22">
        <v>162.76950298964928</v>
      </c>
      <c r="E9" s="22">
        <v>165.41420006702134</v>
      </c>
      <c r="F9" s="22">
        <v>175.94032368871547</v>
      </c>
      <c r="G9" s="22">
        <v>173.59593780473958</v>
      </c>
      <c r="H9" s="22">
        <v>176.91361421157205</v>
      </c>
      <c r="I9" s="22">
        <v>181.69299348776499</v>
      </c>
      <c r="J9" s="22">
        <v>184.37544537674918</v>
      </c>
      <c r="K9" s="22">
        <v>193.44727309300356</v>
      </c>
      <c r="L9" s="22">
        <v>188.39055988566298</v>
      </c>
      <c r="M9" s="22">
        <v>198.36766203505582</v>
      </c>
      <c r="N9" s="22">
        <v>198.80987935317884</v>
      </c>
      <c r="O9" s="22">
        <v>197.60476119078174</v>
      </c>
      <c r="P9" s="22">
        <v>199.80764194445237</v>
      </c>
      <c r="Q9" s="22">
        <v>202.31458863902546</v>
      </c>
      <c r="R9" s="22">
        <v>204.65455272766226</v>
      </c>
      <c r="S9" s="22">
        <v>206.61870506358696</v>
      </c>
      <c r="T9" s="22">
        <v>208.01189591494176</v>
      </c>
      <c r="U9" s="22">
        <v>204.47558223919546</v>
      </c>
      <c r="V9" s="19"/>
    </row>
    <row r="10" spans="2:22" x14ac:dyDescent="0.25">
      <c r="B10" s="19" t="s">
        <v>5</v>
      </c>
      <c r="C10" s="22">
        <v>160.21813261808913</v>
      </c>
      <c r="D10" s="22">
        <v>162.76950298964928</v>
      </c>
      <c r="E10" s="22">
        <v>165.21720031830958</v>
      </c>
      <c r="F10" s="22">
        <v>175.22482900096799</v>
      </c>
      <c r="G10" s="22">
        <v>173.0462781183989</v>
      </c>
      <c r="H10" s="22">
        <v>176.45624620094651</v>
      </c>
      <c r="I10" s="22">
        <v>181.44621228309882</v>
      </c>
      <c r="J10" s="22">
        <v>183.929087885515</v>
      </c>
      <c r="K10" s="22">
        <v>193.06731723926492</v>
      </c>
      <c r="L10" s="22">
        <v>187.65673620051138</v>
      </c>
      <c r="M10" s="22">
        <v>197.24670065408429</v>
      </c>
      <c r="N10" s="22">
        <v>197.41968986718757</v>
      </c>
      <c r="O10" s="22">
        <v>195.27341561388528</v>
      </c>
      <c r="P10" s="22">
        <v>197.11432106437877</v>
      </c>
      <c r="Q10" s="22">
        <v>198.44548543238085</v>
      </c>
      <c r="R10" s="22">
        <v>199.67660600455585</v>
      </c>
      <c r="S10" s="22">
        <v>200.62999837038706</v>
      </c>
      <c r="T10" s="22">
        <v>199.58552801045312</v>
      </c>
      <c r="U10" s="22">
        <v>193.56306116405941</v>
      </c>
      <c r="V10" s="19"/>
    </row>
    <row r="11" spans="2:22" x14ac:dyDescent="0.25">
      <c r="B11" s="19" t="s">
        <v>6</v>
      </c>
      <c r="C11" s="22">
        <v>160.21813261808913</v>
      </c>
      <c r="D11" s="22">
        <v>162.67467716929573</v>
      </c>
      <c r="E11" s="22">
        <v>164.99272105889048</v>
      </c>
      <c r="F11" s="22">
        <v>174.96626381811197</v>
      </c>
      <c r="G11" s="22">
        <v>172.80954363718416</v>
      </c>
      <c r="H11" s="22">
        <v>176.20763586781968</v>
      </c>
      <c r="I11" s="22">
        <v>181.22579568459869</v>
      </c>
      <c r="J11" s="22">
        <v>183.64666409782882</v>
      </c>
      <c r="K11" s="22">
        <v>192.8403706544868</v>
      </c>
      <c r="L11" s="22">
        <v>187.43220780832681</v>
      </c>
      <c r="M11" s="22">
        <v>197.03622308868069</v>
      </c>
      <c r="N11" s="22">
        <v>197.1943176973092</v>
      </c>
      <c r="O11" s="22">
        <v>195.01516817178356</v>
      </c>
      <c r="P11" s="22">
        <v>196.89751918326778</v>
      </c>
      <c r="Q11" s="22">
        <v>198.19675593295594</v>
      </c>
      <c r="R11" s="22">
        <v>199.43385748883213</v>
      </c>
      <c r="S11" s="22">
        <v>200.39044609960848</v>
      </c>
      <c r="T11" s="22">
        <v>199.29033026474178</v>
      </c>
      <c r="U11" s="22">
        <v>193.3131491565702</v>
      </c>
      <c r="V11" s="19"/>
    </row>
    <row r="12" spans="2:22" x14ac:dyDescent="0.25">
      <c r="B12" s="19" t="s">
        <v>7</v>
      </c>
      <c r="C12" s="22">
        <v>160.21813261808913</v>
      </c>
      <c r="D12" s="22">
        <v>162.67453199073753</v>
      </c>
      <c r="E12" s="22">
        <v>164.75486249574053</v>
      </c>
      <c r="F12" s="22">
        <v>174.67291322038031</v>
      </c>
      <c r="G12" s="22">
        <v>172.52748595966892</v>
      </c>
      <c r="H12" s="22">
        <v>175.92045377242778</v>
      </c>
      <c r="I12" s="22">
        <v>180.83899735775725</v>
      </c>
      <c r="J12" s="22">
        <v>183.09506426995995</v>
      </c>
      <c r="K12" s="22">
        <v>192.50268595498753</v>
      </c>
      <c r="L12" s="22">
        <v>187.07596734126747</v>
      </c>
      <c r="M12" s="22">
        <v>196.66124267091018</v>
      </c>
      <c r="N12" s="22">
        <v>196.90416515608251</v>
      </c>
      <c r="O12" s="22">
        <v>194.49926468461058</v>
      </c>
      <c r="P12" s="22">
        <v>196.54479605604044</v>
      </c>
      <c r="Q12" s="22">
        <v>198.03749128638225</v>
      </c>
      <c r="R12" s="22">
        <v>198.99841273106543</v>
      </c>
      <c r="S12" s="22">
        <v>199.96077794188318</v>
      </c>
      <c r="T12" s="22">
        <v>198.89335297658272</v>
      </c>
      <c r="U12" s="22">
        <v>192.92342062348916</v>
      </c>
      <c r="V12" s="19"/>
    </row>
    <row r="14" spans="2:22" x14ac:dyDescent="0.25">
      <c r="B14" s="20" t="s">
        <v>67</v>
      </c>
      <c r="C14" s="19"/>
      <c r="D14" s="19"/>
      <c r="E14" s="19"/>
      <c r="F14" s="19"/>
      <c r="G14" s="19"/>
      <c r="H14" s="19"/>
      <c r="I14" s="19"/>
      <c r="J14" s="19"/>
      <c r="K14" s="19"/>
      <c r="L14" s="19"/>
      <c r="M14" s="19"/>
      <c r="N14" s="19"/>
      <c r="O14" s="19"/>
      <c r="P14" s="19"/>
      <c r="Q14" s="19"/>
      <c r="R14" s="19"/>
      <c r="S14" s="19"/>
      <c r="T14" s="19"/>
      <c r="U14" s="19"/>
      <c r="V14" s="20" t="s">
        <v>68</v>
      </c>
    </row>
    <row r="15" spans="2:22" x14ac:dyDescent="0.25">
      <c r="B15" s="19" t="s">
        <v>58</v>
      </c>
      <c r="C15" s="22">
        <v>0</v>
      </c>
      <c r="D15" s="22">
        <v>-9.4970998911747984E-2</v>
      </c>
      <c r="E15" s="22">
        <v>-0.65933757128081538</v>
      </c>
      <c r="F15" s="22">
        <v>-1.2674104683351572</v>
      </c>
      <c r="G15" s="22">
        <v>-1.0684518450706548</v>
      </c>
      <c r="H15" s="22">
        <v>-0.9931604391442761</v>
      </c>
      <c r="I15" s="22">
        <v>-0.90731354557851773</v>
      </c>
      <c r="J15" s="22">
        <v>-1.3567925993337724</v>
      </c>
      <c r="K15" s="22">
        <v>-0.99590259434165773</v>
      </c>
      <c r="L15" s="22">
        <v>-1.3789259939015608</v>
      </c>
      <c r="M15" s="22">
        <v>-1.7821403481949858</v>
      </c>
      <c r="N15" s="22">
        <v>-1.9533161920981286</v>
      </c>
      <c r="O15" s="22">
        <v>-3.2169703953523197</v>
      </c>
      <c r="P15" s="22">
        <v>-3.3106544810345326</v>
      </c>
      <c r="Q15" s="22">
        <v>-4.3854942851879741</v>
      </c>
      <c r="R15" s="22">
        <v>-5.751231864919248</v>
      </c>
      <c r="S15" s="22">
        <v>-6.7451005522239313</v>
      </c>
      <c r="T15" s="22">
        <v>-9.2285399424335424</v>
      </c>
      <c r="U15" s="22">
        <v>-11.671010673509699</v>
      </c>
      <c r="V15" s="19" t="s">
        <v>69</v>
      </c>
    </row>
    <row r="16" spans="2:22" x14ac:dyDescent="0.25">
      <c r="B16" s="19" t="s">
        <v>70</v>
      </c>
      <c r="C16" s="22">
        <v>0</v>
      </c>
      <c r="D16" s="22">
        <v>-8.474569030818202E-2</v>
      </c>
      <c r="E16" s="22">
        <v>-0.18958016137514733</v>
      </c>
      <c r="F16" s="22">
        <v>-9.8802927713848021E-2</v>
      </c>
      <c r="G16" s="22">
        <v>-8.9591751898495886E-2</v>
      </c>
      <c r="H16" s="22">
        <v>-8.5296128992808917E-2</v>
      </c>
      <c r="I16" s="22">
        <v>-0.1585584181013644</v>
      </c>
      <c r="J16" s="22">
        <v>-0.27251039417404854</v>
      </c>
      <c r="K16" s="22">
        <v>-0.10722157203667848</v>
      </c>
      <c r="L16" s="22">
        <v>-0.11155306719203395</v>
      </c>
      <c r="M16" s="22">
        <v>-0.12146094944753827</v>
      </c>
      <c r="N16" s="22">
        <v>-0.13915652718978322</v>
      </c>
      <c r="O16" s="22">
        <v>-0.27771627695167922</v>
      </c>
      <c r="P16" s="22">
        <v>-0.12811926049099043</v>
      </c>
      <c r="Q16" s="22">
        <v>-0.23829274475778561</v>
      </c>
      <c r="R16" s="22">
        <v>-0.23922696766035756</v>
      </c>
      <c r="S16" s="22">
        <v>-0.20315215308175993</v>
      </c>
      <c r="T16" s="22">
        <v>-0.27699331970148933</v>
      </c>
      <c r="U16" s="22">
        <v>-0.23769699253909948</v>
      </c>
      <c r="V16" s="19" t="s">
        <v>71</v>
      </c>
    </row>
    <row r="17" spans="2:22" x14ac:dyDescent="0.25">
      <c r="B17" s="19" t="s">
        <v>72</v>
      </c>
      <c r="C17" s="22">
        <v>0</v>
      </c>
      <c r="D17" s="22">
        <v>0</v>
      </c>
      <c r="E17" s="22">
        <v>0</v>
      </c>
      <c r="F17" s="22">
        <v>-1.1873387556988746E-3</v>
      </c>
      <c r="G17" s="22">
        <v>-7.2235982145230082E-4</v>
      </c>
      <c r="H17" s="22">
        <v>-7.5437743882389441E-4</v>
      </c>
      <c r="I17" s="22">
        <v>-0.12230523759555467</v>
      </c>
      <c r="J17" s="22">
        <v>-0.17839296425952966</v>
      </c>
      <c r="K17" s="22">
        <v>-9.7989289102315524E-2</v>
      </c>
      <c r="L17" s="22">
        <v>-0.10815352440528159</v>
      </c>
      <c r="M17" s="22">
        <v>-0.14250700085614199</v>
      </c>
      <c r="N17" s="22">
        <v>-0.12707209971424049</v>
      </c>
      <c r="O17" s="22">
        <v>-0.21086031558874652</v>
      </c>
      <c r="P17" s="22">
        <v>-0.11404828633882858</v>
      </c>
      <c r="Q17" s="22">
        <v>-0.18689589637773452</v>
      </c>
      <c r="R17" s="22">
        <v>-0.18077277007535031</v>
      </c>
      <c r="S17" s="22">
        <v>-0.17581987365639407</v>
      </c>
      <c r="T17" s="22">
        <v>-0.1889928273967314</v>
      </c>
      <c r="U17" s="22">
        <v>-0.18469907369814109</v>
      </c>
      <c r="V17" s="19" t="s">
        <v>73</v>
      </c>
    </row>
    <row r="18" spans="2:22" x14ac:dyDescent="0.25">
      <c r="B18" s="19" t="s">
        <v>74</v>
      </c>
      <c r="C18" s="22">
        <v>0</v>
      </c>
      <c r="D18" s="22">
        <v>-8.474569030818202E-2</v>
      </c>
      <c r="E18" s="22">
        <v>-0.18958016137514733</v>
      </c>
      <c r="F18" s="22">
        <v>-9.7615588958149146E-2</v>
      </c>
      <c r="G18" s="22">
        <v>-8.8869392077043585E-2</v>
      </c>
      <c r="H18" s="22">
        <v>-8.4541751553985023E-2</v>
      </c>
      <c r="I18" s="22">
        <v>-3.6253180505809723E-2</v>
      </c>
      <c r="J18" s="22">
        <v>-9.411742991451888E-2</v>
      </c>
      <c r="K18" s="22">
        <v>-9.2322829343629564E-3</v>
      </c>
      <c r="L18" s="22">
        <v>-3.3995427867523631E-3</v>
      </c>
      <c r="M18" s="22">
        <v>2.1046051408603716E-2</v>
      </c>
      <c r="N18" s="22">
        <v>-1.2084427475542725E-2</v>
      </c>
      <c r="O18" s="22">
        <v>-6.6855961362932703E-2</v>
      </c>
      <c r="P18" s="22">
        <v>-1.4070974152161853E-2</v>
      </c>
      <c r="Q18" s="22">
        <v>-5.1396848380051097E-2</v>
      </c>
      <c r="R18" s="22">
        <v>-5.845419758500725E-2</v>
      </c>
      <c r="S18" s="22">
        <v>-2.7332279425365869E-2</v>
      </c>
      <c r="T18" s="22">
        <v>-8.8000492304757927E-2</v>
      </c>
      <c r="U18" s="22">
        <v>-5.2997918840958391E-2</v>
      </c>
      <c r="V18" s="19" t="s">
        <v>25</v>
      </c>
    </row>
    <row r="19" spans="2:22" x14ac:dyDescent="0.25">
      <c r="B19" s="19" t="s">
        <v>56</v>
      </c>
      <c r="C19" s="22">
        <v>0</v>
      </c>
      <c r="D19" s="22">
        <v>0</v>
      </c>
      <c r="E19" s="22">
        <v>-0.19699974871176096</v>
      </c>
      <c r="F19" s="22">
        <v>-0.71549468774747993</v>
      </c>
      <c r="G19" s="22">
        <v>-0.54965968634067508</v>
      </c>
      <c r="H19" s="22">
        <v>-0.45736801062554377</v>
      </c>
      <c r="I19" s="22">
        <v>-0.30009862023695177</v>
      </c>
      <c r="J19" s="22">
        <v>-0.52276898377871817</v>
      </c>
      <c r="K19" s="22">
        <v>-0.43127131006426112</v>
      </c>
      <c r="L19" s="22">
        <v>-0.79815713465765725</v>
      </c>
      <c r="M19" s="22">
        <v>-1.1966823650208767</v>
      </c>
      <c r="N19" s="22">
        <v>-1.4377914809930701</v>
      </c>
      <c r="O19" s="22">
        <v>-2.4428194660776228</v>
      </c>
      <c r="P19" s="22">
        <v>-2.7411294726962012</v>
      </c>
      <c r="Q19" s="22">
        <v>-3.9775001391893738</v>
      </c>
      <c r="R19" s="22">
        <v>-5.0730385914288263</v>
      </c>
      <c r="S19" s="22">
        <v>-6.0758801237200544</v>
      </c>
      <c r="T19" s="22">
        <v>-8.5363649085631437</v>
      </c>
      <c r="U19" s="22">
        <v>-11.031370132939458</v>
      </c>
      <c r="V19" s="19" t="s">
        <v>38</v>
      </c>
    </row>
    <row r="20" spans="2:22" x14ac:dyDescent="0.25">
      <c r="B20" s="19" t="s">
        <v>75</v>
      </c>
      <c r="C20" s="22">
        <v>0</v>
      </c>
      <c r="D20" s="22">
        <v>0</v>
      </c>
      <c r="E20" s="22">
        <v>0</v>
      </c>
      <c r="F20" s="22">
        <v>0</v>
      </c>
      <c r="G20" s="22">
        <v>0</v>
      </c>
      <c r="H20" s="22">
        <v>0</v>
      </c>
      <c r="I20" s="22">
        <v>-5.3317415570774074E-2</v>
      </c>
      <c r="J20" s="22">
        <v>-7.6411492544536941E-2</v>
      </c>
      <c r="K20" s="22">
        <v>-5.1315456325625064E-2</v>
      </c>
      <c r="L20" s="22">
        <v>-6.4333449506051466E-2</v>
      </c>
      <c r="M20" s="22">
        <v>-7.5720984049354456E-2</v>
      </c>
      <c r="N20" s="22">
        <v>-4.7601995001798514E-2</v>
      </c>
      <c r="O20" s="22">
        <v>-0.11147388918115553</v>
      </c>
      <c r="P20" s="22">
        <v>-4.7808592622601509E-2</v>
      </c>
      <c r="Q20" s="22">
        <v>-0.10839693254476401</v>
      </c>
      <c r="R20" s="22">
        <v>-9.509186832241312E-2</v>
      </c>
      <c r="S20" s="22">
        <v>-8.7173430520152806E-2</v>
      </c>
      <c r="T20" s="22">
        <v>-0.10999700407450064</v>
      </c>
      <c r="U20" s="22">
        <v>-0.11884905780340205</v>
      </c>
      <c r="V20" s="19" t="s">
        <v>30</v>
      </c>
    </row>
    <row r="21" spans="2:22" x14ac:dyDescent="0.25">
      <c r="B21" s="19" t="s">
        <v>76</v>
      </c>
      <c r="C21" s="22">
        <v>0</v>
      </c>
      <c r="D21" s="22">
        <v>0</v>
      </c>
      <c r="E21" s="22">
        <v>0</v>
      </c>
      <c r="F21" s="22">
        <v>-1.1873387556988746E-3</v>
      </c>
      <c r="G21" s="22">
        <v>-7.2235982145230082E-4</v>
      </c>
      <c r="H21" s="22">
        <v>-7.5437743882389441E-4</v>
      </c>
      <c r="I21" s="22">
        <v>-6.8987822024780598E-2</v>
      </c>
      <c r="J21" s="22">
        <v>-0.10198147171499272</v>
      </c>
      <c r="K21" s="22">
        <v>-4.667383277669046E-2</v>
      </c>
      <c r="L21" s="22">
        <v>-4.3820074899230121E-2</v>
      </c>
      <c r="M21" s="22">
        <v>-6.6786016806787529E-2</v>
      </c>
      <c r="N21" s="22">
        <v>-7.947010471244198E-2</v>
      </c>
      <c r="O21" s="22">
        <v>-9.9386426407590989E-2</v>
      </c>
      <c r="P21" s="22">
        <v>-6.6239693716227066E-2</v>
      </c>
      <c r="Q21" s="22">
        <v>-7.8498963832970503E-2</v>
      </c>
      <c r="R21" s="22">
        <v>-8.5680901752937189E-2</v>
      </c>
      <c r="S21" s="22">
        <v>-8.864644313624126E-2</v>
      </c>
      <c r="T21" s="22">
        <v>-7.8995823322230763E-2</v>
      </c>
      <c r="U21" s="22">
        <v>-6.5850015894739045E-2</v>
      </c>
      <c r="V21" s="19" t="s">
        <v>77</v>
      </c>
    </row>
    <row r="22" spans="2:22" x14ac:dyDescent="0.25">
      <c r="B22" s="19" t="s">
        <v>78</v>
      </c>
      <c r="C22" s="22">
        <v>0</v>
      </c>
      <c r="D22" s="22">
        <v>-9.4825820353548806E-2</v>
      </c>
      <c r="E22" s="22">
        <v>-0.42147900813085926</v>
      </c>
      <c r="F22" s="22">
        <v>-0.9740598706034973</v>
      </c>
      <c r="G22" s="22">
        <v>-0.78639416755541447</v>
      </c>
      <c r="H22" s="22">
        <v>-0.70597834375237767</v>
      </c>
      <c r="I22" s="22">
        <v>-0.52051521873707429</v>
      </c>
      <c r="J22" s="22">
        <v>-0.80519277146490253</v>
      </c>
      <c r="K22" s="22">
        <v>-0.65821789484238025</v>
      </c>
      <c r="L22" s="22">
        <v>-1.0226855268422241</v>
      </c>
      <c r="M22" s="22">
        <v>-1.4071599304244842</v>
      </c>
      <c r="N22" s="22">
        <v>-1.6631636508714394</v>
      </c>
      <c r="O22" s="22">
        <v>-2.7010669081793424</v>
      </c>
      <c r="P22" s="22">
        <v>-2.9579313538071972</v>
      </c>
      <c r="Q22" s="22">
        <v>-4.226229638614285</v>
      </c>
      <c r="R22" s="22">
        <v>-5.3157871071525449</v>
      </c>
      <c r="S22" s="22">
        <v>-6.3154323944986288</v>
      </c>
      <c r="T22" s="22">
        <v>-8.8315626542744781</v>
      </c>
      <c r="U22" s="22">
        <v>-11.281282140428658</v>
      </c>
      <c r="V22" s="19" t="s">
        <v>79</v>
      </c>
    </row>
    <row r="23" spans="2:22" x14ac:dyDescent="0.25">
      <c r="B23" s="19" t="s">
        <v>54</v>
      </c>
      <c r="C23" s="22">
        <v>0</v>
      </c>
      <c r="D23" s="22">
        <v>-9.4825820353548806E-2</v>
      </c>
      <c r="E23" s="22">
        <v>-0.2244792594190983</v>
      </c>
      <c r="F23" s="22">
        <v>-0.25856518285601737</v>
      </c>
      <c r="G23" s="22">
        <v>-0.23673448121473939</v>
      </c>
      <c r="H23" s="22">
        <v>-0.24861033312683389</v>
      </c>
      <c r="I23" s="22">
        <v>-0.22041659850012252</v>
      </c>
      <c r="J23" s="22">
        <v>-0.28242378768618437</v>
      </c>
      <c r="K23" s="22">
        <v>-0.22694658477811913</v>
      </c>
      <c r="L23" s="22">
        <v>-0.22452839218456688</v>
      </c>
      <c r="M23" s="22">
        <v>-0.21047756540360751</v>
      </c>
      <c r="N23" s="22">
        <v>-0.22537216987836928</v>
      </c>
      <c r="O23" s="22">
        <v>-0.25824744210171957</v>
      </c>
      <c r="P23" s="22">
        <v>-0.21680188111099596</v>
      </c>
      <c r="Q23" s="22">
        <v>-0.24872949942491118</v>
      </c>
      <c r="R23" s="22">
        <v>-0.24274851572371858</v>
      </c>
      <c r="S23" s="22">
        <v>-0.23955227077857444</v>
      </c>
      <c r="T23" s="22">
        <v>-0.29519774571133439</v>
      </c>
      <c r="U23" s="22">
        <v>-0.24991200748920051</v>
      </c>
      <c r="V23" s="19" t="s">
        <v>80</v>
      </c>
    </row>
    <row r="28" spans="2:22" x14ac:dyDescent="0.25">
      <c r="B28" s="134"/>
      <c r="C28" s="135" t="s">
        <v>215</v>
      </c>
      <c r="D28" s="135">
        <v>2017</v>
      </c>
      <c r="E28" s="135">
        <v>2018</v>
      </c>
      <c r="F28" s="135">
        <v>2019</v>
      </c>
      <c r="G28" s="135">
        <v>2020</v>
      </c>
      <c r="H28" s="135">
        <v>2021</v>
      </c>
      <c r="I28" s="135">
        <v>2022</v>
      </c>
      <c r="J28" s="135">
        <v>2023</v>
      </c>
      <c r="K28" s="135">
        <v>2024</v>
      </c>
      <c r="L28" s="135">
        <v>2025</v>
      </c>
      <c r="M28" s="135">
        <v>2026</v>
      </c>
      <c r="N28" s="135">
        <v>2027</v>
      </c>
      <c r="O28" s="135">
        <v>2028</v>
      </c>
      <c r="P28" s="135">
        <v>2029</v>
      </c>
      <c r="Q28" s="135">
        <v>2030</v>
      </c>
      <c r="R28" s="135">
        <v>2031</v>
      </c>
      <c r="S28" s="135">
        <v>2032</v>
      </c>
      <c r="T28" s="135">
        <v>2033</v>
      </c>
      <c r="U28" s="135">
        <v>2034</v>
      </c>
      <c r="V28" s="135">
        <v>2035</v>
      </c>
    </row>
    <row r="29" spans="2:22" x14ac:dyDescent="0.25">
      <c r="B29" s="136" t="s">
        <v>139</v>
      </c>
      <c r="C29" s="137">
        <v>36.423125000000006</v>
      </c>
      <c r="D29" s="138">
        <v>38.019490441326525</v>
      </c>
      <c r="E29" s="138">
        <v>39.633948873778159</v>
      </c>
      <c r="F29" s="138">
        <v>41.222656913227944</v>
      </c>
      <c r="G29" s="138">
        <v>42.797942445043994</v>
      </c>
      <c r="H29" s="138">
        <v>44.378402452287126</v>
      </c>
      <c r="I29" s="138">
        <v>45.663424001077992</v>
      </c>
      <c r="J29" s="138">
        <v>47.20969863928029</v>
      </c>
      <c r="K29" s="138">
        <v>48.613297230773959</v>
      </c>
      <c r="L29" s="138">
        <v>50.156746064658435</v>
      </c>
      <c r="M29" s="138">
        <v>51.723075701534697</v>
      </c>
      <c r="N29" s="138">
        <v>53.122695719172505</v>
      </c>
      <c r="O29" s="138">
        <v>54.384363899507314</v>
      </c>
      <c r="P29" s="138">
        <v>55.889720282029714</v>
      </c>
      <c r="Q29" s="138">
        <v>57.318515399600869</v>
      </c>
      <c r="R29" s="138">
        <v>58.811186536566751</v>
      </c>
      <c r="S29" s="138">
        <v>60.139183771962621</v>
      </c>
      <c r="T29" s="138">
        <v>61.357628662343842</v>
      </c>
      <c r="U29" s="138">
        <v>62.396013016676662</v>
      </c>
      <c r="V29" s="138">
        <v>63.351270708220362</v>
      </c>
    </row>
    <row r="30" spans="2:22" x14ac:dyDescent="0.25">
      <c r="B30" s="136" t="s">
        <v>140</v>
      </c>
      <c r="C30" s="137">
        <v>12.579603000000001</v>
      </c>
      <c r="D30" s="138">
        <v>12.87543763409634</v>
      </c>
      <c r="E30" s="138">
        <v>13.17460191544199</v>
      </c>
      <c r="F30" s="138">
        <v>13.554244285511553</v>
      </c>
      <c r="G30" s="138">
        <v>14.421014606369811</v>
      </c>
      <c r="H30" s="138">
        <v>14.674721300242917</v>
      </c>
      <c r="I30" s="138">
        <v>15.31729361035462</v>
      </c>
      <c r="J30" s="138">
        <v>15.590242974842385</v>
      </c>
      <c r="K30" s="138">
        <v>15.851152264216555</v>
      </c>
      <c r="L30" s="138">
        <v>16.223316986623075</v>
      </c>
      <c r="M30" s="138">
        <v>16.611139070056499</v>
      </c>
      <c r="N30" s="138">
        <v>16.967627242461692</v>
      </c>
      <c r="O30" s="138">
        <v>17.271405528682731</v>
      </c>
      <c r="P30" s="138">
        <v>17.619326237574821</v>
      </c>
      <c r="Q30" s="138">
        <v>17.947256160451698</v>
      </c>
      <c r="R30" s="138">
        <v>18.286908029629632</v>
      </c>
      <c r="S30" s="138">
        <v>18.602231008437382</v>
      </c>
      <c r="T30" s="138">
        <v>19.707611229658397</v>
      </c>
      <c r="U30" s="138">
        <v>19.959054480060974</v>
      </c>
      <c r="V30" s="138">
        <v>20.193241690896784</v>
      </c>
    </row>
    <row r="31" spans="2:22" ht="39" x14ac:dyDescent="0.25">
      <c r="B31" s="139" t="s">
        <v>216</v>
      </c>
      <c r="C31" s="137">
        <v>4.8608350000000007</v>
      </c>
      <c r="D31" s="138">
        <v>5.7197934015309295</v>
      </c>
      <c r="E31" s="138">
        <v>5.890857807562174</v>
      </c>
      <c r="F31" s="138">
        <v>5.988401726565173</v>
      </c>
      <c r="G31" s="138">
        <v>6.2099401284600679</v>
      </c>
      <c r="H31" s="138">
        <v>6.4982016609414597</v>
      </c>
      <c r="I31" s="138">
        <v>6.6977031698709482</v>
      </c>
      <c r="J31" s="138">
        <v>7.0726113830216883</v>
      </c>
      <c r="K31" s="138">
        <v>7.1325520282674848</v>
      </c>
      <c r="L31" s="138">
        <v>7.7477683705247982</v>
      </c>
      <c r="M31" s="138">
        <v>7.8473584212751524</v>
      </c>
      <c r="N31" s="138">
        <v>8.0359435654958773</v>
      </c>
      <c r="O31" s="138">
        <v>8.159876520001756</v>
      </c>
      <c r="P31" s="138">
        <v>8.3390633220130912</v>
      </c>
      <c r="Q31" s="138">
        <v>8.4828591233886108</v>
      </c>
      <c r="R31" s="138">
        <v>8.7812344340902087</v>
      </c>
      <c r="S31" s="138">
        <v>8.8024877471644665</v>
      </c>
      <c r="T31" s="138">
        <v>8.9793972692781328</v>
      </c>
      <c r="U31" s="138">
        <v>9.0986949792503182</v>
      </c>
      <c r="V31" s="138">
        <v>9.3562878207677933</v>
      </c>
    </row>
    <row r="32" spans="2:22" x14ac:dyDescent="0.25">
      <c r="B32" s="136" t="s">
        <v>142</v>
      </c>
      <c r="C32" s="137"/>
      <c r="D32" s="138"/>
      <c r="E32" s="138"/>
      <c r="F32" s="138"/>
      <c r="G32" s="138"/>
      <c r="H32" s="138"/>
      <c r="I32" s="138"/>
      <c r="J32" s="138"/>
      <c r="K32" s="138"/>
      <c r="L32" s="138"/>
      <c r="M32" s="138"/>
      <c r="N32" s="138"/>
      <c r="O32" s="138"/>
      <c r="P32" s="138"/>
      <c r="Q32" s="138"/>
      <c r="R32" s="138"/>
      <c r="S32" s="138"/>
      <c r="T32" s="138"/>
      <c r="U32" s="138"/>
      <c r="V32" s="138"/>
    </row>
    <row r="33" spans="2:22" x14ac:dyDescent="0.25">
      <c r="B33" s="136" t="s">
        <v>153</v>
      </c>
      <c r="C33" s="137">
        <v>90.815939999999998</v>
      </c>
      <c r="D33" s="138">
        <v>95.973976254559659</v>
      </c>
      <c r="E33" s="138">
        <v>96.319165679074146</v>
      </c>
      <c r="F33" s="138">
        <v>96.772030471858528</v>
      </c>
      <c r="G33" s="138">
        <v>104.13331585699798</v>
      </c>
      <c r="H33" s="138">
        <v>99.778139162470922</v>
      </c>
      <c r="I33" s="138">
        <v>100.81073561066982</v>
      </c>
      <c r="J33" s="138">
        <v>103.2191716726992</v>
      </c>
      <c r="K33" s="138">
        <v>104.07143359035507</v>
      </c>
      <c r="L33" s="138">
        <v>110.15653862517387</v>
      </c>
      <c r="M33" s="138">
        <v>103.29927760253274</v>
      </c>
      <c r="N33" s="138">
        <v>110.86743158630344</v>
      </c>
      <c r="O33" s="138">
        <v>109.57243152626597</v>
      </c>
      <c r="P33" s="138">
        <v>106.45306642501369</v>
      </c>
      <c r="Q33" s="138">
        <v>106.58989363758259</v>
      </c>
      <c r="R33" s="138">
        <v>106.90446678216125</v>
      </c>
      <c r="S33" s="138">
        <v>107.45575899242095</v>
      </c>
      <c r="T33" s="138">
        <v>106.81810426167877</v>
      </c>
      <c r="U33" s="138">
        <v>106.75756411355133</v>
      </c>
      <c r="V33" s="138">
        <v>101.95103911059019</v>
      </c>
    </row>
    <row r="34" spans="2:22" x14ac:dyDescent="0.25">
      <c r="B34" s="140" t="s">
        <v>175</v>
      </c>
      <c r="C34" s="141">
        <v>144.67950300000001</v>
      </c>
      <c r="D34" s="142">
        <v>152.58869773151346</v>
      </c>
      <c r="E34" s="142">
        <v>155.01857427585645</v>
      </c>
      <c r="F34" s="142">
        <v>157.5373333971632</v>
      </c>
      <c r="G34" s="142">
        <v>167.56221303687187</v>
      </c>
      <c r="H34" s="142">
        <v>165.32946457594244</v>
      </c>
      <c r="I34" s="142">
        <v>168.48915639197338</v>
      </c>
      <c r="J34" s="142">
        <v>173.09172466984359</v>
      </c>
      <c r="K34" s="142">
        <v>175.66843511361307</v>
      </c>
      <c r="L34" s="142">
        <v>184.28437004698017</v>
      </c>
      <c r="M34" s="142">
        <v>179.48085079539908</v>
      </c>
      <c r="N34" s="142">
        <v>188.99369811343351</v>
      </c>
      <c r="O34" s="142">
        <v>189.38807747445776</v>
      </c>
      <c r="P34" s="142">
        <v>188.30117626663133</v>
      </c>
      <c r="Q34" s="142">
        <v>190.33852432102378</v>
      </c>
      <c r="R34" s="142">
        <v>192.78379578244784</v>
      </c>
      <c r="S34" s="142">
        <v>194.99966151998541</v>
      </c>
      <c r="T34" s="142">
        <v>196.86274142295915</v>
      </c>
      <c r="U34" s="142">
        <v>198.21132658953928</v>
      </c>
      <c r="V34" s="142">
        <v>194.85183933047512</v>
      </c>
    </row>
    <row r="35" spans="2:22" x14ac:dyDescent="0.25">
      <c r="B35" s="136" t="s">
        <v>156</v>
      </c>
      <c r="C35" s="137">
        <v>18.808335390000003</v>
      </c>
      <c r="D35" s="137">
        <v>19.836530705096752</v>
      </c>
      <c r="E35" s="137">
        <v>20.152414655861339</v>
      </c>
      <c r="F35" s="137">
        <v>20.479853341631216</v>
      </c>
      <c r="G35" s="137">
        <v>21.783087694793345</v>
      </c>
      <c r="H35" s="137">
        <v>21.492830394872517</v>
      </c>
      <c r="I35" s="137">
        <v>21.90359033095654</v>
      </c>
      <c r="J35" s="137">
        <v>22.501924207079668</v>
      </c>
      <c r="K35" s="137">
        <v>22.836896564769699</v>
      </c>
      <c r="L35" s="137">
        <v>23.956968106107425</v>
      </c>
      <c r="M35" s="137">
        <v>23.332510603401882</v>
      </c>
      <c r="N35" s="137">
        <v>24.569180754746355</v>
      </c>
      <c r="O35" s="137">
        <v>24.62045007167951</v>
      </c>
      <c r="P35" s="137">
        <v>24.479152914662073</v>
      </c>
      <c r="Q35" s="137">
        <v>24.744008161733092</v>
      </c>
      <c r="R35" s="137">
        <v>25.06189345171822</v>
      </c>
      <c r="S35" s="137">
        <v>25.349955997598105</v>
      </c>
      <c r="T35" s="137">
        <v>25.59215638498469</v>
      </c>
      <c r="U35" s="137">
        <v>25.767472456640107</v>
      </c>
      <c r="V35" s="137">
        <v>25.330739112961766</v>
      </c>
    </row>
    <row r="36" spans="2:22" x14ac:dyDescent="0.25">
      <c r="B36" s="136" t="s">
        <v>217</v>
      </c>
      <c r="C36" s="137"/>
      <c r="D36" s="143">
        <v>-12.207095818521077</v>
      </c>
      <c r="E36" s="143">
        <v>-12.401485942068517</v>
      </c>
      <c r="F36" s="143">
        <v>-12.602986671773056</v>
      </c>
      <c r="G36" s="143">
        <v>-13.404977042949749</v>
      </c>
      <c r="H36" s="143">
        <v>-13.226357166075395</v>
      </c>
      <c r="I36" s="143">
        <v>-13.479132511357871</v>
      </c>
      <c r="J36" s="143">
        <v>-13.847337973587488</v>
      </c>
      <c r="K36" s="143">
        <v>-14.053474809089046</v>
      </c>
      <c r="L36" s="143">
        <v>-14.742749603758414</v>
      </c>
      <c r="M36" s="143">
        <v>-14.358468063631927</v>
      </c>
      <c r="N36" s="143">
        <v>-15.119495849074681</v>
      </c>
      <c r="O36" s="143">
        <v>-15.151046197956621</v>
      </c>
      <c r="P36" s="143">
        <v>-15.064094101330507</v>
      </c>
      <c r="Q36" s="143">
        <v>-15.227081945681903</v>
      </c>
      <c r="R36" s="143">
        <v>-15.422703662595827</v>
      </c>
      <c r="S36" s="143">
        <v>-15.599972921598834</v>
      </c>
      <c r="T36" s="143">
        <v>-15.749019313836731</v>
      </c>
      <c r="U36" s="143">
        <v>-15.856906127163143</v>
      </c>
      <c r="V36" s="143">
        <v>-15.588147146438009</v>
      </c>
    </row>
    <row r="37" spans="2:22" x14ac:dyDescent="0.25">
      <c r="B37" s="140" t="s">
        <v>218</v>
      </c>
      <c r="C37" s="144">
        <v>163.48783839000001</v>
      </c>
      <c r="D37" s="145">
        <v>160.21813261808913</v>
      </c>
      <c r="E37" s="145">
        <v>162.76950298964928</v>
      </c>
      <c r="F37" s="145">
        <v>165.41420006702134</v>
      </c>
      <c r="G37" s="145">
        <v>175.94032368871547</v>
      </c>
      <c r="H37" s="145">
        <v>173.59593780473958</v>
      </c>
      <c r="I37" s="145">
        <v>176.91361421157205</v>
      </c>
      <c r="J37" s="145">
        <v>181.74631090333577</v>
      </c>
      <c r="K37" s="145">
        <v>184.45185686929372</v>
      </c>
      <c r="L37" s="145">
        <v>193.49858854932918</v>
      </c>
      <c r="M37" s="145">
        <v>188.45489333516903</v>
      </c>
      <c r="N37" s="145">
        <v>198.44338301910517</v>
      </c>
      <c r="O37" s="145">
        <v>198.85748134818064</v>
      </c>
      <c r="P37" s="145">
        <v>197.7162350799629</v>
      </c>
      <c r="Q37" s="145">
        <v>199.85545053707497</v>
      </c>
      <c r="R37" s="145">
        <v>202.42298557157022</v>
      </c>
      <c r="S37" s="145">
        <v>204.74964459598468</v>
      </c>
      <c r="T37" s="145">
        <v>206.70587849410711</v>
      </c>
      <c r="U37" s="145">
        <v>208.12189291901626</v>
      </c>
      <c r="V37" s="145">
        <v>204.59443129699886</v>
      </c>
    </row>
    <row r="38" spans="2:22" x14ac:dyDescent="0.25">
      <c r="D38" s="22"/>
      <c r="E38" s="22"/>
      <c r="F38" s="22"/>
      <c r="G38" s="22"/>
      <c r="H38" s="22"/>
      <c r="I38" s="22"/>
      <c r="J38" s="22"/>
      <c r="K38" s="22"/>
      <c r="L38" s="22"/>
      <c r="M38" s="22"/>
      <c r="N38" s="22"/>
      <c r="O38" s="22"/>
      <c r="P38" s="22"/>
      <c r="Q38" s="22"/>
      <c r="R38" s="22"/>
      <c r="S38" s="22"/>
      <c r="T38" s="22"/>
      <c r="U38" s="22"/>
      <c r="V38" s="22"/>
    </row>
  </sheetData>
  <pageMargins left="0.7" right="0.7" top="0.75" bottom="0.75" header="0.3" footer="0.3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7"/>
  <dimension ref="A1:H24"/>
  <sheetViews>
    <sheetView workbookViewId="0">
      <selection activeCell="C23" sqref="C23"/>
    </sheetView>
  </sheetViews>
  <sheetFormatPr defaultRowHeight="15" x14ac:dyDescent="0.25"/>
  <cols>
    <col min="2" max="2" width="37" customWidth="1"/>
    <col min="3" max="7" width="11.42578125" customWidth="1"/>
    <col min="8" max="8" width="18.85546875" customWidth="1"/>
  </cols>
  <sheetData>
    <row r="1" spans="1:8" x14ac:dyDescent="0.25">
      <c r="A1" t="s">
        <v>114</v>
      </c>
    </row>
    <row r="2" spans="1:8" x14ac:dyDescent="0.25">
      <c r="B2" s="53"/>
      <c r="C2" s="169" t="s">
        <v>112</v>
      </c>
      <c r="D2" s="169"/>
      <c r="E2" s="169"/>
      <c r="F2" s="169"/>
      <c r="G2" s="169"/>
    </row>
    <row r="3" spans="1:8" x14ac:dyDescent="0.25">
      <c r="B3" s="53"/>
      <c r="C3" s="53">
        <v>0.8</v>
      </c>
      <c r="D3" s="53">
        <v>0.9</v>
      </c>
      <c r="E3" s="53">
        <v>1</v>
      </c>
      <c r="F3" s="53">
        <v>1.1000000000000001</v>
      </c>
      <c r="G3" s="53">
        <v>1.2</v>
      </c>
    </row>
    <row r="4" spans="1:8" x14ac:dyDescent="0.25">
      <c r="B4" s="53">
        <v>2014</v>
      </c>
      <c r="C4" s="53">
        <v>1.1338261782107681</v>
      </c>
      <c r="D4" s="53">
        <v>1.0669529894987013</v>
      </c>
      <c r="E4" s="53">
        <v>1</v>
      </c>
      <c r="F4" s="53">
        <v>0.93312157625304137</v>
      </c>
      <c r="G4" s="53">
        <v>0.86617457968384959</v>
      </c>
    </row>
    <row r="5" spans="1:8" x14ac:dyDescent="0.25">
      <c r="B5" s="53">
        <v>2015</v>
      </c>
      <c r="C5" s="53">
        <v>1.0741901569358097</v>
      </c>
      <c r="D5" s="53">
        <v>1.0371112891821022</v>
      </c>
      <c r="E5" s="53">
        <v>1</v>
      </c>
      <c r="F5" s="53">
        <v>0.9629311327648381</v>
      </c>
      <c r="G5" s="53">
        <v>0.92587468592097977</v>
      </c>
    </row>
    <row r="6" spans="1:8" x14ac:dyDescent="0.25">
      <c r="B6" s="53">
        <v>2016</v>
      </c>
      <c r="C6" s="53">
        <v>1.1271858733608593</v>
      </c>
      <c r="D6" s="53">
        <v>1.0635493316004083</v>
      </c>
      <c r="E6" s="53">
        <v>1</v>
      </c>
      <c r="F6" s="53">
        <v>0.93640788107926587</v>
      </c>
      <c r="G6" s="53">
        <v>0.87276571927303659</v>
      </c>
    </row>
    <row r="7" spans="1:8" x14ac:dyDescent="0.25">
      <c r="B7" s="53">
        <v>2017</v>
      </c>
      <c r="C7" s="53">
        <v>1.0990898329253282</v>
      </c>
      <c r="D7" s="53">
        <v>1.049518075077817</v>
      </c>
      <c r="E7" s="53">
        <v>1</v>
      </c>
      <c r="F7" s="53">
        <v>0.95045626309896591</v>
      </c>
      <c r="G7" s="53">
        <v>0.90091781721474429</v>
      </c>
      <c r="H7" s="170" t="s">
        <v>116</v>
      </c>
    </row>
    <row r="8" spans="1:8" x14ac:dyDescent="0.25">
      <c r="B8" s="53">
        <v>2018</v>
      </c>
      <c r="C8" s="53">
        <v>1.1109445833291107</v>
      </c>
      <c r="D8" s="53">
        <v>1.0555094039932278</v>
      </c>
      <c r="E8" s="53">
        <v>1</v>
      </c>
      <c r="F8" s="53">
        <v>0.94452207481037254</v>
      </c>
      <c r="G8" s="53">
        <v>0.88908591879550236</v>
      </c>
      <c r="H8" s="170"/>
    </row>
    <row r="9" spans="1:8" x14ac:dyDescent="0.25">
      <c r="B9" s="53">
        <v>2019</v>
      </c>
      <c r="C9" s="53">
        <v>1.1289172112505808</v>
      </c>
      <c r="D9" s="53">
        <v>1.0644178377542566</v>
      </c>
      <c r="E9" s="53">
        <v>1</v>
      </c>
      <c r="F9" s="53">
        <v>0.93556265247350712</v>
      </c>
      <c r="G9" s="53">
        <v>0.87115728401849313</v>
      </c>
      <c r="H9" s="170"/>
    </row>
    <row r="10" spans="1:8" x14ac:dyDescent="0.25">
      <c r="B10" s="53">
        <v>2020</v>
      </c>
      <c r="C10" s="53">
        <v>1.1651029989039912</v>
      </c>
      <c r="D10" s="53">
        <v>1.0825565631457379</v>
      </c>
      <c r="E10" s="53">
        <v>1</v>
      </c>
      <c r="F10" s="53">
        <v>0.9174197429984603</v>
      </c>
      <c r="G10" s="53">
        <v>0.83478411645846473</v>
      </c>
      <c r="H10" s="170"/>
    </row>
    <row r="11" spans="1:8" x14ac:dyDescent="0.25">
      <c r="B11" s="53">
        <v>2021</v>
      </c>
      <c r="C11" s="53">
        <v>1.1792292849357333</v>
      </c>
      <c r="D11" s="53">
        <v>1.0896946807150134</v>
      </c>
      <c r="E11" s="53">
        <v>1</v>
      </c>
      <c r="F11" s="53">
        <v>0.91035671750608349</v>
      </c>
      <c r="G11" s="53">
        <v>0.82066247281734783</v>
      </c>
      <c r="H11" s="170"/>
    </row>
    <row r="12" spans="1:8" x14ac:dyDescent="0.25">
      <c r="B12" s="53">
        <v>2022</v>
      </c>
      <c r="C12" s="53">
        <v>1.1714080628618264</v>
      </c>
      <c r="D12" s="53">
        <v>1.0857155696269059</v>
      </c>
      <c r="E12" s="53">
        <v>1</v>
      </c>
      <c r="F12" s="53">
        <v>0.91430963062107962</v>
      </c>
      <c r="G12" s="53">
        <v>0.82863808992214427</v>
      </c>
      <c r="H12" s="170"/>
    </row>
    <row r="13" spans="1:8" x14ac:dyDescent="0.25">
      <c r="B13" s="53">
        <v>2023</v>
      </c>
      <c r="C13" s="53">
        <v>1.2349879853590884</v>
      </c>
      <c r="D13" s="53">
        <v>1.1175234404985546</v>
      </c>
      <c r="E13" s="53">
        <v>1</v>
      </c>
      <c r="F13" s="53">
        <v>0.88254672479523366</v>
      </c>
      <c r="G13" s="53">
        <v>0.76512980591695368</v>
      </c>
      <c r="H13" t="s">
        <v>115</v>
      </c>
    </row>
    <row r="14" spans="1:8" x14ac:dyDescent="0.25">
      <c r="B14" s="54" t="s">
        <v>113</v>
      </c>
      <c r="C14" s="56">
        <v>1.1424486623677619</v>
      </c>
      <c r="D14" s="56">
        <v>1.0712353550521598</v>
      </c>
      <c r="E14" s="56">
        <v>1</v>
      </c>
      <c r="F14" s="56">
        <v>0.92877118025141137</v>
      </c>
      <c r="G14" s="56">
        <v>0.85754094987111606</v>
      </c>
    </row>
    <row r="19" spans="2:7" x14ac:dyDescent="0.25">
      <c r="B19" t="s">
        <v>112</v>
      </c>
      <c r="C19" s="39">
        <v>-0.2</v>
      </c>
      <c r="D19" s="39">
        <v>-0.1</v>
      </c>
      <c r="E19" s="39">
        <v>0</v>
      </c>
      <c r="F19" s="39">
        <v>0.1</v>
      </c>
      <c r="G19" s="39">
        <v>0.2</v>
      </c>
    </row>
    <row r="20" spans="2:7" x14ac:dyDescent="0.25">
      <c r="B20" t="s">
        <v>117</v>
      </c>
      <c r="C20" s="39">
        <f>C14-1</f>
        <v>0.14244866236776188</v>
      </c>
      <c r="D20" s="39">
        <f t="shared" ref="D20:G20" si="0">D14-1</f>
        <v>7.1235355052159832E-2</v>
      </c>
      <c r="E20" s="39">
        <f t="shared" si="0"/>
        <v>0</v>
      </c>
      <c r="F20" s="39">
        <f t="shared" si="0"/>
        <v>-7.1228819748588634E-2</v>
      </c>
      <c r="G20" s="39">
        <f t="shared" si="0"/>
        <v>-0.14245905012888394</v>
      </c>
    </row>
    <row r="21" spans="2:7" x14ac:dyDescent="0.25">
      <c r="B21" t="s">
        <v>118</v>
      </c>
      <c r="C21" s="39">
        <f>C20/C19</f>
        <v>-0.7122433118388094</v>
      </c>
      <c r="D21" s="39">
        <f t="shared" ref="D21:G21" si="1">D20/D19</f>
        <v>-0.71235355052159832</v>
      </c>
      <c r="E21" s="39"/>
      <c r="F21" s="39">
        <f t="shared" si="1"/>
        <v>-0.71228819748588634</v>
      </c>
      <c r="G21" s="39">
        <f t="shared" si="1"/>
        <v>-0.71229525064441968</v>
      </c>
    </row>
    <row r="22" spans="2:7" x14ac:dyDescent="0.25">
      <c r="B22" s="54" t="s">
        <v>119</v>
      </c>
      <c r="C22" s="171">
        <v>-1</v>
      </c>
      <c r="D22" s="172"/>
      <c r="E22" s="172"/>
      <c r="F22" s="172"/>
      <c r="G22" s="172"/>
    </row>
    <row r="23" spans="2:7" x14ac:dyDescent="0.25">
      <c r="C23" s="53"/>
      <c r="D23" s="53"/>
      <c r="E23" s="53"/>
      <c r="G23" s="53"/>
    </row>
    <row r="24" spans="2:7" x14ac:dyDescent="0.25">
      <c r="D24" s="39"/>
    </row>
  </sheetData>
  <mergeCells count="3">
    <mergeCell ref="C2:G2"/>
    <mergeCell ref="H7:H12"/>
    <mergeCell ref="C22:G22"/>
  </mergeCells>
  <pageMargins left="0.7" right="0.7" top="0.75" bottom="0.75" header="0.3" footer="0.3"/>
  <pageSetup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1"/>
  <dimension ref="A1:BT57"/>
  <sheetViews>
    <sheetView zoomScale="85" zoomScaleNormal="85" workbookViewId="0">
      <selection activeCell="I7" sqref="I7"/>
    </sheetView>
  </sheetViews>
  <sheetFormatPr defaultRowHeight="15" x14ac:dyDescent="0.25"/>
  <cols>
    <col min="1" max="1" width="16.5703125" bestFit="1" customWidth="1"/>
    <col min="2" max="2" width="57.140625" customWidth="1"/>
    <col min="3" max="3" width="31" customWidth="1"/>
    <col min="4" max="4" width="12" bestFit="1" customWidth="1"/>
    <col min="5" max="5" width="12.42578125" bestFit="1" customWidth="1"/>
    <col min="6" max="6" width="29" customWidth="1"/>
    <col min="9" max="9" width="33.140625" bestFit="1" customWidth="1"/>
    <col min="40" max="40" width="55.42578125" customWidth="1"/>
    <col min="41" max="72" width="4.28515625" bestFit="1" customWidth="1"/>
  </cols>
  <sheetData>
    <row r="1" spans="1:72" x14ac:dyDescent="0.25">
      <c r="A1" s="54"/>
      <c r="B1" s="46"/>
      <c r="I1" t="s">
        <v>233</v>
      </c>
      <c r="J1">
        <v>2</v>
      </c>
      <c r="L1" t="s">
        <v>234</v>
      </c>
    </row>
    <row r="2" spans="1:72" x14ac:dyDescent="0.25">
      <c r="E2" s="32"/>
      <c r="F2" s="32"/>
      <c r="G2" s="125"/>
      <c r="H2" s="125"/>
    </row>
    <row r="3" spans="1:72" ht="26.25" x14ac:dyDescent="0.25">
      <c r="B3" s="24" t="s">
        <v>96</v>
      </c>
      <c r="C3" s="40">
        <f>Calcs!D21</f>
        <v>12095.369682235045</v>
      </c>
      <c r="F3" s="32">
        <f>C7-C3</f>
        <v>-2238.9780746666656</v>
      </c>
      <c r="G3" s="123"/>
      <c r="H3" s="123"/>
      <c r="I3" s="105"/>
      <c r="J3" s="105">
        <v>2017</v>
      </c>
      <c r="K3" s="105">
        <v>2018</v>
      </c>
      <c r="L3" s="105">
        <v>2019</v>
      </c>
      <c r="M3" s="105">
        <v>2020</v>
      </c>
      <c r="N3" s="105">
        <v>2021</v>
      </c>
      <c r="AN3" s="132"/>
      <c r="AO3" s="130">
        <v>2017</v>
      </c>
      <c r="AP3" s="130">
        <v>2018</v>
      </c>
      <c r="AQ3" s="130">
        <v>2019</v>
      </c>
      <c r="AR3" s="130">
        <v>2020</v>
      </c>
      <c r="AS3" s="130">
        <v>2021</v>
      </c>
      <c r="AT3" s="130">
        <v>2022</v>
      </c>
      <c r="AU3" s="130">
        <v>2023</v>
      </c>
      <c r="AV3" s="130">
        <v>2024</v>
      </c>
      <c r="AW3" s="130">
        <v>2025</v>
      </c>
      <c r="AX3" s="130">
        <v>2026</v>
      </c>
      <c r="AY3" s="130">
        <v>2027</v>
      </c>
      <c r="AZ3" s="130">
        <v>2028</v>
      </c>
      <c r="BA3" s="130">
        <v>2029</v>
      </c>
      <c r="BB3" s="130">
        <v>2030</v>
      </c>
      <c r="BC3" s="130">
        <v>2031</v>
      </c>
      <c r="BD3" s="130">
        <v>2032</v>
      </c>
      <c r="BE3" s="130">
        <v>2033</v>
      </c>
      <c r="BF3" s="130">
        <v>2034</v>
      </c>
      <c r="BG3" s="130">
        <v>2035</v>
      </c>
      <c r="BH3" s="130">
        <v>2036</v>
      </c>
      <c r="BI3" s="130">
        <v>2037</v>
      </c>
      <c r="BJ3" s="130">
        <v>2038</v>
      </c>
      <c r="BK3" s="130">
        <v>2039</v>
      </c>
      <c r="BL3" s="130">
        <v>2040</v>
      </c>
      <c r="BM3" s="130">
        <v>2041</v>
      </c>
      <c r="BN3" s="130">
        <v>2042</v>
      </c>
      <c r="BO3" s="130">
        <v>2043</v>
      </c>
      <c r="BP3" s="130">
        <v>2044</v>
      </c>
      <c r="BQ3" s="130">
        <v>2045</v>
      </c>
      <c r="BR3" s="130">
        <v>2046</v>
      </c>
      <c r="BS3" s="130">
        <v>2047</v>
      </c>
      <c r="BT3" s="130">
        <v>2048</v>
      </c>
    </row>
    <row r="4" spans="1:72" x14ac:dyDescent="0.25">
      <c r="C4" s="124"/>
      <c r="D4" s="32"/>
      <c r="I4" s="105" t="s">
        <v>238</v>
      </c>
      <c r="J4" s="59">
        <f ca="1">OFFSET('Impact Summary'!U$2, Summary!$J$1, 0)</f>
        <v>-26.31</v>
      </c>
      <c r="K4" s="59">
        <f ca="1">OFFSET('Impact Summary'!V$2, Summary!$J$1, 0)</f>
        <v>-29.39</v>
      </c>
      <c r="L4" s="59">
        <f ca="1">OFFSET('Impact Summary'!W$2, Summary!$J$1, 0)</f>
        <v>-29.4</v>
      </c>
      <c r="M4" s="59">
        <f ca="1">OFFSET('Impact Summary'!X$2, Summary!$J$1, 0)</f>
        <v>-36.86</v>
      </c>
      <c r="N4" s="59">
        <f ca="1">OFFSET('Impact Summary'!Y$2, Summary!$J$1, 0)</f>
        <v>-36.020000000000003</v>
      </c>
      <c r="AN4" s="133" t="s">
        <v>221</v>
      </c>
      <c r="AO4" s="131">
        <f ca="1">Summary!F55/1.13</f>
        <v>-26.310000000000002</v>
      </c>
      <c r="AP4" s="131">
        <f ca="1">Summary!G55/1.13</f>
        <v>-29.390000000000004</v>
      </c>
      <c r="AQ4" s="131">
        <f ca="1">Summary!H55/1.13</f>
        <v>-29.399999999999984</v>
      </c>
      <c r="AR4" s="131">
        <f ca="1">Summary!I55/1.13</f>
        <v>-36.859999999999985</v>
      </c>
      <c r="AS4" s="131">
        <f ca="1">Summary!J55/1.13</f>
        <v>-36.019999999999996</v>
      </c>
      <c r="AT4" s="131">
        <f ca="1">Summary!K55/1.13</f>
        <v>-33.104029833168624</v>
      </c>
      <c r="AU4" s="131">
        <f ca="1">Summary!L55/1.13</f>
        <v>-29.049193931899861</v>
      </c>
      <c r="AV4" s="131">
        <f ca="1">Summary!M55/1.13</f>
        <v>-32.09554108158617</v>
      </c>
      <c r="AW4" s="131">
        <f ca="1">Summary!N55/1.13</f>
        <v>-26.586688957267683</v>
      </c>
      <c r="AX4" s="131">
        <f ca="1">Summary!O55/1.13</f>
        <v>-21.696639034628909</v>
      </c>
      <c r="AY4" s="131">
        <f ca="1">Summary!P55/1.13</f>
        <v>-24.869617913064488</v>
      </c>
      <c r="AZ4" s="131">
        <f ca="1">Summary!Q55/1.13</f>
        <v>-21.042250604349487</v>
      </c>
      <c r="BA4" s="131">
        <f ca="1">Summary!R55/1.13</f>
        <v>-13.715996986986383</v>
      </c>
      <c r="BB4" s="131">
        <f ca="1">Summary!S55/1.13</f>
        <v>-9.1055325633402315</v>
      </c>
      <c r="BC4" s="131">
        <f ca="1">Summary!T55/1.13</f>
        <v>-5.8492836503260918E-3</v>
      </c>
      <c r="BD4" s="131">
        <f ca="1">Summary!U55/1.13</f>
        <v>2.3506872683779361</v>
      </c>
      <c r="BE4" s="131">
        <f ca="1">Summary!V55/1.13</f>
        <v>9.0442667687139107</v>
      </c>
      <c r="BF4" s="131">
        <f ca="1">Summary!W55/1.13</f>
        <v>15.327677133769484</v>
      </c>
      <c r="BG4" s="131">
        <f ca="1">Summary!X55/1.13</f>
        <v>30.396549104537939</v>
      </c>
      <c r="BH4" s="131">
        <f ca="1">Summary!Y55/1.13</f>
        <v>35.885613960997098</v>
      </c>
      <c r="BI4" s="131">
        <f ca="1">Summary!Z55/1.13</f>
        <v>41.536699543555763</v>
      </c>
      <c r="BJ4" s="131">
        <f ca="1">Summary!AA55/1.13</f>
        <v>47.369800604122275</v>
      </c>
      <c r="BK4" s="131">
        <f ca="1">Summary!AB55/1.13</f>
        <v>53.405672020990899</v>
      </c>
      <c r="BL4" s="131">
        <f ca="1">Summary!AC55/1.13</f>
        <v>59.665903531216671</v>
      </c>
      <c r="BM4" s="131">
        <f ca="1">Summary!AD55/1.13</f>
        <v>66.172997816074286</v>
      </c>
      <c r="BN4" s="131">
        <f ca="1">Summary!AE55/1.13</f>
        <v>72.950452224640529</v>
      </c>
      <c r="BO4" s="131">
        <f ca="1">Summary!AF55/1.13</f>
        <v>80.022844434833601</v>
      </c>
      <c r="BP4" s="131">
        <f ca="1">Summary!AG55/1.13</f>
        <v>87.415922366637488</v>
      </c>
      <c r="BQ4" s="131">
        <f ca="1">Summary!AH55/1.13</f>
        <v>95.15669867880186</v>
      </c>
      <c r="BR4" s="131">
        <f ca="1">Summary!AI55/1.13</f>
        <v>103.27355019809406</v>
      </c>
      <c r="BS4" s="131">
        <f ca="1">Summary!AJ55/1.13</f>
        <v>111.79632264926587</v>
      </c>
      <c r="BT4" s="131">
        <f ca="1">Summary!AK55/1.13</f>
        <v>0</v>
      </c>
    </row>
    <row r="5" spans="1:72" x14ac:dyDescent="0.25">
      <c r="B5" s="25"/>
      <c r="C5" s="45" t="s">
        <v>209</v>
      </c>
      <c r="I5" s="151"/>
      <c r="J5" s="149"/>
      <c r="K5" s="121"/>
      <c r="L5" s="54"/>
      <c r="M5" s="105"/>
      <c r="N5" s="105"/>
      <c r="AN5" s="133" t="s">
        <v>213</v>
      </c>
      <c r="AO5" s="131">
        <f>Summary!F46/1000</f>
        <v>4.6744099999999991</v>
      </c>
      <c r="AP5" s="131">
        <f>Summary!G46/1000</f>
        <v>10.135176148933333</v>
      </c>
      <c r="AQ5" s="131">
        <f>Summary!H46/1000</f>
        <v>15.840564487985491</v>
      </c>
      <c r="AR5" s="131">
        <f>Summary!I46/1000</f>
        <v>23.153965342948403</v>
      </c>
      <c r="AS5" s="131">
        <f>Summary!J46/1000</f>
        <v>30.69332342201486</v>
      </c>
      <c r="AT5" s="131">
        <f>Summary!K46/1000</f>
        <v>38.103947232791434</v>
      </c>
      <c r="AU5" s="131">
        <f>Summary!L46/1000</f>
        <v>45.178327205691375</v>
      </c>
      <c r="AV5" s="131">
        <f>Summary!M46/1000</f>
        <v>53.152081946049542</v>
      </c>
      <c r="AW5" s="131">
        <f>Summary!N46/1000</f>
        <v>60.561878916264362</v>
      </c>
      <c r="AX5" s="131">
        <f>Summary!O46/1000</f>
        <v>67.46108131614136</v>
      </c>
      <c r="AY5" s="131">
        <f>Summary!P46/1000</f>
        <v>75.299993735967931</v>
      </c>
      <c r="AZ5" s="131">
        <f>Summary!Q46/1000</f>
        <v>82.864704537273468</v>
      </c>
      <c r="BA5" s="131">
        <f>Summary!R46/1000</f>
        <v>89.523897198922654</v>
      </c>
      <c r="BB5" s="131">
        <f>Summary!S46/1000</f>
        <v>95.721689398372988</v>
      </c>
      <c r="BC5" s="131">
        <f>Summary!T46/1000</f>
        <v>100.61985025072231</v>
      </c>
      <c r="BD5" s="131">
        <f>Summary!U46/1000</f>
        <v>105.3470024673522</v>
      </c>
      <c r="BE5" s="131">
        <f>Summary!V46/1000</f>
        <v>109.10721675176363</v>
      </c>
      <c r="BF5" s="131">
        <f>Summary!W46/1000</f>
        <v>111.90879422373101</v>
      </c>
      <c r="BG5" s="131">
        <f>Summary!X46/1000</f>
        <v>112.0447675311766</v>
      </c>
      <c r="BH5" s="131">
        <f>Summary!Y46/1000</f>
        <v>111.15090806576367</v>
      </c>
      <c r="BI5" s="131">
        <f>Summary!Z46/1000</f>
        <v>109.13595447947391</v>
      </c>
      <c r="BJ5" s="131">
        <f>Summary!AA46/1000</f>
        <v>105.89982556341481</v>
      </c>
      <c r="BK5" s="131">
        <f>Summary!AB46/1000</f>
        <v>101.33296151091679</v>
      </c>
      <c r="BL5" s="131">
        <f>Summary!AC46/1000</f>
        <v>95.315613823649883</v>
      </c>
      <c r="BM5" s="131">
        <f>Summary!AD46/1000</f>
        <v>87.717080208369495</v>
      </c>
      <c r="BN5" s="131">
        <f>Summary!AE46/1000</f>
        <v>78.394880547163083</v>
      </c>
      <c r="BO5" s="131">
        <f>Summary!AF46/1000</f>
        <v>67.193869740907871</v>
      </c>
      <c r="BP5" s="131">
        <f>Summary!AG46/1000</f>
        <v>53.945282922771412</v>
      </c>
      <c r="BQ5" s="131">
        <f>Summary!AH46/1000</f>
        <v>38.465708214607076</v>
      </c>
      <c r="BR5" s="131">
        <f>Summary!AI46/1000</f>
        <v>20.555981852541919</v>
      </c>
      <c r="BS5" s="131">
        <f>Summary!AJ46/1000</f>
        <v>1.3734244566876442E-7</v>
      </c>
      <c r="BT5" s="131">
        <f>Summary!AK46/1000</f>
        <v>0</v>
      </c>
    </row>
    <row r="6" spans="1:72" s="105" customFormat="1" x14ac:dyDescent="0.25">
      <c r="B6" s="24" t="s">
        <v>210</v>
      </c>
      <c r="C6" s="128">
        <v>-27.02</v>
      </c>
      <c r="I6" s="148"/>
      <c r="J6" s="149"/>
      <c r="K6" s="55"/>
      <c r="L6" s="55"/>
      <c r="AN6" s="133" t="s">
        <v>214</v>
      </c>
      <c r="AO6" s="131">
        <f>AO5</f>
        <v>4.6744099999999991</v>
      </c>
      <c r="AP6" s="131">
        <f t="shared" ref="AP6:BT6" si="0">AP5-AO5</f>
        <v>5.4607661489333337</v>
      </c>
      <c r="AQ6" s="131">
        <f t="shared" si="0"/>
        <v>5.705388339052158</v>
      </c>
      <c r="AR6" s="131">
        <f t="shared" si="0"/>
        <v>7.3134008549629126</v>
      </c>
      <c r="AS6" s="131">
        <f t="shared" si="0"/>
        <v>7.5393580790664565</v>
      </c>
      <c r="AT6" s="131">
        <f t="shared" si="0"/>
        <v>7.4106238107765741</v>
      </c>
      <c r="AU6" s="131">
        <f t="shared" si="0"/>
        <v>7.0743799728999406</v>
      </c>
      <c r="AV6" s="131">
        <f t="shared" si="0"/>
        <v>7.9737547403581672</v>
      </c>
      <c r="AW6" s="131">
        <f t="shared" si="0"/>
        <v>7.4097969702148205</v>
      </c>
      <c r="AX6" s="131">
        <f t="shared" si="0"/>
        <v>6.899202399876998</v>
      </c>
      <c r="AY6" s="131">
        <f t="shared" si="0"/>
        <v>7.8389124198265705</v>
      </c>
      <c r="AZ6" s="131">
        <f t="shared" si="0"/>
        <v>7.5647108013055373</v>
      </c>
      <c r="BA6" s="131">
        <f t="shared" si="0"/>
        <v>6.6591926616491861</v>
      </c>
      <c r="BB6" s="131">
        <f t="shared" si="0"/>
        <v>6.1977921994503333</v>
      </c>
      <c r="BC6" s="131">
        <f t="shared" si="0"/>
        <v>4.8981608523493207</v>
      </c>
      <c r="BD6" s="131">
        <f t="shared" si="0"/>
        <v>4.7271522166298894</v>
      </c>
      <c r="BE6" s="131">
        <f t="shared" si="0"/>
        <v>3.7602142844114326</v>
      </c>
      <c r="BF6" s="131">
        <f t="shared" si="0"/>
        <v>2.8015774719673772</v>
      </c>
      <c r="BG6" s="131">
        <f t="shared" si="0"/>
        <v>0.13597330744559599</v>
      </c>
      <c r="BH6" s="131">
        <f t="shared" si="0"/>
        <v>-0.89385946541293038</v>
      </c>
      <c r="BI6" s="131">
        <f t="shared" si="0"/>
        <v>-2.0149535862897636</v>
      </c>
      <c r="BJ6" s="131">
        <f t="shared" si="0"/>
        <v>-3.2361289160591014</v>
      </c>
      <c r="BK6" s="131">
        <f t="shared" si="0"/>
        <v>-4.5668640524980191</v>
      </c>
      <c r="BL6" s="131">
        <f t="shared" si="0"/>
        <v>-6.0173476872669056</v>
      </c>
      <c r="BM6" s="131">
        <f t="shared" si="0"/>
        <v>-7.5985336152803882</v>
      </c>
      <c r="BN6" s="131">
        <f t="shared" si="0"/>
        <v>-9.3221996612064117</v>
      </c>
      <c r="BO6" s="131">
        <f t="shared" si="0"/>
        <v>-11.201010806255212</v>
      </c>
      <c r="BP6" s="131">
        <f t="shared" si="0"/>
        <v>-13.248586818136459</v>
      </c>
      <c r="BQ6" s="131">
        <f t="shared" si="0"/>
        <v>-15.479574708164336</v>
      </c>
      <c r="BR6" s="131">
        <f t="shared" si="0"/>
        <v>-17.909726362065157</v>
      </c>
      <c r="BS6" s="131">
        <f t="shared" si="0"/>
        <v>-20.555981715199472</v>
      </c>
      <c r="BT6" s="131">
        <f t="shared" si="0"/>
        <v>-1.3734244566876442E-7</v>
      </c>
    </row>
    <row r="7" spans="1:72" x14ac:dyDescent="0.25">
      <c r="B7" s="24" t="s">
        <v>87</v>
      </c>
      <c r="C7" s="32">
        <v>9856.3916075683792</v>
      </c>
      <c r="D7" t="s">
        <v>235</v>
      </c>
      <c r="E7" s="50" t="s">
        <v>111</v>
      </c>
      <c r="I7" s="148"/>
      <c r="J7" s="149"/>
      <c r="K7" s="47"/>
      <c r="L7" s="47"/>
    </row>
    <row r="8" spans="1:72" x14ac:dyDescent="0.25">
      <c r="B8" s="24" t="s">
        <v>88</v>
      </c>
      <c r="C8" s="42">
        <f>C7/C3-1</f>
        <v>-0.18511034664406678</v>
      </c>
      <c r="I8" s="148"/>
      <c r="J8" s="149"/>
    </row>
    <row r="9" spans="1:72" s="53" customFormat="1" x14ac:dyDescent="0.25">
      <c r="B9" s="24" t="s">
        <v>187</v>
      </c>
      <c r="C9" s="126">
        <v>0</v>
      </c>
      <c r="I9" s="148"/>
      <c r="J9" s="149"/>
    </row>
    <row r="10" spans="1:72" s="105" customFormat="1" x14ac:dyDescent="0.25">
      <c r="B10" s="24" t="s">
        <v>188</v>
      </c>
      <c r="C10" s="127">
        <v>0</v>
      </c>
      <c r="I10" s="148"/>
      <c r="J10" s="149"/>
      <c r="N10" s="129"/>
    </row>
    <row r="11" spans="1:72" x14ac:dyDescent="0.25">
      <c r="B11" s="24" t="s">
        <v>189</v>
      </c>
      <c r="C11" s="147">
        <v>4.6902293684943815E-2</v>
      </c>
      <c r="D11" t="s">
        <v>236</v>
      </c>
      <c r="I11" s="148"/>
      <c r="J11" s="149"/>
    </row>
    <row r="12" spans="1:72" s="19" customFormat="1" x14ac:dyDescent="0.25">
      <c r="B12" s="24" t="s">
        <v>90</v>
      </c>
      <c r="C12" s="43">
        <v>5.1159999999999997E-2</v>
      </c>
    </row>
    <row r="13" spans="1:72" s="19" customFormat="1" x14ac:dyDescent="0.25">
      <c r="B13" s="24" t="s">
        <v>106</v>
      </c>
      <c r="C13" s="60">
        <v>100000000000000</v>
      </c>
      <c r="D13" s="19" t="s">
        <v>237</v>
      </c>
      <c r="E13" s="50" t="s">
        <v>111</v>
      </c>
    </row>
    <row r="14" spans="1:72" x14ac:dyDescent="0.25">
      <c r="B14" s="24" t="s">
        <v>107</v>
      </c>
      <c r="C14" s="43">
        <v>2020</v>
      </c>
    </row>
    <row r="15" spans="1:72" s="19" customFormat="1" x14ac:dyDescent="0.25">
      <c r="B15" s="24" t="s">
        <v>108</v>
      </c>
      <c r="C15" s="43">
        <v>2047</v>
      </c>
    </row>
    <row r="16" spans="1:72" x14ac:dyDescent="0.25">
      <c r="B16" s="24" t="s">
        <v>110</v>
      </c>
      <c r="C16" s="49">
        <v>0</v>
      </c>
      <c r="E16" s="50"/>
    </row>
    <row r="17" spans="2:4" x14ac:dyDescent="0.25">
      <c r="B17" s="24" t="s">
        <v>109</v>
      </c>
      <c r="C17" s="40">
        <f ca="1">OFFSET(Calcs!D28, 0, Summary!C15-Calcs!D15)</f>
        <v>1.3734244566876441E-4</v>
      </c>
    </row>
    <row r="18" spans="2:4" s="105" customFormat="1" x14ac:dyDescent="0.25">
      <c r="B18" s="24" t="s">
        <v>223</v>
      </c>
      <c r="C18" s="41" t="s">
        <v>224</v>
      </c>
      <c r="D18" s="105" t="s">
        <v>225</v>
      </c>
    </row>
    <row r="19" spans="2:4" s="19" customFormat="1" x14ac:dyDescent="0.25"/>
    <row r="20" spans="2:4" s="19" customFormat="1" x14ac:dyDescent="0.25"/>
    <row r="35" spans="1:39" s="53" customFormat="1" x14ac:dyDescent="0.25"/>
    <row r="36" spans="1:39" s="53" customFormat="1" x14ac:dyDescent="0.25"/>
    <row r="37" spans="1:39" s="53" customFormat="1" x14ac:dyDescent="0.25"/>
    <row r="41" spans="1:39" x14ac:dyDescent="0.25">
      <c r="B41" s="20" t="s">
        <v>94</v>
      </c>
    </row>
    <row r="42" spans="1:39" x14ac:dyDescent="0.25">
      <c r="B42" s="33" t="s">
        <v>91</v>
      </c>
      <c r="C42" s="54">
        <v>2014</v>
      </c>
      <c r="D42" s="54">
        <v>2015</v>
      </c>
      <c r="E42" s="54">
        <v>2016</v>
      </c>
      <c r="F42" s="20">
        <v>2017</v>
      </c>
      <c r="G42" s="20">
        <v>2018</v>
      </c>
      <c r="H42" s="20">
        <v>2019</v>
      </c>
      <c r="I42" s="20">
        <v>2020</v>
      </c>
      <c r="J42" s="20">
        <v>2021</v>
      </c>
      <c r="K42" s="20">
        <v>2022</v>
      </c>
      <c r="L42" s="20">
        <v>2023</v>
      </c>
      <c r="M42" s="20">
        <v>2024</v>
      </c>
      <c r="N42" s="20">
        <v>2025</v>
      </c>
      <c r="O42" s="20">
        <v>2026</v>
      </c>
      <c r="P42" s="20">
        <v>2027</v>
      </c>
      <c r="Q42" s="20">
        <v>2028</v>
      </c>
      <c r="R42" s="20">
        <v>2029</v>
      </c>
      <c r="S42" s="20">
        <v>2030</v>
      </c>
      <c r="T42" s="20">
        <v>2031</v>
      </c>
      <c r="U42" s="20">
        <v>2032</v>
      </c>
      <c r="V42" s="20">
        <v>2033</v>
      </c>
      <c r="W42" s="20">
        <v>2034</v>
      </c>
      <c r="X42" s="20">
        <v>2035</v>
      </c>
      <c r="Y42" s="54">
        <v>2036</v>
      </c>
      <c r="Z42" s="54">
        <v>2037</v>
      </c>
      <c r="AA42" s="54">
        <v>2038</v>
      </c>
      <c r="AB42" s="54">
        <v>2039</v>
      </c>
      <c r="AC42" s="54">
        <v>2040</v>
      </c>
      <c r="AD42" s="54">
        <v>2041</v>
      </c>
      <c r="AE42" s="54">
        <v>2042</v>
      </c>
      <c r="AF42" s="54">
        <v>2043</v>
      </c>
      <c r="AG42" s="54">
        <v>2044</v>
      </c>
      <c r="AH42" s="54">
        <v>2045</v>
      </c>
      <c r="AI42" s="54">
        <v>2046</v>
      </c>
      <c r="AJ42" s="54">
        <v>2047</v>
      </c>
      <c r="AK42" s="54">
        <v>2048</v>
      </c>
      <c r="AL42" s="54">
        <v>2049</v>
      </c>
      <c r="AM42" s="54">
        <v>2050</v>
      </c>
    </row>
    <row r="43" spans="1:39" x14ac:dyDescent="0.25">
      <c r="B43" t="s">
        <v>127</v>
      </c>
      <c r="F43" s="32">
        <f>Calcs!D21</f>
        <v>12095.369682235045</v>
      </c>
      <c r="G43" s="32">
        <f>Calcs!E21</f>
        <v>11834.680968387356</v>
      </c>
      <c r="H43" s="32">
        <f>Calcs!F21</f>
        <v>11552.105152780023</v>
      </c>
      <c r="I43" s="32">
        <f>Calcs!G21</f>
        <v>12168.427804857231</v>
      </c>
      <c r="J43" s="32">
        <f>Calcs!H21</f>
        <v>10843.555476184305</v>
      </c>
      <c r="K43" s="32">
        <f>Calcs!I21</f>
        <v>10633.626262038733</v>
      </c>
      <c r="L43" s="32">
        <f>Calcs!J21</f>
        <v>10243.432169611806</v>
      </c>
      <c r="M43" s="32">
        <f>Calcs!K21</f>
        <v>11128.119052974123</v>
      </c>
      <c r="N43" s="32">
        <f>Calcs!L21</f>
        <v>10527.01808843752</v>
      </c>
      <c r="O43" s="32">
        <f>Calcs!M21</f>
        <v>10033.287200750003</v>
      </c>
      <c r="P43" s="32">
        <f>Calcs!N21</f>
        <v>11042.844229096907</v>
      </c>
      <c r="Q43" s="32">
        <f>Calcs!O21</f>
        <v>10819.097642104838</v>
      </c>
      <c r="R43" s="32">
        <f>Calcs!P21</f>
        <v>10008.692180866097</v>
      </c>
      <c r="S43" s="32">
        <f>Calcs!Q21</f>
        <v>9721.4381123383864</v>
      </c>
      <c r="T43" s="32">
        <f>Calcs!R21</f>
        <v>8654.4846953957476</v>
      </c>
      <c r="U43" s="32">
        <f>Calcs!S21</f>
        <v>8819.9388296880807</v>
      </c>
      <c r="V43" s="32">
        <f>Calcs!T21</f>
        <v>8238.0383223817407</v>
      </c>
      <c r="W43" s="32">
        <f>Calcs!U21</f>
        <v>7756.4351319563648</v>
      </c>
      <c r="X43" s="32">
        <f>Calcs!V21</f>
        <v>5662.3211916579985</v>
      </c>
    </row>
    <row r="44" spans="1:39" s="53" customFormat="1" x14ac:dyDescent="0.25">
      <c r="B44" s="53" t="s">
        <v>131</v>
      </c>
      <c r="F44" s="32"/>
      <c r="G44" s="32"/>
      <c r="H44" s="32"/>
      <c r="I44" s="32"/>
      <c r="J44" s="32"/>
      <c r="K44" s="32"/>
      <c r="L44" s="32"/>
      <c r="M44" s="32"/>
      <c r="N44" s="32"/>
      <c r="O44" s="32"/>
      <c r="P44" s="32"/>
      <c r="Q44" s="32"/>
      <c r="R44" s="32"/>
      <c r="S44" s="32"/>
      <c r="T44" s="32"/>
      <c r="U44" s="32"/>
      <c r="V44" s="32"/>
      <c r="W44" s="32"/>
      <c r="X44" s="32"/>
      <c r="Y44" s="32">
        <f>Calcs!W21</f>
        <v>5388.8445108572041</v>
      </c>
      <c r="Z44" s="32">
        <f>Calcs!X21</f>
        <v>5128.5761049688263</v>
      </c>
      <c r="AA44" s="32">
        <f>Calcs!Y21</f>
        <v>4880.8780456486584</v>
      </c>
      <c r="AB44" s="32">
        <f>Calcs!Z21</f>
        <v>4645.1432149781613</v>
      </c>
      <c r="AC44" s="32">
        <f>Calcs!AA21</f>
        <v>4420.7938173939892</v>
      </c>
      <c r="AD44" s="32">
        <f>Calcs!AB21</f>
        <v>4207.2799634878011</v>
      </c>
      <c r="AE44" s="32">
        <f>Calcs!AC21</f>
        <v>4004.0783222051691</v>
      </c>
      <c r="AF44" s="32">
        <f>Calcs!AD21</f>
        <v>3810.6908381400954</v>
      </c>
      <c r="AG44" s="32">
        <f>Calcs!AE21</f>
        <v>3626.6435107811549</v>
      </c>
      <c r="AH44" s="32">
        <f>Calcs!AF21</f>
        <v>3451.4852327171438</v>
      </c>
      <c r="AI44" s="32">
        <f>Calcs!AG21</f>
        <v>3284.7866839546605</v>
      </c>
      <c r="AJ44" s="32">
        <f>Calcs!AH21</f>
        <v>3126.139279637503</v>
      </c>
      <c r="AK44" s="32">
        <f>Calcs!AI21</f>
        <v>2975.1541685887391</v>
      </c>
      <c r="AL44" s="32">
        <f>Calcs!AJ21</f>
        <v>2831.4612802208057</v>
      </c>
      <c r="AM44" s="32">
        <f>Calcs!AK21</f>
        <v>2694.7084174775991</v>
      </c>
    </row>
    <row r="45" spans="1:39" x14ac:dyDescent="0.25">
      <c r="A45" s="19"/>
      <c r="B45" s="19" t="s">
        <v>195</v>
      </c>
      <c r="F45" s="32">
        <f>Calcs!D33</f>
        <v>7420.9596822350459</v>
      </c>
      <c r="G45" s="32">
        <f>Calcs!E33</f>
        <v>6613.0576350540223</v>
      </c>
      <c r="H45" s="32">
        <f>Calcs!F33</f>
        <v>6365.2324255072963</v>
      </c>
      <c r="I45" s="32">
        <f>Calcs!G33</f>
        <v>5665.4302290996566</v>
      </c>
      <c r="J45" s="32">
        <f>Calcs!H33</f>
        <v>4488.7542640630927</v>
      </c>
      <c r="K45" s="32">
        <f>Calcs!I33</f>
        <v>4793.2728775324395</v>
      </c>
      <c r="L45" s="32">
        <f>Calcs!J33</f>
        <v>5118.4501371414717</v>
      </c>
      <c r="M45" s="32">
        <f>Calcs!K33</f>
        <v>5465.687532459131</v>
      </c>
      <c r="N45" s="32">
        <f>Calcs!L33</f>
        <v>5836.4816305825989</v>
      </c>
      <c r="O45" s="32">
        <f>Calcs!M33</f>
        <v>6232.4305262291036</v>
      </c>
      <c r="P45" s="32">
        <f>Calcs!N33</f>
        <v>6655.2407294041359</v>
      </c>
      <c r="Q45" s="32">
        <f>Calcs!O33</f>
        <v>7106.7345203314235</v>
      </c>
      <c r="R45" s="32">
        <f>Calcs!P33</f>
        <v>7588.8578033438353</v>
      </c>
      <c r="S45" s="32">
        <f>Calcs!Q33</f>
        <v>8103.6884935849384</v>
      </c>
      <c r="T45" s="32">
        <f>Calcs!R33</f>
        <v>8653.4454726672047</v>
      </c>
      <c r="U45" s="32">
        <f>Calcs!S33</f>
        <v>9240.4981518851509</v>
      </c>
      <c r="V45" s="32">
        <f>Calcs!T33</f>
        <v>9867.3766842000514</v>
      </c>
      <c r="W45" s="32">
        <f>Calcs!U33</f>
        <v>10536.782869009216</v>
      </c>
      <c r="X45" s="32">
        <f>Calcs!V33</f>
        <v>11251.601796698491</v>
      </c>
      <c r="Y45" s="32">
        <f>Calcs!W33</f>
        <v>12014.914283165153</v>
      </c>
      <c r="Z45" s="32">
        <f>Calcs!X33</f>
        <v>12830.010147903062</v>
      </c>
      <c r="AA45" s="32">
        <f>Calcs!Y33</f>
        <v>13700.402392877641</v>
      </c>
      <c r="AB45" s="32">
        <f>Calcs!Z33</f>
        <v>14629.842343300501</v>
      </c>
      <c r="AC45" s="32">
        <f>Calcs!AA33</f>
        <v>15622.335815559418</v>
      </c>
      <c r="AD45" s="32">
        <f>Calcs!AB33</f>
        <v>16682.160381986116</v>
      </c>
      <c r="AE45" s="32">
        <f>Calcs!AC33</f>
        <v>17813.883806871792</v>
      </c>
      <c r="AF45" s="32">
        <f>Calcs!AD33</f>
        <v>19022.38373318818</v>
      </c>
      <c r="AG45" s="32">
        <f>Calcs!AE33</f>
        <v>20312.868704862474</v>
      </c>
      <c r="AH45" s="32">
        <f>Calcs!AF33</f>
        <v>21690.900615210467</v>
      </c>
      <c r="AI45" s="32">
        <f>Calcs!AG33</f>
        <v>23162.418678279122</v>
      </c>
      <c r="AJ45" s="32">
        <f>Calcs!AH33</f>
        <v>24733.765026413021</v>
      </c>
      <c r="AK45" s="32">
        <f>Calcs!AI33</f>
        <v>2975.1541685887391</v>
      </c>
      <c r="AL45" s="32">
        <f>Calcs!AJ33</f>
        <v>2831.4612802208057</v>
      </c>
      <c r="AM45" s="32">
        <f>Calcs!AK33</f>
        <v>2694.7084174775991</v>
      </c>
    </row>
    <row r="46" spans="1:39" x14ac:dyDescent="0.25">
      <c r="B46" t="s">
        <v>126</v>
      </c>
      <c r="F46" s="32">
        <f>Calcs!D32</f>
        <v>4674.4099999999989</v>
      </c>
      <c r="G46" s="32">
        <f>Calcs!E32</f>
        <v>10135.176148933333</v>
      </c>
      <c r="H46" s="32">
        <f>Calcs!F32</f>
        <v>15840.56448798549</v>
      </c>
      <c r="I46" s="32">
        <f>Calcs!G32</f>
        <v>23153.965342948402</v>
      </c>
      <c r="J46" s="32">
        <f>Calcs!H32</f>
        <v>30693.323422014859</v>
      </c>
      <c r="K46" s="32">
        <f>Calcs!I32</f>
        <v>38103.947232791434</v>
      </c>
      <c r="L46" s="32">
        <f>Calcs!J32</f>
        <v>45178.327205691377</v>
      </c>
      <c r="M46" s="32">
        <f>Calcs!K32</f>
        <v>53152.08194604954</v>
      </c>
      <c r="N46" s="32">
        <f>Calcs!L32</f>
        <v>60561.878916264359</v>
      </c>
      <c r="O46" s="32">
        <f>Calcs!M32</f>
        <v>67461.081316141353</v>
      </c>
      <c r="P46" s="32">
        <f>Calcs!N32</f>
        <v>75299.993735967932</v>
      </c>
      <c r="Q46" s="32">
        <f>Calcs!O32</f>
        <v>82864.704537273472</v>
      </c>
      <c r="R46" s="32">
        <f>Calcs!P32</f>
        <v>89523.897198922656</v>
      </c>
      <c r="S46" s="32">
        <f>Calcs!Q32</f>
        <v>95721.689398372982</v>
      </c>
      <c r="T46" s="32">
        <f>Calcs!R32</f>
        <v>100619.8502507223</v>
      </c>
      <c r="U46" s="32">
        <f>Calcs!S32</f>
        <v>105347.0024673522</v>
      </c>
      <c r="V46" s="32">
        <f>Calcs!T32</f>
        <v>109107.21675176363</v>
      </c>
      <c r="W46" s="32">
        <f>Calcs!U32</f>
        <v>111908.79422373101</v>
      </c>
      <c r="X46" s="32">
        <f>Calcs!V32</f>
        <v>112044.76753117661</v>
      </c>
      <c r="Y46" s="32">
        <f>Calcs!W32</f>
        <v>111150.90806576367</v>
      </c>
      <c r="Z46" s="32">
        <f>Calcs!X32</f>
        <v>109135.9544794739</v>
      </c>
      <c r="AA46" s="32">
        <f>Calcs!Y32</f>
        <v>105899.82556341481</v>
      </c>
      <c r="AB46" s="32">
        <f>Calcs!Z32</f>
        <v>101332.96151091679</v>
      </c>
      <c r="AC46" s="32">
        <f>Calcs!AA32</f>
        <v>95315.613823649881</v>
      </c>
      <c r="AD46" s="32">
        <f>Calcs!AB32</f>
        <v>87717.080208369502</v>
      </c>
      <c r="AE46" s="32">
        <f>Calcs!AC32</f>
        <v>78394.880547163077</v>
      </c>
      <c r="AF46" s="32">
        <f>Calcs!AD32</f>
        <v>67193.869740907874</v>
      </c>
      <c r="AG46" s="32">
        <f>Calcs!AE32</f>
        <v>53945.28292277141</v>
      </c>
      <c r="AH46" s="32">
        <f>Calcs!AF32</f>
        <v>38465.708214607075</v>
      </c>
      <c r="AI46" s="32">
        <f>Calcs!AG32</f>
        <v>20555.981852541918</v>
      </c>
      <c r="AJ46" s="32">
        <f>Calcs!AH32</f>
        <v>1.3734244566876441E-4</v>
      </c>
      <c r="AK46" s="32">
        <f>Calcs!AI32</f>
        <v>0</v>
      </c>
      <c r="AL46" s="32">
        <f>Calcs!AJ32</f>
        <v>0</v>
      </c>
      <c r="AM46" s="32">
        <f>Calcs!AK32</f>
        <v>0</v>
      </c>
    </row>
    <row r="48" spans="1:39" x14ac:dyDescent="0.25">
      <c r="B48" s="20" t="s">
        <v>95</v>
      </c>
    </row>
    <row r="49" spans="2:39" x14ac:dyDescent="0.25">
      <c r="B49" s="33" t="s">
        <v>92</v>
      </c>
    </row>
    <row r="50" spans="2:39" x14ac:dyDescent="0.25">
      <c r="C50" s="54">
        <v>2014</v>
      </c>
      <c r="D50" s="54">
        <v>2015</v>
      </c>
      <c r="E50" s="54">
        <v>2016</v>
      </c>
      <c r="F50" s="20">
        <v>2017</v>
      </c>
      <c r="G50" s="20">
        <v>2018</v>
      </c>
      <c r="H50" s="20">
        <v>2019</v>
      </c>
      <c r="I50" s="20">
        <v>2020</v>
      </c>
      <c r="J50" s="20">
        <v>2021</v>
      </c>
      <c r="K50" s="20">
        <v>2022</v>
      </c>
      <c r="L50" s="20">
        <v>2023</v>
      </c>
      <c r="M50" s="20">
        <v>2024</v>
      </c>
      <c r="N50" s="20">
        <v>2025</v>
      </c>
      <c r="O50" s="20">
        <v>2026</v>
      </c>
      <c r="P50" s="20">
        <v>2027</v>
      </c>
      <c r="Q50" s="20">
        <v>2028</v>
      </c>
      <c r="R50" s="20">
        <v>2029</v>
      </c>
      <c r="S50" s="20">
        <v>2030</v>
      </c>
      <c r="T50" s="20">
        <v>2031</v>
      </c>
      <c r="U50" s="20">
        <v>2032</v>
      </c>
      <c r="V50" s="20">
        <v>2033</v>
      </c>
      <c r="W50" s="20">
        <v>2034</v>
      </c>
      <c r="X50" s="20">
        <v>2035</v>
      </c>
      <c r="Y50" s="54">
        <v>2036</v>
      </c>
      <c r="Z50" s="54">
        <v>2037</v>
      </c>
      <c r="AA50" s="54">
        <v>2038</v>
      </c>
      <c r="AB50" s="54">
        <v>2039</v>
      </c>
      <c r="AC50" s="54">
        <v>2040</v>
      </c>
      <c r="AD50" s="54">
        <v>2041</v>
      </c>
      <c r="AE50" s="54">
        <v>2042</v>
      </c>
      <c r="AF50" s="54">
        <v>2043</v>
      </c>
      <c r="AG50" s="54">
        <v>2044</v>
      </c>
      <c r="AH50" s="54">
        <v>2045</v>
      </c>
      <c r="AI50" s="54">
        <v>2046</v>
      </c>
      <c r="AJ50" s="54">
        <v>2047</v>
      </c>
      <c r="AK50" s="54">
        <v>2048</v>
      </c>
      <c r="AL50" s="54">
        <v>2049</v>
      </c>
      <c r="AM50" s="54">
        <v>2050</v>
      </c>
    </row>
    <row r="51" spans="2:39" s="53" customFormat="1" x14ac:dyDescent="0.25">
      <c r="B51" s="53" t="s">
        <v>151</v>
      </c>
      <c r="C51" s="121">
        <f>'Historical Data'!C10</f>
        <v>123.51</v>
      </c>
      <c r="D51" s="121">
        <f>'Historical Data'!D10</f>
        <v>135.65</v>
      </c>
      <c r="E51" s="121">
        <f>'Historical Data'!E10</f>
        <v>155.58000000000001</v>
      </c>
      <c r="F51" s="121"/>
      <c r="G51" s="121"/>
      <c r="H51" s="121"/>
      <c r="I51" s="121"/>
      <c r="J51" s="121"/>
      <c r="K51" s="121"/>
      <c r="L51" s="121"/>
      <c r="M51" s="121"/>
      <c r="N51" s="121"/>
      <c r="O51" s="121"/>
      <c r="P51" s="121"/>
      <c r="Q51" s="121"/>
      <c r="R51" s="121"/>
      <c r="S51" s="121"/>
      <c r="T51" s="121"/>
      <c r="U51" s="121"/>
      <c r="V51" s="121"/>
      <c r="W51" s="121"/>
      <c r="X51" s="121"/>
      <c r="Y51" s="121"/>
      <c r="Z51" s="121"/>
      <c r="AA51" s="121"/>
      <c r="AB51" s="121"/>
      <c r="AC51" s="121"/>
      <c r="AD51" s="121"/>
      <c r="AE51" s="121"/>
      <c r="AF51" s="121"/>
      <c r="AG51" s="121"/>
      <c r="AH51" s="121"/>
      <c r="AI51" s="121"/>
      <c r="AJ51" s="121"/>
      <c r="AK51" s="121"/>
      <c r="AL51" s="121"/>
      <c r="AM51" s="121"/>
    </row>
    <row r="52" spans="2:39" x14ac:dyDescent="0.25">
      <c r="B52" t="s">
        <v>135</v>
      </c>
      <c r="C52" s="32"/>
      <c r="D52" s="32"/>
      <c r="E52" s="32"/>
      <c r="F52" s="32">
        <f>'Residential Bill'!C19</f>
        <v>160.21813261808913</v>
      </c>
      <c r="G52" s="32">
        <f>'Residential Bill'!D19</f>
        <v>162.76950298964928</v>
      </c>
      <c r="H52" s="32">
        <f>'Residential Bill'!E19</f>
        <v>165.41420006702134</v>
      </c>
      <c r="I52" s="32">
        <f>'Residential Bill'!F19</f>
        <v>175.94032368871547</v>
      </c>
      <c r="J52" s="32">
        <f>'Residential Bill'!G19</f>
        <v>173.59593780473958</v>
      </c>
      <c r="K52" s="32">
        <f>'Residential Bill'!H19</f>
        <v>176.91361421157205</v>
      </c>
      <c r="L52" s="32">
        <f>'Residential Bill'!I19</f>
        <v>181.74631090333577</v>
      </c>
      <c r="M52" s="32">
        <f>'Residential Bill'!J19</f>
        <v>184.45185686929372</v>
      </c>
      <c r="N52" s="32">
        <f>'Residential Bill'!K19</f>
        <v>193.49858854932918</v>
      </c>
      <c r="O52" s="32">
        <f>'Residential Bill'!L19</f>
        <v>188.45489333516903</v>
      </c>
      <c r="P52" s="32">
        <f>'Residential Bill'!M19</f>
        <v>198.44338301910517</v>
      </c>
      <c r="Q52" s="32">
        <f>'Residential Bill'!N19</f>
        <v>198.85748134818064</v>
      </c>
      <c r="R52" s="32">
        <f>'Residential Bill'!O19</f>
        <v>197.7162350799629</v>
      </c>
      <c r="S52" s="32">
        <f>'Residential Bill'!P19</f>
        <v>199.85545053707497</v>
      </c>
      <c r="T52" s="32">
        <f>'Residential Bill'!Q19</f>
        <v>202.42298557157022</v>
      </c>
      <c r="U52" s="32">
        <f>'Residential Bill'!R19</f>
        <v>204.74964459598468</v>
      </c>
      <c r="V52" s="32">
        <f>'Residential Bill'!S19</f>
        <v>206.70587849410711</v>
      </c>
      <c r="W52" s="32">
        <f>'Residential Bill'!T19</f>
        <v>208.12189291901626</v>
      </c>
      <c r="X52" s="32">
        <f>'Residential Bill'!U19</f>
        <v>204.59443129699886</v>
      </c>
      <c r="Y52" s="32"/>
      <c r="Z52" s="32"/>
      <c r="AA52" s="32"/>
      <c r="AB52" s="32"/>
      <c r="AC52" s="32"/>
      <c r="AD52" s="32"/>
      <c r="AE52" s="32"/>
      <c r="AF52" s="32"/>
      <c r="AG52" s="32"/>
      <c r="AH52" s="32"/>
      <c r="AI52" s="32"/>
      <c r="AJ52" s="32"/>
      <c r="AK52" s="32"/>
      <c r="AL52" s="32"/>
      <c r="AM52" s="32"/>
    </row>
    <row r="53" spans="2:39" s="53" customFormat="1" x14ac:dyDescent="0.25">
      <c r="B53" s="53" t="s">
        <v>134</v>
      </c>
      <c r="C53" s="32"/>
      <c r="D53" s="32"/>
      <c r="E53" s="32"/>
      <c r="F53" s="32"/>
      <c r="G53" s="32"/>
      <c r="H53" s="32"/>
      <c r="I53" s="32"/>
      <c r="J53" s="32"/>
      <c r="K53" s="32"/>
      <c r="L53" s="32"/>
      <c r="M53" s="32"/>
      <c r="N53" s="32"/>
      <c r="O53" s="32"/>
      <c r="P53" s="32"/>
      <c r="Q53" s="32"/>
      <c r="R53" s="32"/>
      <c r="S53" s="32"/>
      <c r="T53" s="32"/>
      <c r="U53" s="32"/>
      <c r="V53" s="32"/>
      <c r="W53" s="32"/>
      <c r="X53" s="32"/>
      <c r="Y53" s="32">
        <f>'Residential Bill'!V20</f>
        <v>205.43844915893689</v>
      </c>
      <c r="Z53" s="32">
        <f>'Residential Bill'!W20</f>
        <v>206.28594886613706</v>
      </c>
      <c r="AA53" s="32">
        <f>'Residential Bill'!X20</f>
        <v>207.13694478233143</v>
      </c>
      <c r="AB53" s="32">
        <f>'Residential Bill'!Y20</f>
        <v>207.99145133050709</v>
      </c>
      <c r="AC53" s="32">
        <f>'Residential Bill'!Z20</f>
        <v>208.84948299315059</v>
      </c>
      <c r="AD53" s="32">
        <f>'Residential Bill'!AA20</f>
        <v>209.71105431249339</v>
      </c>
      <c r="AE53" s="32">
        <f>'Residential Bill'!AB20</f>
        <v>210.57617989075831</v>
      </c>
      <c r="AF53" s="32">
        <f>'Residential Bill'!AC20</f>
        <v>211.44487439040711</v>
      </c>
      <c r="AG53" s="32">
        <f>'Residential Bill'!AD20</f>
        <v>212.31715253438887</v>
      </c>
      <c r="AH53" s="32">
        <f>'Residential Bill'!AE20</f>
        <v>213.19302910638956</v>
      </c>
      <c r="AI53" s="32">
        <f>'Residential Bill'!AF20</f>
        <v>214.07251895108266</v>
      </c>
      <c r="AJ53" s="32">
        <f>'Residential Bill'!AG20</f>
        <v>214.95563697438064</v>
      </c>
      <c r="AK53" s="32">
        <f>'Residential Bill'!AH20</f>
        <v>215.84239814368772</v>
      </c>
      <c r="AL53" s="32">
        <f>'Residential Bill'!AI20</f>
        <v>216.73281748815344</v>
      </c>
      <c r="AM53" s="32">
        <f>'Residential Bill'!AJ20</f>
        <v>217.62691009892745</v>
      </c>
    </row>
    <row r="54" spans="2:39" x14ac:dyDescent="0.25">
      <c r="B54" t="s">
        <v>193</v>
      </c>
      <c r="C54" s="32"/>
      <c r="D54" s="32"/>
      <c r="E54" s="32"/>
      <c r="F54" s="32">
        <f ca="1">'Residential Bill'!C22</f>
        <v>130.48783261808913</v>
      </c>
      <c r="G54" s="32">
        <f ca="1">'Residential Bill'!D22</f>
        <v>129.55880298964928</v>
      </c>
      <c r="H54" s="32">
        <f ca="1">'Residential Bill'!E22</f>
        <v>132.19220006702136</v>
      </c>
      <c r="I54" s="32">
        <f ca="1">'Residential Bill'!F22</f>
        <v>134.28852368871549</v>
      </c>
      <c r="J54" s="32">
        <f ca="1">'Residential Bill'!G22</f>
        <v>132.89333780473959</v>
      </c>
      <c r="K54" s="32">
        <f ca="1">'Residential Bill'!H22</f>
        <v>139.50606050009151</v>
      </c>
      <c r="L54" s="32">
        <f ca="1">'Residential Bill'!I22</f>
        <v>148.92072176028893</v>
      </c>
      <c r="M54" s="32">
        <f ca="1">'Residential Bill'!J22</f>
        <v>148.18389544710135</v>
      </c>
      <c r="N54" s="32">
        <f ca="1">'Residential Bill'!K22</f>
        <v>163.45563002761671</v>
      </c>
      <c r="O54" s="32">
        <f ca="1">'Residential Bill'!L22</f>
        <v>163.93769122603837</v>
      </c>
      <c r="P54" s="32">
        <f ca="1">'Residential Bill'!M22</f>
        <v>170.3407147773423</v>
      </c>
      <c r="Q54" s="32">
        <f ca="1">'Residential Bill'!N22</f>
        <v>175.07973816526572</v>
      </c>
      <c r="R54" s="32">
        <f ca="1">'Residential Bill'!O22</f>
        <v>182.21715848466829</v>
      </c>
      <c r="S54" s="32">
        <f ca="1">'Residential Bill'!P22</f>
        <v>189.56619874050051</v>
      </c>
      <c r="T54" s="32">
        <f ca="1">'Residential Bill'!Q22</f>
        <v>202.41637588104535</v>
      </c>
      <c r="U54" s="32">
        <f ca="1">'Residential Bill'!R22</f>
        <v>207.40592120925174</v>
      </c>
      <c r="V54" s="32">
        <f ca="1">'Residential Bill'!S22</f>
        <v>216.92589994275383</v>
      </c>
      <c r="W54" s="32">
        <f ca="1">'Residential Bill'!T22</f>
        <v>225.44216808017578</v>
      </c>
      <c r="X54" s="32">
        <f ca="1">'Residential Bill'!U22</f>
        <v>238.94253178512673</v>
      </c>
      <c r="Y54" s="32">
        <f ca="1">'Residential Bill'!V22</f>
        <v>245.98919293486361</v>
      </c>
      <c r="Z54" s="32">
        <f ca="1">'Residential Bill'!W22</f>
        <v>253.22241935035507</v>
      </c>
      <c r="AA54" s="32">
        <f ca="1">'Residential Bill'!X22</f>
        <v>260.66481946498959</v>
      </c>
      <c r="AB54" s="32">
        <f ca="1">'Residential Bill'!Y22</f>
        <v>268.3398607142268</v>
      </c>
      <c r="AC54" s="32">
        <f ca="1">'Residential Bill'!Z22</f>
        <v>276.27195398342542</v>
      </c>
      <c r="AD54" s="32">
        <f ca="1">'Residential Bill'!AA22</f>
        <v>284.48654184465732</v>
      </c>
      <c r="AE54" s="32">
        <f ca="1">'Residential Bill'!AB22</f>
        <v>293.0101909046021</v>
      </c>
      <c r="AF54" s="32">
        <f ca="1">'Residential Bill'!AC22</f>
        <v>301.87068860176907</v>
      </c>
      <c r="AG54" s="32">
        <f ca="1">'Residential Bill'!AD22</f>
        <v>311.09714480868922</v>
      </c>
      <c r="AH54" s="32">
        <f ca="1">'Residential Bill'!AE22</f>
        <v>320.72009861343565</v>
      </c>
      <c r="AI54" s="32">
        <f ca="1">'Residential Bill'!AF22</f>
        <v>330.77163067492893</v>
      </c>
      <c r="AJ54" s="32">
        <f ca="1">'Residential Bill'!AG22</f>
        <v>341.28548156805107</v>
      </c>
      <c r="AK54" s="32">
        <f ca="1">'Residential Bill'!AH22</f>
        <v>215.84239814368772</v>
      </c>
      <c r="AL54" s="32">
        <f ca="1">'Residential Bill'!AI22</f>
        <v>216.73281748815344</v>
      </c>
      <c r="AM54" s="32">
        <f ca="1">'Residential Bill'!AJ22</f>
        <v>217.62691009892745</v>
      </c>
    </row>
    <row r="55" spans="2:39" x14ac:dyDescent="0.25">
      <c r="B55" t="s">
        <v>194</v>
      </c>
      <c r="F55" s="37">
        <f t="shared" ref="F55:X55" ca="1" si="1">F54-F52</f>
        <v>-29.7303</v>
      </c>
      <c r="G55" s="37">
        <f t="shared" ca="1" si="1"/>
        <v>-33.210700000000003</v>
      </c>
      <c r="H55" s="37">
        <f t="shared" ca="1" si="1"/>
        <v>-33.22199999999998</v>
      </c>
      <c r="I55" s="37">
        <f t="shared" ca="1" si="1"/>
        <v>-41.65179999999998</v>
      </c>
      <c r="J55" s="37">
        <f t="shared" ca="1" si="1"/>
        <v>-40.70259999999999</v>
      </c>
      <c r="K55" s="37">
        <f t="shared" ca="1" si="1"/>
        <v>-37.407553711480546</v>
      </c>
      <c r="L55" s="37">
        <f t="shared" ca="1" si="1"/>
        <v>-32.825589143046841</v>
      </c>
      <c r="M55" s="37">
        <f t="shared" ca="1" si="1"/>
        <v>-36.267961422192371</v>
      </c>
      <c r="N55" s="37">
        <f t="shared" ca="1" si="1"/>
        <v>-30.042958521712478</v>
      </c>
      <c r="O55" s="37">
        <f t="shared" ca="1" si="1"/>
        <v>-24.517202109130665</v>
      </c>
      <c r="P55" s="37">
        <f t="shared" ca="1" si="1"/>
        <v>-28.102668241762871</v>
      </c>
      <c r="Q55" s="37">
        <f t="shared" ca="1" si="1"/>
        <v>-23.777743182914918</v>
      </c>
      <c r="R55" s="37">
        <f t="shared" ca="1" si="1"/>
        <v>-15.499076595294611</v>
      </c>
      <c r="S55" s="37">
        <f t="shared" ca="1" si="1"/>
        <v>-10.289251796574462</v>
      </c>
      <c r="T55" s="37">
        <f t="shared" ca="1" si="1"/>
        <v>-6.6096905248684834E-3</v>
      </c>
      <c r="U55" s="37">
        <f t="shared" ca="1" si="1"/>
        <v>2.6562766132670674</v>
      </c>
      <c r="V55" s="37">
        <f t="shared" ca="1" si="1"/>
        <v>10.220021448646719</v>
      </c>
      <c r="W55" s="37">
        <f t="shared" ca="1" si="1"/>
        <v>17.320275161159515</v>
      </c>
      <c r="X55" s="37">
        <f t="shared" ca="1" si="1"/>
        <v>34.348100488127869</v>
      </c>
      <c r="Y55" s="37">
        <f t="shared" ref="Y55:AM55" ca="1" si="2">Y54-Y53</f>
        <v>40.550743775926719</v>
      </c>
      <c r="Z55" s="37">
        <f t="shared" ca="1" si="2"/>
        <v>46.936470484218006</v>
      </c>
      <c r="AA55" s="37">
        <f t="shared" ca="1" si="2"/>
        <v>53.527874682658165</v>
      </c>
      <c r="AB55" s="37">
        <f t="shared" ca="1" si="2"/>
        <v>60.348409383719712</v>
      </c>
      <c r="AC55" s="37">
        <f t="shared" ca="1" si="2"/>
        <v>67.422470990274832</v>
      </c>
      <c r="AD55" s="37">
        <f t="shared" ca="1" si="2"/>
        <v>74.775487532163936</v>
      </c>
      <c r="AE55" s="37">
        <f t="shared" ca="1" si="2"/>
        <v>82.434011013843786</v>
      </c>
      <c r="AF55" s="37">
        <f t="shared" ca="1" si="2"/>
        <v>90.425814211361967</v>
      </c>
      <c r="AG55" s="37">
        <f t="shared" ca="1" si="2"/>
        <v>98.779992274300355</v>
      </c>
      <c r="AH55" s="37">
        <f t="shared" ca="1" si="2"/>
        <v>107.52706950704609</v>
      </c>
      <c r="AI55" s="37">
        <f t="shared" ca="1" si="2"/>
        <v>116.69911172384627</v>
      </c>
      <c r="AJ55" s="37">
        <f t="shared" ca="1" si="2"/>
        <v>126.32984459367043</v>
      </c>
      <c r="AK55" s="37">
        <f t="shared" ca="1" si="2"/>
        <v>0</v>
      </c>
      <c r="AL55" s="37">
        <f t="shared" ca="1" si="2"/>
        <v>0</v>
      </c>
      <c r="AM55" s="37">
        <f t="shared" ca="1" si="2"/>
        <v>0</v>
      </c>
    </row>
    <row r="56" spans="2:39" x14ac:dyDescent="0.25">
      <c r="B56" t="s">
        <v>222</v>
      </c>
      <c r="F56" s="22"/>
    </row>
    <row r="57" spans="2:39" x14ac:dyDescent="0.25">
      <c r="F57" s="32"/>
    </row>
  </sheetData>
  <pageMargins left="0.7" right="0.7" top="0.75" bottom="0.75" header="0.3" footer="0.3"/>
  <drawing r:id="rId1"/>
  <legacyDrawing r:id="rId2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026" r:id="rId3" name="Button 2">
              <controlPr defaultSize="0" print="0" autoFill="0" autoPict="0" macro="[0]!PayDebtStartingValue">
                <anchor moveWithCells="1" sizeWithCells="1">
                  <from>
                    <xdr:col>5</xdr:col>
                    <xdr:colOff>19050</xdr:colOff>
                    <xdr:row>4</xdr:row>
                    <xdr:rowOff>76200</xdr:rowOff>
                  </from>
                  <to>
                    <xdr:col>5</xdr:col>
                    <xdr:colOff>1847850</xdr:colOff>
                    <xdr:row>8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7" r:id="rId4" name="Button 3">
              <controlPr defaultSize="0" print="0" autoFill="0" autoPict="0" macro="[0]!PayDebtMaxIncrease">
                <anchor moveWithCells="1" sizeWithCells="1">
                  <from>
                    <xdr:col>5</xdr:col>
                    <xdr:colOff>57150</xdr:colOff>
                    <xdr:row>12</xdr:row>
                    <xdr:rowOff>47625</xdr:rowOff>
                  </from>
                  <to>
                    <xdr:col>5</xdr:col>
                    <xdr:colOff>1838325</xdr:colOff>
                    <xdr:row>14</xdr:row>
                    <xdr:rowOff>57150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1" r:id="rId5" name="Button 17">
              <controlPr defaultSize="0" print="0" autoFill="0" autoPict="0" macro="[0]!CalculateIncreaseRate">
                <anchor moveWithCells="1" sizeWithCells="1">
                  <from>
                    <xdr:col>5</xdr:col>
                    <xdr:colOff>142875</xdr:colOff>
                    <xdr:row>9</xdr:row>
                    <xdr:rowOff>104775</xdr:rowOff>
                  </from>
                  <to>
                    <xdr:col>6</xdr:col>
                    <xdr:colOff>104775</xdr:colOff>
                    <xdr:row>11</xdr:row>
                    <xdr:rowOff>66675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2" r:id="rId6" name="Button 18">
              <controlPr defaultSize="0" print="0" autoFill="0" autoPict="0" macro="[0]!CalculateIncreaseRate">
                <anchor moveWithCells="1" sizeWithCells="1">
                  <from>
                    <xdr:col>5</xdr:col>
                    <xdr:colOff>142875</xdr:colOff>
                    <xdr:row>9</xdr:row>
                    <xdr:rowOff>104775</xdr:rowOff>
                  </from>
                  <to>
                    <xdr:col>6</xdr:col>
                    <xdr:colOff>104775</xdr:colOff>
                    <xdr:row>11</xdr:row>
                    <xdr:rowOff>66675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12"/>
  <dimension ref="A1:BT57"/>
  <sheetViews>
    <sheetView tabSelected="1" zoomScale="85" zoomScaleNormal="85" workbookViewId="0">
      <selection activeCell="I17" sqref="I17"/>
    </sheetView>
  </sheetViews>
  <sheetFormatPr defaultRowHeight="15" x14ac:dyDescent="0.25"/>
  <cols>
    <col min="1" max="1" width="16.5703125" style="105" bestFit="1" customWidth="1"/>
    <col min="2" max="2" width="57.140625" style="105" customWidth="1"/>
    <col min="3" max="3" width="31" style="105" customWidth="1"/>
    <col min="4" max="4" width="12" style="105" bestFit="1" customWidth="1"/>
    <col min="5" max="5" width="12.42578125" style="105" bestFit="1" customWidth="1"/>
    <col min="6" max="6" width="29" style="105" customWidth="1"/>
    <col min="7" max="8" width="9.140625" style="105"/>
    <col min="9" max="9" width="33.140625" style="105" bestFit="1" customWidth="1"/>
    <col min="10" max="39" width="9.140625" style="105"/>
    <col min="40" max="40" width="55.42578125" style="105" customWidth="1"/>
    <col min="41" max="72" width="4.28515625" style="105" bestFit="1" customWidth="1"/>
    <col min="73" max="16384" width="9.140625" style="105"/>
  </cols>
  <sheetData>
    <row r="1" spans="1:72" x14ac:dyDescent="0.25">
      <c r="A1" s="54"/>
      <c r="B1" s="46"/>
      <c r="I1" s="105" t="s">
        <v>233</v>
      </c>
      <c r="J1" s="105">
        <v>1</v>
      </c>
      <c r="L1" s="105" t="s">
        <v>234</v>
      </c>
    </row>
    <row r="2" spans="1:72" x14ac:dyDescent="0.25">
      <c r="E2" s="32"/>
      <c r="F2" s="32"/>
      <c r="G2" s="125"/>
      <c r="H2" s="125"/>
    </row>
    <row r="3" spans="1:72" ht="26.25" x14ac:dyDescent="0.25">
      <c r="B3" s="24" t="s">
        <v>96</v>
      </c>
      <c r="C3" s="40">
        <f>Calcs!D21</f>
        <v>12095.369682235045</v>
      </c>
      <c r="F3" s="32">
        <f>C7-C3</f>
        <v>-2238.9780746666656</v>
      </c>
      <c r="G3" s="123"/>
      <c r="H3" s="123"/>
      <c r="J3" s="105">
        <v>2017</v>
      </c>
      <c r="K3" s="105">
        <v>2018</v>
      </c>
      <c r="L3" s="105">
        <v>2019</v>
      </c>
      <c r="M3" s="105">
        <v>2020</v>
      </c>
      <c r="N3" s="105">
        <v>2021</v>
      </c>
      <c r="AN3" s="132"/>
      <c r="AO3" s="130">
        <v>2017</v>
      </c>
      <c r="AP3" s="130">
        <v>2018</v>
      </c>
      <c r="AQ3" s="130">
        <v>2019</v>
      </c>
      <c r="AR3" s="130">
        <v>2020</v>
      </c>
      <c r="AS3" s="130">
        <v>2021</v>
      </c>
      <c r="AT3" s="130">
        <v>2022</v>
      </c>
      <c r="AU3" s="130">
        <v>2023</v>
      </c>
      <c r="AV3" s="130">
        <v>2024</v>
      </c>
      <c r="AW3" s="130">
        <v>2025</v>
      </c>
      <c r="AX3" s="130">
        <v>2026</v>
      </c>
      <c r="AY3" s="130">
        <v>2027</v>
      </c>
      <c r="AZ3" s="130">
        <v>2028</v>
      </c>
      <c r="BA3" s="130">
        <v>2029</v>
      </c>
      <c r="BB3" s="130">
        <v>2030</v>
      </c>
      <c r="BC3" s="130">
        <v>2031</v>
      </c>
      <c r="BD3" s="130">
        <v>2032</v>
      </c>
      <c r="BE3" s="130">
        <v>2033</v>
      </c>
      <c r="BF3" s="130">
        <v>2034</v>
      </c>
      <c r="BG3" s="130">
        <v>2035</v>
      </c>
      <c r="BH3" s="130">
        <v>2036</v>
      </c>
      <c r="BI3" s="130">
        <v>2037</v>
      </c>
      <c r="BJ3" s="130">
        <v>2038</v>
      </c>
      <c r="BK3" s="130">
        <v>2039</v>
      </c>
      <c r="BL3" s="130">
        <v>2040</v>
      </c>
      <c r="BM3" s="130">
        <v>2041</v>
      </c>
      <c r="BN3" s="130">
        <v>2042</v>
      </c>
      <c r="BO3" s="130">
        <v>2043</v>
      </c>
      <c r="BP3" s="130">
        <v>2044</v>
      </c>
      <c r="BQ3" s="130">
        <v>2045</v>
      </c>
      <c r="BR3" s="130">
        <v>2046</v>
      </c>
      <c r="BS3" s="130">
        <v>2047</v>
      </c>
      <c r="BT3" s="130">
        <v>2048</v>
      </c>
    </row>
    <row r="4" spans="1:72" x14ac:dyDescent="0.25">
      <c r="C4" s="124"/>
      <c r="D4" s="32"/>
      <c r="I4" s="105" t="s">
        <v>238</v>
      </c>
      <c r="J4" s="59">
        <f ca="1">OFFSET('Impact Summary'!U$2, '1a GA RPP'!$J$1, 0)</f>
        <v>-18.100000000000001</v>
      </c>
      <c r="K4" s="59">
        <f ca="1">OFFSET('Impact Summary'!V$2, '1a GA RPP'!$J$1, 0)</f>
        <v>-17.68</v>
      </c>
      <c r="L4" s="59">
        <f ca="1">OFFSET('Impact Summary'!W$2, '1a GA RPP'!$J$1, 0)</f>
        <v>-17.29</v>
      </c>
      <c r="M4" s="59">
        <f ca="1">OFFSET('Impact Summary'!X$2, '1a GA RPP'!$J$1, 0)</f>
        <v>-24.39</v>
      </c>
      <c r="N4" s="59">
        <f ca="1">OFFSET('Impact Summary'!Y$2, '1a GA RPP'!$J$1, 0)</f>
        <v>-19.2</v>
      </c>
      <c r="AN4" s="133" t="s">
        <v>221</v>
      </c>
      <c r="AO4" s="131">
        <f>'1a GA RPP'!F55/1.13</f>
        <v>-18.100000000000005</v>
      </c>
      <c r="AP4" s="131">
        <f>'1a GA RPP'!G55/1.13</f>
        <v>-17.679999999999996</v>
      </c>
      <c r="AQ4" s="131">
        <f>'1a GA RPP'!H55/1.13</f>
        <v>-17.290000000000003</v>
      </c>
      <c r="AR4" s="131">
        <f>'1a GA RPP'!I55/1.13</f>
        <v>-24.39</v>
      </c>
      <c r="AS4" s="131">
        <f>'1a GA RPP'!J55/1.13</f>
        <v>-19.2</v>
      </c>
      <c r="AT4" s="131">
        <f>'1a GA RPP'!K55/1.13</f>
        <v>-14.397099259932336</v>
      </c>
      <c r="AU4" s="131">
        <f>'1a GA RPP'!L55/1.13</f>
        <v>-7.3584083165067211</v>
      </c>
      <c r="AV4" s="131">
        <f>'1a GA RPP'!M55/1.13</f>
        <v>-15.767401829400651</v>
      </c>
      <c r="AW4" s="131">
        <f>'1a GA RPP'!N55/1.13</f>
        <v>-6.0727761618692169</v>
      </c>
      <c r="AX4" s="131">
        <f>'1a GA RPP'!O55/1.13</f>
        <v>2.3815423045382977</v>
      </c>
      <c r="AY4" s="131">
        <f>'1a GA RPP'!P55/1.13</f>
        <v>-7.4183826704949913</v>
      </c>
      <c r="AZ4" s="131">
        <f>'1a GA RPP'!Q55/1.13</f>
        <v>-2.1634880772460576</v>
      </c>
      <c r="BA4" s="131">
        <f>'1a GA RPP'!R55/1.13</f>
        <v>10.271780959401747</v>
      </c>
      <c r="BB4" s="131">
        <f>'1a GA RPP'!S55/1.13</f>
        <v>16.286232115482811</v>
      </c>
      <c r="BC4" s="131">
        <f>'1a GA RPP'!T55/1.13</f>
        <v>18.59794794494136</v>
      </c>
      <c r="BD4" s="131">
        <f>'1a GA RPP'!U55/1.13</f>
        <v>18.468795528657033</v>
      </c>
      <c r="BE4" s="131">
        <f>'1a GA RPP'!V55/1.13</f>
        <v>18.341424525011131</v>
      </c>
      <c r="BF4" s="131">
        <f>'1a GA RPP'!W55/1.13</f>
        <v>18.215798329634335</v>
      </c>
      <c r="BG4" s="131">
        <f>'1a GA RPP'!X55/1.13</f>
        <v>17.96963889274738</v>
      </c>
      <c r="BH4" s="131">
        <f>'1a GA RPP'!Y55/1.13</f>
        <v>17.895150629106741</v>
      </c>
      <c r="BI4" s="131">
        <f>'1a GA RPP'!Z55/1.13</f>
        <v>17.820971136357592</v>
      </c>
      <c r="BJ4" s="131">
        <f>'1a GA RPP'!AA55/1.13</f>
        <v>17.747099134573897</v>
      </c>
      <c r="BK4" s="131">
        <f>'1a GA RPP'!AB55/1.13</f>
        <v>17.673533349135351</v>
      </c>
      <c r="BL4" s="131">
        <f>'1a GA RPP'!AC55/1.13</f>
        <v>17.600272510705068</v>
      </c>
      <c r="BM4" s="131">
        <f>'1a GA RPP'!AD55/1.13</f>
        <v>17.52731535520801</v>
      </c>
      <c r="BN4" s="131">
        <f>'1a GA RPP'!AE55/1.13</f>
        <v>17.454660623808905</v>
      </c>
      <c r="BO4" s="131">
        <f>'1a GA RPP'!AF55/1.13</f>
        <v>17.382307062890749</v>
      </c>
      <c r="BP4" s="131">
        <f>'1a GA RPP'!AG55/1.13</f>
        <v>17.31025342403294</v>
      </c>
      <c r="BQ4" s="131">
        <f>'1a GA RPP'!AH55/1.13</f>
        <v>17.238498463989981</v>
      </c>
      <c r="BR4" s="131">
        <f>'1a GA RPP'!AI55/1.13</f>
        <v>17.167040944669875</v>
      </c>
      <c r="BS4" s="131">
        <f>'1a GA RPP'!AJ55/1.13</f>
        <v>17.095879633112705</v>
      </c>
      <c r="BT4" s="131">
        <f>'1a GA RPP'!AK55/1.13</f>
        <v>0</v>
      </c>
    </row>
    <row r="5" spans="1:72" x14ac:dyDescent="0.25">
      <c r="B5" s="25"/>
      <c r="C5" s="45" t="s">
        <v>209</v>
      </c>
      <c r="I5" s="151"/>
      <c r="J5" s="149"/>
      <c r="K5" s="121"/>
      <c r="L5" s="54"/>
      <c r="AN5" s="133" t="s">
        <v>213</v>
      </c>
      <c r="AO5" s="131">
        <f>'1a GA RPP'!F46/1000</f>
        <v>1.4998335733333332</v>
      </c>
      <c r="AP5" s="131">
        <f>'1a GA RPP'!G46/1000</f>
        <v>3.0415958642783991</v>
      </c>
      <c r="AQ5" s="131">
        <f>'1a GA RPP'!H46/1000</f>
        <v>4.6198988793615499</v>
      </c>
      <c r="AR5" s="131">
        <f>'1a GA RPP'!I46/1000</f>
        <v>6.8631661700296878</v>
      </c>
      <c r="AS5" s="131">
        <f>'1a GA RPP'!J46/1000</f>
        <v>8.794143671288408</v>
      </c>
      <c r="AT5" s="131">
        <f>'1a GA RPP'!K46/1000</f>
        <v>10.428706816242265</v>
      </c>
      <c r="AU5" s="131">
        <f>'1a GA RPP'!L46/1000</f>
        <v>11.567720689118879</v>
      </c>
      <c r="AV5" s="131">
        <f>'1a GA RPP'!M46/1000</f>
        <v>13.456934376345092</v>
      </c>
      <c r="AW5" s="131">
        <f>'1a GA RPP'!N46/1000</f>
        <v>14.645085072149133</v>
      </c>
      <c r="AX5" s="131">
        <f>'1a GA RPP'!O46/1000</f>
        <v>15.199744186756442</v>
      </c>
      <c r="AY5" s="131">
        <f>'1a GA RPP'!P46/1000</f>
        <v>16.587779277245293</v>
      </c>
      <c r="AZ5" s="131">
        <f>'1a GA RPP'!Q46/1000</f>
        <v>17.614431094947431</v>
      </c>
      <c r="BA5" s="131">
        <f>'1a GA RPP'!R46/1000</f>
        <v>17.67037942615994</v>
      </c>
      <c r="BB5" s="131">
        <f>'1a GA RPP'!S46/1000</f>
        <v>17.224858042580149</v>
      </c>
      <c r="BC5" s="131">
        <f>'1a GA RPP'!T46/1000</f>
        <v>16.564986380981718</v>
      </c>
      <c r="BD5" s="131">
        <f>'1a GA RPP'!U46/1000</f>
        <v>15.87135568517591</v>
      </c>
      <c r="BE5" s="131">
        <f>'1a GA RPP'!V46/1000</f>
        <v>15.142238842972677</v>
      </c>
      <c r="BF5" s="131">
        <f>'1a GA RPP'!W46/1000</f>
        <v>14.375820383122328</v>
      </c>
      <c r="BG5" s="131">
        <f>'1a GA RPP'!X46/1000</f>
        <v>13.570191954866033</v>
      </c>
      <c r="BH5" s="131">
        <f>'1a GA RPP'!Y46/1000</f>
        <v>12.723347576220149</v>
      </c>
      <c r="BI5" s="131">
        <f>'1a GA RPP'!Z46/1000</f>
        <v>11.833178639162739</v>
      </c>
      <c r="BJ5" s="131">
        <f>'1a GA RPP'!AA46/1000</f>
        <v>10.897468659285472</v>
      </c>
      <c r="BK5" s="131">
        <f>'1a GA RPP'!AB46/1000</f>
        <v>9.9138877568376849</v>
      </c>
      <c r="BL5" s="131">
        <f>'1a GA RPP'!AC46/1000</f>
        <v>8.8799868554206682</v>
      </c>
      <c r="BM5" s="131">
        <f>'1a GA RPP'!AD46/1000</f>
        <v>7.7931915838871557</v>
      </c>
      <c r="BN5" s="131">
        <f>'1a GA RPP'!AE46/1000</f>
        <v>6.6507958662619897</v>
      </c>
      <c r="BO5" s="131">
        <f>'1a GA RPP'!AF46/1000</f>
        <v>5.4499551837231195</v>
      </c>
      <c r="BP5" s="131">
        <f>'1a GA RPP'!AG46/1000</f>
        <v>4.1876794918655618</v>
      </c>
      <c r="BQ5" s="131">
        <f>'1a GA RPP'!AH46/1000</f>
        <v>2.8608257756125703</v>
      </c>
      <c r="BR5" s="131">
        <f>'1a GA RPP'!AI46/1000</f>
        <v>1.4660902232360755</v>
      </c>
      <c r="BS5" s="131">
        <f>'1a GA RPP'!AJ46/1000</f>
        <v>0</v>
      </c>
      <c r="BT5" s="131">
        <f>'1a GA RPP'!AK46/1000</f>
        <v>0</v>
      </c>
    </row>
    <row r="6" spans="1:72" x14ac:dyDescent="0.25">
      <c r="B6" s="24" t="s">
        <v>210</v>
      </c>
      <c r="C6" s="128">
        <v>-27.02</v>
      </c>
      <c r="I6" s="148"/>
      <c r="J6" s="149"/>
      <c r="K6" s="55"/>
      <c r="L6" s="55"/>
      <c r="AN6" s="133" t="s">
        <v>214</v>
      </c>
      <c r="AO6" s="131">
        <f>AO5</f>
        <v>1.4998335733333332</v>
      </c>
      <c r="AP6" s="131">
        <f t="shared" ref="AP6:BT6" si="0">AP5-AO5</f>
        <v>1.5417622909450659</v>
      </c>
      <c r="AQ6" s="131">
        <f t="shared" si="0"/>
        <v>1.5783030150831507</v>
      </c>
      <c r="AR6" s="131">
        <f t="shared" si="0"/>
        <v>2.2432672906681379</v>
      </c>
      <c r="AS6" s="131">
        <f t="shared" si="0"/>
        <v>1.9309775012587203</v>
      </c>
      <c r="AT6" s="131">
        <f t="shared" si="0"/>
        <v>1.6345631449538569</v>
      </c>
      <c r="AU6" s="131">
        <f t="shared" si="0"/>
        <v>1.1390138728766139</v>
      </c>
      <c r="AV6" s="131">
        <f t="shared" si="0"/>
        <v>1.8892136872262135</v>
      </c>
      <c r="AW6" s="131">
        <f t="shared" si="0"/>
        <v>1.1881506958040404</v>
      </c>
      <c r="AX6" s="131">
        <f t="shared" si="0"/>
        <v>0.55465911460730943</v>
      </c>
      <c r="AY6" s="131">
        <f t="shared" si="0"/>
        <v>1.3880350904888505</v>
      </c>
      <c r="AZ6" s="131">
        <f t="shared" si="0"/>
        <v>1.0266518177021382</v>
      </c>
      <c r="BA6" s="131">
        <f t="shared" si="0"/>
        <v>5.5948331212508862E-2</v>
      </c>
      <c r="BB6" s="131">
        <f t="shared" si="0"/>
        <v>-0.44552138357979132</v>
      </c>
      <c r="BC6" s="131">
        <f t="shared" si="0"/>
        <v>-0.65987166159843014</v>
      </c>
      <c r="BD6" s="131">
        <f t="shared" si="0"/>
        <v>-0.69363069580580827</v>
      </c>
      <c r="BE6" s="131">
        <f t="shared" si="0"/>
        <v>-0.72911684220323281</v>
      </c>
      <c r="BF6" s="131">
        <f t="shared" si="0"/>
        <v>-0.76641845985034962</v>
      </c>
      <c r="BG6" s="131">
        <f t="shared" si="0"/>
        <v>-0.80562842825629488</v>
      </c>
      <c r="BH6" s="131">
        <f t="shared" si="0"/>
        <v>-0.84684437864588347</v>
      </c>
      <c r="BI6" s="131">
        <f t="shared" si="0"/>
        <v>-0.8901689370574104</v>
      </c>
      <c r="BJ6" s="131">
        <f t="shared" si="0"/>
        <v>-0.93570997987726656</v>
      </c>
      <c r="BK6" s="131">
        <f t="shared" si="0"/>
        <v>-0.98358090244778751</v>
      </c>
      <c r="BL6" s="131">
        <f t="shared" si="0"/>
        <v>-1.0339009014170166</v>
      </c>
      <c r="BM6" s="131">
        <f t="shared" si="0"/>
        <v>-1.0867952715335125</v>
      </c>
      <c r="BN6" s="131">
        <f t="shared" si="0"/>
        <v>-1.142395717625166</v>
      </c>
      <c r="BO6" s="131">
        <f t="shared" si="0"/>
        <v>-1.2008406825388702</v>
      </c>
      <c r="BP6" s="131">
        <f t="shared" si="0"/>
        <v>-1.2622756918575577</v>
      </c>
      <c r="BQ6" s="131">
        <f t="shared" si="0"/>
        <v>-1.3268537162529914</v>
      </c>
      <c r="BR6" s="131">
        <f t="shared" si="0"/>
        <v>-1.3947355523764948</v>
      </c>
      <c r="BS6" s="131">
        <f t="shared" si="0"/>
        <v>-1.4660902232360755</v>
      </c>
      <c r="BT6" s="131">
        <f t="shared" si="0"/>
        <v>0</v>
      </c>
    </row>
    <row r="7" spans="1:72" x14ac:dyDescent="0.25">
      <c r="B7" s="24" t="s">
        <v>87</v>
      </c>
      <c r="C7" s="32">
        <v>9856.3916075683792</v>
      </c>
      <c r="D7" s="105" t="s">
        <v>235</v>
      </c>
      <c r="E7" s="50" t="s">
        <v>111</v>
      </c>
      <c r="I7" s="148"/>
      <c r="J7" s="149"/>
      <c r="K7" s="55"/>
      <c r="L7" s="55"/>
    </row>
    <row r="8" spans="1:72" x14ac:dyDescent="0.25">
      <c r="B8" s="24" t="s">
        <v>88</v>
      </c>
      <c r="C8" s="42">
        <f>C7/C3-1</f>
        <v>-0.18511034664406678</v>
      </c>
      <c r="I8" s="148"/>
      <c r="J8" s="149"/>
    </row>
    <row r="9" spans="1:72" x14ac:dyDescent="0.25">
      <c r="B9" s="24" t="s">
        <v>187</v>
      </c>
      <c r="C9" s="126">
        <v>0</v>
      </c>
      <c r="I9" s="148"/>
      <c r="J9" s="149"/>
    </row>
    <row r="10" spans="1:72" x14ac:dyDescent="0.25">
      <c r="B10" s="24" t="s">
        <v>188</v>
      </c>
      <c r="C10" s="127">
        <v>0</v>
      </c>
      <c r="I10" s="148"/>
      <c r="J10" s="149"/>
      <c r="N10" s="129"/>
    </row>
    <row r="11" spans="1:72" x14ac:dyDescent="0.25">
      <c r="B11" s="24" t="s">
        <v>189</v>
      </c>
      <c r="C11" s="147">
        <v>0</v>
      </c>
      <c r="D11" s="105" t="s">
        <v>236</v>
      </c>
      <c r="I11" s="148"/>
      <c r="J11" s="149"/>
    </row>
    <row r="12" spans="1:72" x14ac:dyDescent="0.25">
      <c r="B12" s="24" t="s">
        <v>90</v>
      </c>
      <c r="C12" s="150">
        <v>5.1159999999999997E-2</v>
      </c>
    </row>
    <row r="13" spans="1:72" x14ac:dyDescent="0.25">
      <c r="B13" s="24" t="s">
        <v>106</v>
      </c>
      <c r="C13" s="60">
        <v>1541.0953990568337</v>
      </c>
      <c r="D13" s="105" t="s">
        <v>237</v>
      </c>
      <c r="E13" s="50" t="s">
        <v>111</v>
      </c>
    </row>
    <row r="14" spans="1:72" x14ac:dyDescent="0.25">
      <c r="B14" s="24" t="s">
        <v>107</v>
      </c>
      <c r="C14" s="150">
        <v>2020</v>
      </c>
    </row>
    <row r="15" spans="1:72" x14ac:dyDescent="0.25">
      <c r="B15" s="24" t="s">
        <v>108</v>
      </c>
      <c r="C15" s="150">
        <v>2047</v>
      </c>
    </row>
    <row r="16" spans="1:72" x14ac:dyDescent="0.25">
      <c r="B16" s="24" t="s">
        <v>110</v>
      </c>
      <c r="C16" s="49">
        <v>0</v>
      </c>
      <c r="E16" s="50"/>
    </row>
    <row r="17" spans="2:4" x14ac:dyDescent="0.25">
      <c r="B17" s="24" t="s">
        <v>109</v>
      </c>
      <c r="C17" s="40">
        <f ca="1">OFFSET(Calcs!D28, 0, '1a GA RPP'!C15-Calcs!D15)</f>
        <v>1.3734244566876441E-4</v>
      </c>
    </row>
    <row r="18" spans="2:4" x14ac:dyDescent="0.25">
      <c r="B18" s="24" t="s">
        <v>223</v>
      </c>
      <c r="C18" s="41" t="s">
        <v>229</v>
      </c>
      <c r="D18" s="105" t="s">
        <v>225</v>
      </c>
    </row>
    <row r="41" spans="2:39" x14ac:dyDescent="0.25">
      <c r="B41" s="54" t="s">
        <v>94</v>
      </c>
    </row>
    <row r="42" spans="2:39" x14ac:dyDescent="0.25">
      <c r="B42" s="33" t="s">
        <v>91</v>
      </c>
      <c r="C42" s="54">
        <v>2014</v>
      </c>
      <c r="D42" s="54">
        <v>2015</v>
      </c>
      <c r="E42" s="54">
        <v>2016</v>
      </c>
      <c r="F42" s="54">
        <v>2017</v>
      </c>
      <c r="G42" s="54">
        <v>2018</v>
      </c>
      <c r="H42" s="54">
        <v>2019</v>
      </c>
      <c r="I42" s="54">
        <v>2020</v>
      </c>
      <c r="J42" s="54">
        <v>2021</v>
      </c>
      <c r="K42" s="54">
        <v>2022</v>
      </c>
      <c r="L42" s="54">
        <v>2023</v>
      </c>
      <c r="M42" s="54">
        <v>2024</v>
      </c>
      <c r="N42" s="54">
        <v>2025</v>
      </c>
      <c r="O42" s="54">
        <v>2026</v>
      </c>
      <c r="P42" s="54">
        <v>2027</v>
      </c>
      <c r="Q42" s="54">
        <v>2028</v>
      </c>
      <c r="R42" s="54">
        <v>2029</v>
      </c>
      <c r="S42" s="54">
        <v>2030</v>
      </c>
      <c r="T42" s="54">
        <v>2031</v>
      </c>
      <c r="U42" s="54">
        <v>2032</v>
      </c>
      <c r="V42" s="54">
        <v>2033</v>
      </c>
      <c r="W42" s="54">
        <v>2034</v>
      </c>
      <c r="X42" s="54">
        <v>2035</v>
      </c>
      <c r="Y42" s="54">
        <v>2036</v>
      </c>
      <c r="Z42" s="54">
        <v>2037</v>
      </c>
      <c r="AA42" s="54">
        <v>2038</v>
      </c>
      <c r="AB42" s="54">
        <v>2039</v>
      </c>
      <c r="AC42" s="54">
        <v>2040</v>
      </c>
      <c r="AD42" s="54">
        <v>2041</v>
      </c>
      <c r="AE42" s="54">
        <v>2042</v>
      </c>
      <c r="AF42" s="54">
        <v>2043</v>
      </c>
      <c r="AG42" s="54">
        <v>2044</v>
      </c>
      <c r="AH42" s="54">
        <v>2045</v>
      </c>
      <c r="AI42" s="54">
        <v>2046</v>
      </c>
      <c r="AJ42" s="54">
        <v>2047</v>
      </c>
      <c r="AK42" s="54">
        <v>2048</v>
      </c>
      <c r="AL42" s="54">
        <v>2049</v>
      </c>
      <c r="AM42" s="54">
        <v>2050</v>
      </c>
    </row>
    <row r="43" spans="2:39" x14ac:dyDescent="0.25">
      <c r="B43" s="105" t="s">
        <v>127</v>
      </c>
      <c r="F43" s="32">
        <f>Calcs!D21</f>
        <v>12095.369682235045</v>
      </c>
      <c r="G43" s="32">
        <f>Calcs!E21</f>
        <v>11834.680968387356</v>
      </c>
      <c r="H43" s="32">
        <f>Calcs!F21</f>
        <v>11552.105152780023</v>
      </c>
      <c r="I43" s="32">
        <f>Calcs!G21</f>
        <v>12168.427804857231</v>
      </c>
      <c r="J43" s="32">
        <f>Calcs!H21</f>
        <v>10843.555476184305</v>
      </c>
      <c r="K43" s="32">
        <f>Calcs!I21</f>
        <v>10633.626262038733</v>
      </c>
      <c r="L43" s="32">
        <f>Calcs!J21</f>
        <v>10243.432169611806</v>
      </c>
      <c r="M43" s="32">
        <f>Calcs!K21</f>
        <v>11128.119052974123</v>
      </c>
      <c r="N43" s="32">
        <f>Calcs!L21</f>
        <v>10527.01808843752</v>
      </c>
      <c r="O43" s="32">
        <f>Calcs!M21</f>
        <v>10033.287200750003</v>
      </c>
      <c r="P43" s="32">
        <f>Calcs!N21</f>
        <v>11042.844229096907</v>
      </c>
      <c r="Q43" s="32">
        <f>Calcs!O21</f>
        <v>10819.097642104838</v>
      </c>
      <c r="R43" s="32">
        <f>Calcs!P21</f>
        <v>10008.692180866097</v>
      </c>
      <c r="S43" s="32">
        <f>Calcs!Q21</f>
        <v>9721.4381123383864</v>
      </c>
      <c r="T43" s="32">
        <f>Calcs!R21</f>
        <v>8654.4846953957476</v>
      </c>
      <c r="U43" s="32">
        <f>Calcs!S21</f>
        <v>8819.9388296880807</v>
      </c>
      <c r="V43" s="32">
        <f>Calcs!T21</f>
        <v>8238.0383223817407</v>
      </c>
      <c r="W43" s="32">
        <f>Calcs!U21</f>
        <v>7756.4351319563648</v>
      </c>
      <c r="X43" s="32">
        <f>Calcs!V21</f>
        <v>5662.3211916579985</v>
      </c>
    </row>
    <row r="44" spans="2:39" x14ac:dyDescent="0.25">
      <c r="B44" s="105" t="s">
        <v>131</v>
      </c>
      <c r="F44" s="32"/>
      <c r="G44" s="32"/>
      <c r="H44" s="32"/>
      <c r="I44" s="32"/>
      <c r="J44" s="32"/>
      <c r="K44" s="32"/>
      <c r="L44" s="32"/>
      <c r="M44" s="32"/>
      <c r="N44" s="32"/>
      <c r="O44" s="32"/>
      <c r="P44" s="32"/>
      <c r="Q44" s="32"/>
      <c r="R44" s="32"/>
      <c r="S44" s="32"/>
      <c r="T44" s="32"/>
      <c r="U44" s="32"/>
      <c r="V44" s="32"/>
      <c r="W44" s="32"/>
      <c r="X44" s="32"/>
      <c r="Y44" s="32">
        <f>Calcs!W21</f>
        <v>5388.8445108572041</v>
      </c>
      <c r="Z44" s="32">
        <f>Calcs!X21</f>
        <v>5128.5761049688263</v>
      </c>
      <c r="AA44" s="32">
        <f>Calcs!Y21</f>
        <v>4880.8780456486584</v>
      </c>
      <c r="AB44" s="32">
        <f>Calcs!Z21</f>
        <v>4645.1432149781613</v>
      </c>
      <c r="AC44" s="32">
        <f>Calcs!AA21</f>
        <v>4420.7938173939892</v>
      </c>
      <c r="AD44" s="32">
        <f>Calcs!AB21</f>
        <v>4207.2799634878011</v>
      </c>
      <c r="AE44" s="32">
        <f>Calcs!AC21</f>
        <v>4004.0783222051691</v>
      </c>
      <c r="AF44" s="32">
        <f>Calcs!AD21</f>
        <v>3810.6908381400954</v>
      </c>
      <c r="AG44" s="32">
        <f>Calcs!AE21</f>
        <v>3626.6435107811549</v>
      </c>
      <c r="AH44" s="32">
        <f>Calcs!AF21</f>
        <v>3451.4852327171438</v>
      </c>
      <c r="AI44" s="32">
        <f>Calcs!AG21</f>
        <v>3284.7866839546605</v>
      </c>
      <c r="AJ44" s="32">
        <f>Calcs!AH21</f>
        <v>3126.139279637503</v>
      </c>
      <c r="AK44" s="32">
        <f>Calcs!AI21</f>
        <v>2975.1541685887391</v>
      </c>
      <c r="AL44" s="32">
        <f>Calcs!AJ21</f>
        <v>2831.4612802208057</v>
      </c>
      <c r="AM44" s="32">
        <f>Calcs!AK21</f>
        <v>2694.7084174775991</v>
      </c>
    </row>
    <row r="45" spans="2:39" x14ac:dyDescent="0.25">
      <c r="B45" s="105" t="s">
        <v>195</v>
      </c>
      <c r="F45" s="32">
        <v>10595.536108901711</v>
      </c>
      <c r="G45" s="32">
        <v>10369.650163054024</v>
      </c>
      <c r="H45" s="32">
        <v>10129.410182113355</v>
      </c>
      <c r="I45" s="32">
        <v>10161.51454085723</v>
      </c>
      <c r="J45" s="32">
        <v>9263.6975561843046</v>
      </c>
      <c r="K45" s="32">
        <v>9448.9715073079915</v>
      </c>
      <c r="L45" s="32">
        <v>9637.9509374541485</v>
      </c>
      <c r="M45" s="32">
        <v>9830.7099562032327</v>
      </c>
      <c r="N45" s="32">
        <v>10027.324155327296</v>
      </c>
      <c r="O45" s="32">
        <v>10227.870638433844</v>
      </c>
      <c r="P45" s="32">
        <v>10432.428051202518</v>
      </c>
      <c r="Q45" s="32">
        <v>10641.07661222657</v>
      </c>
      <c r="R45" s="32">
        <v>10853.898144471101</v>
      </c>
      <c r="S45" s="32">
        <v>11070.976107360524</v>
      </c>
      <c r="T45" s="32">
        <v>10195.580094452582</v>
      </c>
      <c r="U45" s="32">
        <v>10361.034228744915</v>
      </c>
      <c r="V45" s="32">
        <v>9779.1337214385749</v>
      </c>
      <c r="W45" s="32">
        <v>9297.5305310131989</v>
      </c>
      <c r="X45" s="32">
        <v>7203.4165907148326</v>
      </c>
      <c r="Y45" s="32">
        <v>6929.9399099140373</v>
      </c>
      <c r="Z45" s="32">
        <v>6669.6715040256604</v>
      </c>
      <c r="AA45" s="32">
        <v>6421.9734447054925</v>
      </c>
      <c r="AB45" s="32">
        <v>6186.2386140349954</v>
      </c>
      <c r="AC45" s="32">
        <v>5961.8892164508234</v>
      </c>
      <c r="AD45" s="32">
        <v>5748.3753625446352</v>
      </c>
      <c r="AE45" s="32">
        <v>5545.1737212620028</v>
      </c>
      <c r="AF45" s="32">
        <v>5351.7862371969295</v>
      </c>
      <c r="AG45" s="32">
        <v>5167.7389098379881</v>
      </c>
      <c r="AH45" s="32">
        <v>4992.5806317739771</v>
      </c>
      <c r="AI45" s="32">
        <v>4825.8820830114946</v>
      </c>
      <c r="AJ45" s="32">
        <v>4667.2346786943363</v>
      </c>
      <c r="AK45" s="32">
        <v>2975.1541685887391</v>
      </c>
      <c r="AL45" s="32">
        <v>2831.4612802208057</v>
      </c>
      <c r="AM45" s="32">
        <v>2694.7084174775991</v>
      </c>
    </row>
    <row r="46" spans="2:39" x14ac:dyDescent="0.25">
      <c r="B46" s="105" t="s">
        <v>126</v>
      </c>
      <c r="F46" s="32">
        <v>1499.8335733333333</v>
      </c>
      <c r="G46" s="32">
        <v>3041.5958642783989</v>
      </c>
      <c r="H46" s="32">
        <v>4619.8988793615499</v>
      </c>
      <c r="I46" s="32">
        <v>6863.1661700296881</v>
      </c>
      <c r="J46" s="32">
        <v>8794.1436712884079</v>
      </c>
      <c r="K46" s="32">
        <v>10428.706816242266</v>
      </c>
      <c r="L46" s="32">
        <v>11567.720689118878</v>
      </c>
      <c r="M46" s="32">
        <v>13456.934376345092</v>
      </c>
      <c r="N46" s="32">
        <v>14645.085072149133</v>
      </c>
      <c r="O46" s="32">
        <v>15199.744186756443</v>
      </c>
      <c r="P46" s="32">
        <v>16587.779277245292</v>
      </c>
      <c r="Q46" s="32">
        <v>17614.431094947431</v>
      </c>
      <c r="R46" s="32">
        <v>17670.37942615994</v>
      </c>
      <c r="S46" s="32">
        <v>17224.858042580148</v>
      </c>
      <c r="T46" s="32">
        <v>16564.986380981718</v>
      </c>
      <c r="U46" s="32">
        <v>15871.355685175909</v>
      </c>
      <c r="V46" s="32">
        <v>15142.238842972678</v>
      </c>
      <c r="W46" s="32">
        <v>14375.820383122327</v>
      </c>
      <c r="X46" s="32">
        <v>13570.191954866033</v>
      </c>
      <c r="Y46" s="32">
        <v>12723.347576220149</v>
      </c>
      <c r="Z46" s="32">
        <v>11833.178639162739</v>
      </c>
      <c r="AA46" s="32">
        <v>10897.468659285472</v>
      </c>
      <c r="AB46" s="32">
        <v>9913.8877568376847</v>
      </c>
      <c r="AC46" s="32">
        <v>8879.9868554206678</v>
      </c>
      <c r="AD46" s="32">
        <v>7793.1915838871555</v>
      </c>
      <c r="AE46" s="32">
        <v>6650.7958662619894</v>
      </c>
      <c r="AF46" s="32">
        <v>5449.9551837231193</v>
      </c>
      <c r="AG46" s="32">
        <v>4187.6794918655614</v>
      </c>
      <c r="AH46" s="32">
        <v>2860.8257756125704</v>
      </c>
      <c r="AI46" s="32">
        <v>1466.0902232360754</v>
      </c>
      <c r="AJ46" s="32">
        <v>0</v>
      </c>
      <c r="AK46" s="32">
        <v>0</v>
      </c>
      <c r="AL46" s="32">
        <v>0</v>
      </c>
      <c r="AM46" s="32">
        <v>0</v>
      </c>
    </row>
    <row r="48" spans="2:39" x14ac:dyDescent="0.25">
      <c r="B48" s="54" t="s">
        <v>95</v>
      </c>
    </row>
    <row r="49" spans="2:39" x14ac:dyDescent="0.25">
      <c r="B49" s="33" t="s">
        <v>92</v>
      </c>
    </row>
    <row r="50" spans="2:39" x14ac:dyDescent="0.25">
      <c r="C50" s="54">
        <v>2014</v>
      </c>
      <c r="D50" s="54">
        <v>2015</v>
      </c>
      <c r="E50" s="54">
        <v>2016</v>
      </c>
      <c r="F50" s="54">
        <v>2017</v>
      </c>
      <c r="G50" s="54">
        <v>2018</v>
      </c>
      <c r="H50" s="54">
        <v>2019</v>
      </c>
      <c r="I50" s="54">
        <v>2020</v>
      </c>
      <c r="J50" s="54">
        <v>2021</v>
      </c>
      <c r="K50" s="54">
        <v>2022</v>
      </c>
      <c r="L50" s="54">
        <v>2023</v>
      </c>
      <c r="M50" s="54">
        <v>2024</v>
      </c>
      <c r="N50" s="54">
        <v>2025</v>
      </c>
      <c r="O50" s="54">
        <v>2026</v>
      </c>
      <c r="P50" s="54">
        <v>2027</v>
      </c>
      <c r="Q50" s="54">
        <v>2028</v>
      </c>
      <c r="R50" s="54">
        <v>2029</v>
      </c>
      <c r="S50" s="54">
        <v>2030</v>
      </c>
      <c r="T50" s="54">
        <v>2031</v>
      </c>
      <c r="U50" s="54">
        <v>2032</v>
      </c>
      <c r="V50" s="54">
        <v>2033</v>
      </c>
      <c r="W50" s="54">
        <v>2034</v>
      </c>
      <c r="X50" s="54">
        <v>2035</v>
      </c>
      <c r="Y50" s="54">
        <v>2036</v>
      </c>
      <c r="Z50" s="54">
        <v>2037</v>
      </c>
      <c r="AA50" s="54">
        <v>2038</v>
      </c>
      <c r="AB50" s="54">
        <v>2039</v>
      </c>
      <c r="AC50" s="54">
        <v>2040</v>
      </c>
      <c r="AD50" s="54">
        <v>2041</v>
      </c>
      <c r="AE50" s="54">
        <v>2042</v>
      </c>
      <c r="AF50" s="54">
        <v>2043</v>
      </c>
      <c r="AG50" s="54">
        <v>2044</v>
      </c>
      <c r="AH50" s="54">
        <v>2045</v>
      </c>
      <c r="AI50" s="54">
        <v>2046</v>
      </c>
      <c r="AJ50" s="54">
        <v>2047</v>
      </c>
      <c r="AK50" s="54">
        <v>2048</v>
      </c>
      <c r="AL50" s="54">
        <v>2049</v>
      </c>
      <c r="AM50" s="54">
        <v>2050</v>
      </c>
    </row>
    <row r="51" spans="2:39" x14ac:dyDescent="0.25">
      <c r="B51" s="105" t="s">
        <v>151</v>
      </c>
      <c r="C51" s="121">
        <f>'Historical Data'!C10</f>
        <v>123.51</v>
      </c>
      <c r="D51" s="121">
        <f>'Historical Data'!D10</f>
        <v>135.65</v>
      </c>
      <c r="E51" s="121">
        <f>'Historical Data'!E10</f>
        <v>155.58000000000001</v>
      </c>
      <c r="F51" s="121"/>
      <c r="G51" s="121"/>
      <c r="H51" s="121"/>
      <c r="I51" s="121"/>
      <c r="J51" s="121"/>
      <c r="K51" s="121"/>
      <c r="L51" s="121"/>
      <c r="M51" s="121"/>
      <c r="N51" s="121"/>
      <c r="O51" s="121"/>
      <c r="P51" s="121"/>
      <c r="Q51" s="121"/>
      <c r="R51" s="121"/>
      <c r="S51" s="121"/>
      <c r="T51" s="121"/>
      <c r="U51" s="121"/>
      <c r="V51" s="121"/>
      <c r="W51" s="121"/>
      <c r="X51" s="121"/>
      <c r="Y51" s="121"/>
      <c r="Z51" s="121"/>
      <c r="AA51" s="121"/>
      <c r="AB51" s="121"/>
      <c r="AC51" s="121"/>
      <c r="AD51" s="121"/>
      <c r="AE51" s="121"/>
      <c r="AF51" s="121"/>
      <c r="AG51" s="121"/>
      <c r="AH51" s="121"/>
      <c r="AI51" s="121"/>
      <c r="AJ51" s="121"/>
      <c r="AK51" s="121"/>
      <c r="AL51" s="121"/>
      <c r="AM51" s="121"/>
    </row>
    <row r="52" spans="2:39" x14ac:dyDescent="0.25">
      <c r="B52" s="105" t="s">
        <v>135</v>
      </c>
      <c r="C52" s="32"/>
      <c r="D52" s="32"/>
      <c r="E52" s="32"/>
      <c r="F52" s="32">
        <v>160.21813261808913</v>
      </c>
      <c r="G52" s="32">
        <v>162.76950298964928</v>
      </c>
      <c r="H52" s="32">
        <v>165.41420006702134</v>
      </c>
      <c r="I52" s="32">
        <v>175.94032368871547</v>
      </c>
      <c r="J52" s="32">
        <v>173.59593780473958</v>
      </c>
      <c r="K52" s="32">
        <v>176.91361421157205</v>
      </c>
      <c r="L52" s="32">
        <v>181.74631090333577</v>
      </c>
      <c r="M52" s="32">
        <v>184.45185686929372</v>
      </c>
      <c r="N52" s="32">
        <v>193.49858854932918</v>
      </c>
      <c r="O52" s="32">
        <v>188.45489333516903</v>
      </c>
      <c r="P52" s="32">
        <v>198.44338301910517</v>
      </c>
      <c r="Q52" s="32">
        <v>198.85748134818064</v>
      </c>
      <c r="R52" s="32">
        <v>197.7162350799629</v>
      </c>
      <c r="S52" s="32">
        <v>199.85545053707497</v>
      </c>
      <c r="T52" s="32">
        <v>202.42298557157022</v>
      </c>
      <c r="U52" s="32">
        <v>204.74964459598468</v>
      </c>
      <c r="V52" s="32">
        <v>206.70587849410711</v>
      </c>
      <c r="W52" s="32">
        <v>208.12189291901626</v>
      </c>
      <c r="X52" s="32">
        <v>204.59443129699886</v>
      </c>
      <c r="Y52" s="32"/>
      <c r="Z52" s="32"/>
      <c r="AA52" s="32"/>
      <c r="AB52" s="32"/>
      <c r="AC52" s="32"/>
      <c r="AD52" s="32"/>
      <c r="AE52" s="32"/>
      <c r="AF52" s="32"/>
      <c r="AG52" s="32"/>
      <c r="AH52" s="32"/>
      <c r="AI52" s="32"/>
      <c r="AJ52" s="32"/>
      <c r="AK52" s="32"/>
      <c r="AL52" s="32"/>
      <c r="AM52" s="32"/>
    </row>
    <row r="53" spans="2:39" x14ac:dyDescent="0.25">
      <c r="B53" s="105" t="s">
        <v>134</v>
      </c>
      <c r="C53" s="32"/>
      <c r="D53" s="32"/>
      <c r="E53" s="32"/>
      <c r="F53" s="32"/>
      <c r="G53" s="32"/>
      <c r="H53" s="32"/>
      <c r="I53" s="32"/>
      <c r="J53" s="32"/>
      <c r="K53" s="32"/>
      <c r="L53" s="32"/>
      <c r="M53" s="32"/>
      <c r="N53" s="32"/>
      <c r="O53" s="32"/>
      <c r="P53" s="32"/>
      <c r="Q53" s="32"/>
      <c r="R53" s="32"/>
      <c r="S53" s="32"/>
      <c r="T53" s="32"/>
      <c r="U53" s="32"/>
      <c r="V53" s="32"/>
      <c r="W53" s="32"/>
      <c r="X53" s="32"/>
      <c r="Y53" s="32">
        <v>205.43844915893689</v>
      </c>
      <c r="Z53" s="32">
        <v>206.28594886613706</v>
      </c>
      <c r="AA53" s="32">
        <v>207.13694478233143</v>
      </c>
      <c r="AB53" s="32">
        <v>207.99145133050709</v>
      </c>
      <c r="AC53" s="32">
        <v>208.84948299315059</v>
      </c>
      <c r="AD53" s="32">
        <v>209.71105431249339</v>
      </c>
      <c r="AE53" s="32">
        <v>210.57617989075831</v>
      </c>
      <c r="AF53" s="32">
        <v>211.44487439040711</v>
      </c>
      <c r="AG53" s="32">
        <v>212.31715253438887</v>
      </c>
      <c r="AH53" s="32">
        <v>213.19302910638956</v>
      </c>
      <c r="AI53" s="32">
        <v>214.07251895108266</v>
      </c>
      <c r="AJ53" s="32">
        <v>214.95563697438064</v>
      </c>
      <c r="AK53" s="32">
        <v>215.84239814368772</v>
      </c>
      <c r="AL53" s="32">
        <v>216.73281748815344</v>
      </c>
      <c r="AM53" s="32">
        <v>217.62691009892745</v>
      </c>
    </row>
    <row r="54" spans="2:39" x14ac:dyDescent="0.25">
      <c r="B54" s="105" t="s">
        <v>193</v>
      </c>
      <c r="C54" s="32"/>
      <c r="D54" s="32"/>
      <c r="E54" s="32"/>
      <c r="F54" s="32">
        <v>139.76513261808913</v>
      </c>
      <c r="G54" s="32">
        <v>142.79110298964929</v>
      </c>
      <c r="H54" s="32">
        <v>145.87650006702134</v>
      </c>
      <c r="I54" s="32">
        <v>148.37962368871547</v>
      </c>
      <c r="J54" s="32">
        <v>151.89993780473958</v>
      </c>
      <c r="K54" s="32">
        <v>160.64489204784851</v>
      </c>
      <c r="L54" s="32">
        <v>173.43130950568317</v>
      </c>
      <c r="M54" s="32">
        <v>166.63469280207099</v>
      </c>
      <c r="N54" s="32">
        <v>186.63635148641697</v>
      </c>
      <c r="O54" s="32">
        <v>191.14603613929731</v>
      </c>
      <c r="P54" s="32">
        <v>190.06061060144583</v>
      </c>
      <c r="Q54" s="32">
        <v>196.4127398208926</v>
      </c>
      <c r="R54" s="32">
        <v>209.32334756408687</v>
      </c>
      <c r="S54" s="32">
        <v>218.25889282757055</v>
      </c>
      <c r="T54" s="32">
        <v>223.43866674935396</v>
      </c>
      <c r="U54" s="32">
        <v>225.61938354336712</v>
      </c>
      <c r="V54" s="32">
        <v>227.43168820736969</v>
      </c>
      <c r="W54" s="32">
        <v>228.70574503150306</v>
      </c>
      <c r="X54" s="32">
        <v>224.9001232458034</v>
      </c>
      <c r="Y54" s="32">
        <v>225.65996936982751</v>
      </c>
      <c r="Z54" s="32">
        <v>226.42364625022114</v>
      </c>
      <c r="AA54" s="32">
        <v>227.19116680439993</v>
      </c>
      <c r="AB54" s="32">
        <v>227.96254401503003</v>
      </c>
      <c r="AC54" s="32">
        <v>228.73779093024731</v>
      </c>
      <c r="AD54" s="32">
        <v>229.51692066387844</v>
      </c>
      <c r="AE54" s="32">
        <v>230.29994639566237</v>
      </c>
      <c r="AF54" s="32">
        <v>231.08688137147365</v>
      </c>
      <c r="AG54" s="32">
        <v>231.87773890354609</v>
      </c>
      <c r="AH54" s="32">
        <v>232.67253237069824</v>
      </c>
      <c r="AI54" s="32">
        <v>233.47127521855961</v>
      </c>
      <c r="AJ54" s="32">
        <v>234.273980959798</v>
      </c>
      <c r="AK54" s="32">
        <v>215.84239814368772</v>
      </c>
      <c r="AL54" s="32">
        <v>216.73281748815344</v>
      </c>
      <c r="AM54" s="32">
        <v>217.62691009892745</v>
      </c>
    </row>
    <row r="55" spans="2:39" x14ac:dyDescent="0.25">
      <c r="B55" s="105" t="s">
        <v>194</v>
      </c>
      <c r="F55" s="37">
        <v>-20.453000000000003</v>
      </c>
      <c r="G55" s="37">
        <v>-19.978399999999993</v>
      </c>
      <c r="H55" s="37">
        <v>-19.537700000000001</v>
      </c>
      <c r="I55" s="37">
        <v>-27.560699999999997</v>
      </c>
      <c r="J55" s="37">
        <v>-21.695999999999998</v>
      </c>
      <c r="K55" s="37">
        <v>-16.268722163723538</v>
      </c>
      <c r="L55" s="37">
        <v>-8.3150013976525941</v>
      </c>
      <c r="M55" s="37">
        <v>-17.817164067222734</v>
      </c>
      <c r="N55" s="37">
        <v>-6.8622370629122145</v>
      </c>
      <c r="O55" s="37">
        <v>2.6911428041282761</v>
      </c>
      <c r="P55" s="37">
        <v>-8.3827724176593392</v>
      </c>
      <c r="Q55" s="37">
        <v>-2.4447415272880448</v>
      </c>
      <c r="R55" s="37">
        <v>11.607112484123974</v>
      </c>
      <c r="S55" s="37">
        <v>18.403442290495576</v>
      </c>
      <c r="T55" s="37">
        <v>21.015681177783733</v>
      </c>
      <c r="U55" s="37">
        <v>20.869738947382444</v>
      </c>
      <c r="V55" s="37">
        <v>20.725809713262578</v>
      </c>
      <c r="W55" s="37">
        <v>20.583852112486795</v>
      </c>
      <c r="X55" s="37">
        <v>20.305691948804537</v>
      </c>
      <c r="Y55" s="37">
        <v>20.221520210890617</v>
      </c>
      <c r="Z55" s="37">
        <v>20.137697384084078</v>
      </c>
      <c r="AA55" s="37">
        <v>20.054222022068501</v>
      </c>
      <c r="AB55" s="37">
        <v>19.971092684522944</v>
      </c>
      <c r="AC55" s="37">
        <v>19.888307937096727</v>
      </c>
      <c r="AD55" s="37">
        <v>19.805866351385049</v>
      </c>
      <c r="AE55" s="37">
        <v>19.723766504904063</v>
      </c>
      <c r="AF55" s="37">
        <v>19.642006981066544</v>
      </c>
      <c r="AG55" s="37">
        <v>19.560586369157221</v>
      </c>
      <c r="AH55" s="37">
        <v>19.479503264308676</v>
      </c>
      <c r="AI55" s="37">
        <v>19.398756267476955</v>
      </c>
      <c r="AJ55" s="37">
        <v>19.318343985417357</v>
      </c>
      <c r="AK55" s="37">
        <v>0</v>
      </c>
      <c r="AL55" s="37">
        <v>0</v>
      </c>
      <c r="AM55" s="37">
        <v>0</v>
      </c>
    </row>
    <row r="56" spans="2:39" x14ac:dyDescent="0.25">
      <c r="B56" s="105" t="s">
        <v>222</v>
      </c>
      <c r="F56" s="22"/>
    </row>
    <row r="57" spans="2:39" x14ac:dyDescent="0.25">
      <c r="F57" s="32"/>
    </row>
  </sheetData>
  <pageMargins left="0.7" right="0.7" top="0.75" bottom="0.75" header="0.3" footer="0.3"/>
  <drawing r:id="rId1"/>
  <legacyDrawing r:id="rId2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69633" r:id="rId3" name="Button 1">
              <controlPr defaultSize="0" print="0" autoFill="0" autoPict="0" macro="[0]!PayDebtStartingValue">
                <anchor moveWithCells="1" sizeWithCells="1">
                  <from>
                    <xdr:col>5</xdr:col>
                    <xdr:colOff>19050</xdr:colOff>
                    <xdr:row>4</xdr:row>
                    <xdr:rowOff>76200</xdr:rowOff>
                  </from>
                  <to>
                    <xdr:col>5</xdr:col>
                    <xdr:colOff>1847850</xdr:colOff>
                    <xdr:row>8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9634" r:id="rId4" name="Button 2">
              <controlPr defaultSize="0" print="0" autoFill="0" autoPict="0" macro="[0]!PayDebtMaxIncrease">
                <anchor moveWithCells="1" sizeWithCells="1">
                  <from>
                    <xdr:col>5</xdr:col>
                    <xdr:colOff>57150</xdr:colOff>
                    <xdr:row>12</xdr:row>
                    <xdr:rowOff>47625</xdr:rowOff>
                  </from>
                  <to>
                    <xdr:col>5</xdr:col>
                    <xdr:colOff>1838325</xdr:colOff>
                    <xdr:row>14</xdr:row>
                    <xdr:rowOff>57150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9635" r:id="rId5" name="Button 3">
              <controlPr defaultSize="0" print="0" autoFill="0" autoPict="0" macro="[0]!CalculateIncreaseRate">
                <anchor moveWithCells="1" sizeWithCells="1">
                  <from>
                    <xdr:col>5</xdr:col>
                    <xdr:colOff>142875</xdr:colOff>
                    <xdr:row>9</xdr:row>
                    <xdr:rowOff>104775</xdr:rowOff>
                  </from>
                  <to>
                    <xdr:col>6</xdr:col>
                    <xdr:colOff>104775</xdr:colOff>
                    <xdr:row>11</xdr:row>
                    <xdr:rowOff>66675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9636" r:id="rId6" name="Button 4">
              <controlPr defaultSize="0" print="0" autoFill="0" autoPict="0" macro="[0]!CalculateIncreaseRate">
                <anchor moveWithCells="1" sizeWithCells="1">
                  <from>
                    <xdr:col>5</xdr:col>
                    <xdr:colOff>142875</xdr:colOff>
                    <xdr:row>9</xdr:row>
                    <xdr:rowOff>104775</xdr:rowOff>
                  </from>
                  <to>
                    <xdr:col>6</xdr:col>
                    <xdr:colOff>104775</xdr:colOff>
                    <xdr:row>11</xdr:row>
                    <xdr:rowOff>66675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11"/>
  <dimension ref="A1:BT57"/>
  <sheetViews>
    <sheetView zoomScale="85" zoomScaleNormal="85" workbookViewId="0">
      <selection activeCell="AO4" sqref="AO4:BT6"/>
    </sheetView>
  </sheetViews>
  <sheetFormatPr defaultRowHeight="15" x14ac:dyDescent="0.25"/>
  <cols>
    <col min="1" max="1" width="16.5703125" style="105" bestFit="1" customWidth="1"/>
    <col min="2" max="2" width="57.140625" style="105" customWidth="1"/>
    <col min="3" max="3" width="31" style="105" customWidth="1"/>
    <col min="4" max="4" width="12" style="105" bestFit="1" customWidth="1"/>
    <col min="5" max="5" width="12.42578125" style="105" bestFit="1" customWidth="1"/>
    <col min="6" max="6" width="29" style="105" customWidth="1"/>
    <col min="7" max="8" width="9.140625" style="105"/>
    <col min="9" max="9" width="33.140625" style="105" bestFit="1" customWidth="1"/>
    <col min="10" max="39" width="9.140625" style="105"/>
    <col min="40" max="40" width="55.42578125" style="105" customWidth="1"/>
    <col min="41" max="72" width="4.28515625" style="105" bestFit="1" customWidth="1"/>
    <col min="73" max="16384" width="9.140625" style="105"/>
  </cols>
  <sheetData>
    <row r="1" spans="1:72" x14ac:dyDescent="0.25">
      <c r="A1" s="54"/>
      <c r="B1" s="46"/>
      <c r="I1" s="105" t="s">
        <v>233</v>
      </c>
      <c r="J1" s="105">
        <v>1</v>
      </c>
      <c r="L1" s="105" t="s">
        <v>234</v>
      </c>
    </row>
    <row r="2" spans="1:72" x14ac:dyDescent="0.25">
      <c r="E2" s="32"/>
      <c r="F2" s="32"/>
      <c r="G2" s="125"/>
      <c r="H2" s="125"/>
    </row>
    <row r="3" spans="1:72" ht="26.25" x14ac:dyDescent="0.25">
      <c r="B3" s="24" t="s">
        <v>96</v>
      </c>
      <c r="C3" s="40">
        <f>Calcs!D21</f>
        <v>12095.369682235045</v>
      </c>
      <c r="F3" s="32">
        <f>C7-C3</f>
        <v>-2238.9780746666656</v>
      </c>
      <c r="G3" s="123"/>
      <c r="H3" s="123"/>
      <c r="J3" s="105">
        <v>2017</v>
      </c>
      <c r="K3" s="105">
        <v>2018</v>
      </c>
      <c r="L3" s="105">
        <v>2019</v>
      </c>
      <c r="M3" s="105">
        <v>2020</v>
      </c>
      <c r="N3" s="105">
        <v>2021</v>
      </c>
      <c r="AN3" s="132"/>
      <c r="AO3" s="130">
        <v>2017</v>
      </c>
      <c r="AP3" s="130">
        <v>2018</v>
      </c>
      <c r="AQ3" s="130">
        <v>2019</v>
      </c>
      <c r="AR3" s="130">
        <v>2020</v>
      </c>
      <c r="AS3" s="130">
        <v>2021</v>
      </c>
      <c r="AT3" s="130">
        <v>2022</v>
      </c>
      <c r="AU3" s="130">
        <v>2023</v>
      </c>
      <c r="AV3" s="130">
        <v>2024</v>
      </c>
      <c r="AW3" s="130">
        <v>2025</v>
      </c>
      <c r="AX3" s="130">
        <v>2026</v>
      </c>
      <c r="AY3" s="130">
        <v>2027</v>
      </c>
      <c r="AZ3" s="130">
        <v>2028</v>
      </c>
      <c r="BA3" s="130">
        <v>2029</v>
      </c>
      <c r="BB3" s="130">
        <v>2030</v>
      </c>
      <c r="BC3" s="130">
        <v>2031</v>
      </c>
      <c r="BD3" s="130">
        <v>2032</v>
      </c>
      <c r="BE3" s="130">
        <v>2033</v>
      </c>
      <c r="BF3" s="130">
        <v>2034</v>
      </c>
      <c r="BG3" s="130">
        <v>2035</v>
      </c>
      <c r="BH3" s="130">
        <v>2036</v>
      </c>
      <c r="BI3" s="130">
        <v>2037</v>
      </c>
      <c r="BJ3" s="130">
        <v>2038</v>
      </c>
      <c r="BK3" s="130">
        <v>2039</v>
      </c>
      <c r="BL3" s="130">
        <v>2040</v>
      </c>
      <c r="BM3" s="130">
        <v>2041</v>
      </c>
      <c r="BN3" s="130">
        <v>2042</v>
      </c>
      <c r="BO3" s="130">
        <v>2043</v>
      </c>
      <c r="BP3" s="130">
        <v>2044</v>
      </c>
      <c r="BQ3" s="130">
        <v>2045</v>
      </c>
      <c r="BR3" s="130">
        <v>2046</v>
      </c>
      <c r="BS3" s="130">
        <v>2047</v>
      </c>
      <c r="BT3" s="130">
        <v>2048</v>
      </c>
    </row>
    <row r="4" spans="1:72" x14ac:dyDescent="0.25">
      <c r="C4" s="124"/>
      <c r="D4" s="32"/>
      <c r="I4" s="105" t="s">
        <v>238</v>
      </c>
      <c r="J4" s="59">
        <f ca="1">OFFSET('Impact Summary'!U$2, '1b GA Class B'!$J$1, 0)</f>
        <v>-18.100000000000001</v>
      </c>
      <c r="K4" s="59">
        <f ca="1">OFFSET('Impact Summary'!V$2, '1b GA Class B'!$J$1, 0)</f>
        <v>-17.68</v>
      </c>
      <c r="L4" s="59">
        <f ca="1">OFFSET('Impact Summary'!W$2, '1b GA Class B'!$J$1, 0)</f>
        <v>-17.29</v>
      </c>
      <c r="M4" s="59">
        <f ca="1">OFFSET('Impact Summary'!X$2, '1b GA Class B'!$J$1, 0)</f>
        <v>-24.39</v>
      </c>
      <c r="N4" s="59">
        <f ca="1">OFFSET('Impact Summary'!Y$2, '1b GA Class B'!$J$1, 0)</f>
        <v>-19.2</v>
      </c>
      <c r="AN4" s="133" t="s">
        <v>221</v>
      </c>
      <c r="AO4" s="131">
        <f>'1b GA Class B'!F55/1.13</f>
        <v>-18.100000000000005</v>
      </c>
      <c r="AP4" s="131">
        <f>'1b GA Class B'!G55/1.13</f>
        <v>-17.679999999999996</v>
      </c>
      <c r="AQ4" s="131">
        <f>'1b GA Class B'!H55/1.13</f>
        <v>-17.289999999999978</v>
      </c>
      <c r="AR4" s="131">
        <f>'1b GA Class B'!I55/1.13</f>
        <v>-24.39000000000005</v>
      </c>
      <c r="AS4" s="131">
        <f>'1b GA Class B'!J55/1.13</f>
        <v>-19.199999999999974</v>
      </c>
      <c r="AT4" s="131">
        <f>'1b GA Class B'!K55/1.13</f>
        <v>-16.83494260776412</v>
      </c>
      <c r="AU4" s="131">
        <f>'1b GA Class B'!L55/1.13</f>
        <v>-13.288526007748546</v>
      </c>
      <c r="AV4" s="131">
        <f>'1b GA Class B'!M55/1.13</f>
        <v>-17.933063961582331</v>
      </c>
      <c r="AW4" s="131">
        <f>'1b GA Class B'!N55/1.13</f>
        <v>-12.986439177630658</v>
      </c>
      <c r="AX4" s="131">
        <f>'1b GA Class B'!O55/1.13</f>
        <v>-8.7716689180762746</v>
      </c>
      <c r="AY4" s="131">
        <f>'1b GA Class B'!P55/1.13</f>
        <v>-14.094232486800657</v>
      </c>
      <c r="AZ4" s="131">
        <f>'1b GA Class B'!Q55/1.13</f>
        <v>-11.512388145807469</v>
      </c>
      <c r="BA4" s="131">
        <f>'1b GA Class B'!R55/1.13</f>
        <v>-5.1290103456814702</v>
      </c>
      <c r="BB4" s="131">
        <f>'1b GA Class B'!S55/1.13</f>
        <v>-2.0773961268582655</v>
      </c>
      <c r="BC4" s="131">
        <f>'1b GA Class B'!T55/1.13</f>
        <v>5.948910584683154</v>
      </c>
      <c r="BD4" s="131">
        <f>'1b GA Class B'!U55/1.13</f>
        <v>6.0742488988383405</v>
      </c>
      <c r="BE4" s="131">
        <f>'1b GA Class B'!V55/1.13</f>
        <v>10.936221354915112</v>
      </c>
      <c r="BF4" s="131">
        <f>'1b GA Class B'!W55/1.13</f>
        <v>15.127764961043701</v>
      </c>
      <c r="BG4" s="131">
        <f>'1b GA Class B'!X55/1.13</f>
        <v>29.122032990787691</v>
      </c>
      <c r="BH4" s="131">
        <f>'1b GA Class B'!Y55/1.13</f>
        <v>31.961368482691814</v>
      </c>
      <c r="BI4" s="131">
        <f>'1b GA Class B'!Z55/1.13</f>
        <v>33.797169851300673</v>
      </c>
      <c r="BJ4" s="131">
        <f>'1b GA Class B'!AA55/1.13</f>
        <v>33.657072851399015</v>
      </c>
      <c r="BK4" s="131">
        <f>'1b GA Class B'!AB55/1.13</f>
        <v>33.517556585608105</v>
      </c>
      <c r="BL4" s="131">
        <f>'1b GA Class B'!AC55/1.13</f>
        <v>33.378618646652306</v>
      </c>
      <c r="BM4" s="131">
        <f>'1b GA Class B'!AD55/1.13</f>
        <v>33.240256637234566</v>
      </c>
      <c r="BN4" s="131">
        <f>'1b GA Class B'!AE55/1.13</f>
        <v>33.102468169995191</v>
      </c>
      <c r="BO4" s="131">
        <f>'1b GA Class B'!AF55/1.13</f>
        <v>32.965250867470715</v>
      </c>
      <c r="BP4" s="131">
        <f>'1b GA Class B'!AG55/1.13</f>
        <v>32.828602362052663</v>
      </c>
      <c r="BQ4" s="131">
        <f>'1b GA Class B'!AH55/1.13</f>
        <v>32.692520295946998</v>
      </c>
      <c r="BR4" s="131">
        <f>'1b GA Class B'!AI55/1.13</f>
        <v>32.557002321133183</v>
      </c>
      <c r="BS4" s="131">
        <f>'1b GA Class B'!AJ55/1.13</f>
        <v>32.422046099323723</v>
      </c>
      <c r="BT4" s="131">
        <f>'1b GA Class B'!AK55/1.13</f>
        <v>0</v>
      </c>
    </row>
    <row r="5" spans="1:72" x14ac:dyDescent="0.25">
      <c r="B5" s="25"/>
      <c r="C5" s="45" t="s">
        <v>209</v>
      </c>
      <c r="I5" s="151"/>
      <c r="J5" s="149"/>
      <c r="K5" s="121"/>
      <c r="L5" s="54"/>
      <c r="AN5" s="133" t="s">
        <v>213</v>
      </c>
      <c r="AO5" s="131">
        <f>'1b GA Class B'!F46/1000</f>
        <v>2.8298746666666683</v>
      </c>
      <c r="AP5" s="131">
        <f>'1b GA Class B'!G46/1000</f>
        <v>5.7388601212800019</v>
      </c>
      <c r="AQ5" s="131">
        <f>'1b GA Class B'!H46/1000</f>
        <v>8.716790338418015</v>
      </c>
      <c r="AR5" s="131">
        <f>'1b GA Class B'!I46/1000</f>
        <v>12.949370132131488</v>
      </c>
      <c r="AS5" s="131">
        <f>'1b GA Class B'!J46/1000</f>
        <v>16.592723908091333</v>
      </c>
      <c r="AT5" s="131">
        <f>'1b GA Class B'!K46/1000</f>
        <v>20.055288619560027</v>
      </c>
      <c r="AU5" s="131">
        <f>'1b GA Class B'!L46/1000</f>
        <v>23.144405143126374</v>
      </c>
      <c r="AV5" s="131">
        <f>'1b GA Class B'!M46/1000</f>
        <v>27.112640867164245</v>
      </c>
      <c r="AW5" s="131">
        <f>'1b GA Class B'!N46/1000</f>
        <v>30.515911544386121</v>
      </c>
      <c r="AX5" s="131">
        <f>'1b GA Class B'!O46/1000</f>
        <v>33.429346059407557</v>
      </c>
      <c r="AY5" s="131">
        <f>'1b GA Class B'!P46/1000</f>
        <v>37.32776797815761</v>
      </c>
      <c r="AZ5" s="131">
        <f>'1b GA Class B'!Q46/1000</f>
        <v>41.024793222183916</v>
      </c>
      <c r="BA5" s="131">
        <f>'1b GA Class B'!R46/1000</f>
        <v>43.919917596299051</v>
      </c>
      <c r="BB5" s="131">
        <f>'1b GA Class B'!S46/1000</f>
        <v>46.491654540306243</v>
      </c>
      <c r="BC5" s="131">
        <f>'1b GA Class B'!T46/1000</f>
        <v>47.940075246375052</v>
      </c>
      <c r="BD5" s="131">
        <f>'1b GA Class B'!U46/1000</f>
        <v>49.436359749346494</v>
      </c>
      <c r="BE5" s="131">
        <f>'1b GA Class B'!V46/1000</f>
        <v>50.231768288657186</v>
      </c>
      <c r="BF5" s="131">
        <f>'1b GA Class B'!W46/1000</f>
        <v>50.386830859456694</v>
      </c>
      <c r="BG5" s="131">
        <f>'1b GA Class B'!X46/1000</f>
        <v>48.252287894543841</v>
      </c>
      <c r="BH5" s="131">
        <f>'1b GA Class B'!Y46/1000</f>
        <v>45.527571942278442</v>
      </c>
      <c r="BI5" s="131">
        <f>'1b GA Class B'!Z46/1000</f>
        <v>42.342307209087629</v>
      </c>
      <c r="BJ5" s="131">
        <f>'1b GA Class B'!AA46/1000</f>
        <v>38.994084332146784</v>
      </c>
      <c r="BK5" s="131">
        <f>'1b GA Class B'!AB46/1000</f>
        <v>35.474566372821641</v>
      </c>
      <c r="BL5" s="131">
        <f>'1b GA Class B'!AC46/1000</f>
        <v>31.774989874697422</v>
      </c>
      <c r="BM5" s="131">
        <f>'1b GA Class B'!AD46/1000</f>
        <v>27.886143042929174</v>
      </c>
      <c r="BN5" s="131">
        <f>'1b GA Class B'!AE46/1000</f>
        <v>23.798342807247653</v>
      </c>
      <c r="BO5" s="131">
        <f>'1b GA Class B'!AF46/1000</f>
        <v>19.501410711508665</v>
      </c>
      <c r="BP5" s="131">
        <f>'1b GA Class B'!AG46/1000</f>
        <v>14.984647569751676</v>
      </c>
      <c r="BQ5" s="131">
        <f>'1b GA Class B'!AH46/1000</f>
        <v>10.236806825662399</v>
      </c>
      <c r="BR5" s="131">
        <f>'1b GA Class B'!AI46/1000</f>
        <v>5.2460665491055112</v>
      </c>
      <c r="BS5" s="131">
        <f>'1b GA Class B'!AJ46/1000</f>
        <v>0</v>
      </c>
      <c r="BT5" s="131">
        <f>'1b GA Class B'!AK46/1000</f>
        <v>0</v>
      </c>
    </row>
    <row r="6" spans="1:72" x14ac:dyDescent="0.25">
      <c r="B6" s="24" t="s">
        <v>210</v>
      </c>
      <c r="C6" s="128">
        <v>-27.02</v>
      </c>
      <c r="I6" s="148"/>
      <c r="J6" s="149"/>
      <c r="K6" s="55"/>
      <c r="L6" s="55"/>
      <c r="AN6" s="133" t="s">
        <v>214</v>
      </c>
      <c r="AO6" s="131">
        <f>AO5</f>
        <v>2.8298746666666683</v>
      </c>
      <c r="AP6" s="131">
        <f t="shared" ref="AP6:BT6" si="0">AP5-AO5</f>
        <v>2.9089854546133336</v>
      </c>
      <c r="AQ6" s="131">
        <f t="shared" si="0"/>
        <v>2.9779302171380131</v>
      </c>
      <c r="AR6" s="131">
        <f t="shared" si="0"/>
        <v>4.232579793713473</v>
      </c>
      <c r="AS6" s="131">
        <f t="shared" si="0"/>
        <v>3.6433537759598451</v>
      </c>
      <c r="AT6" s="131">
        <f t="shared" si="0"/>
        <v>3.4625647114686942</v>
      </c>
      <c r="AU6" s="131">
        <f t="shared" si="0"/>
        <v>3.0891165235663465</v>
      </c>
      <c r="AV6" s="131">
        <f t="shared" si="0"/>
        <v>3.9682357240378714</v>
      </c>
      <c r="AW6" s="131">
        <f t="shared" si="0"/>
        <v>3.4032706772218759</v>
      </c>
      <c r="AX6" s="131">
        <f t="shared" si="0"/>
        <v>2.9134345150214358</v>
      </c>
      <c r="AY6" s="131">
        <f t="shared" si="0"/>
        <v>3.8984219187500528</v>
      </c>
      <c r="AZ6" s="131">
        <f t="shared" si="0"/>
        <v>3.6970252440263067</v>
      </c>
      <c r="BA6" s="131">
        <f t="shared" si="0"/>
        <v>2.8951243741151345</v>
      </c>
      <c r="BB6" s="131">
        <f t="shared" si="0"/>
        <v>2.571736944007192</v>
      </c>
      <c r="BC6" s="131">
        <f t="shared" si="0"/>
        <v>1.4484207060688092</v>
      </c>
      <c r="BD6" s="131">
        <f t="shared" si="0"/>
        <v>1.4962845029714416</v>
      </c>
      <c r="BE6" s="131">
        <f t="shared" si="0"/>
        <v>0.79540853931069222</v>
      </c>
      <c r="BF6" s="131">
        <f t="shared" si="0"/>
        <v>0.15506257079950814</v>
      </c>
      <c r="BG6" s="131">
        <f t="shared" si="0"/>
        <v>-2.1345429649128533</v>
      </c>
      <c r="BH6" s="131">
        <f t="shared" si="0"/>
        <v>-2.7247159522653988</v>
      </c>
      <c r="BI6" s="131">
        <f t="shared" si="0"/>
        <v>-3.185264733190813</v>
      </c>
      <c r="BJ6" s="131">
        <f t="shared" si="0"/>
        <v>-3.3482228769408451</v>
      </c>
      <c r="BK6" s="131">
        <f t="shared" si="0"/>
        <v>-3.5195179593251424</v>
      </c>
      <c r="BL6" s="131">
        <f t="shared" si="0"/>
        <v>-3.6995764981242196</v>
      </c>
      <c r="BM6" s="131">
        <f t="shared" si="0"/>
        <v>-3.8888468317682481</v>
      </c>
      <c r="BN6" s="131">
        <f t="shared" si="0"/>
        <v>-4.0878002356815202</v>
      </c>
      <c r="BO6" s="131">
        <f t="shared" si="0"/>
        <v>-4.2969320957389883</v>
      </c>
      <c r="BP6" s="131">
        <f t="shared" si="0"/>
        <v>-4.5167631417569893</v>
      </c>
      <c r="BQ6" s="131">
        <f t="shared" si="0"/>
        <v>-4.7478407440892774</v>
      </c>
      <c r="BR6" s="131">
        <f t="shared" si="0"/>
        <v>-4.9907402765568873</v>
      </c>
      <c r="BS6" s="131">
        <f t="shared" si="0"/>
        <v>-5.2460665491055112</v>
      </c>
      <c r="BT6" s="131">
        <f t="shared" si="0"/>
        <v>0</v>
      </c>
    </row>
    <row r="7" spans="1:72" x14ac:dyDescent="0.25">
      <c r="B7" s="24" t="s">
        <v>87</v>
      </c>
      <c r="C7" s="32">
        <v>9856.3916075683792</v>
      </c>
      <c r="D7" s="105" t="s">
        <v>235</v>
      </c>
      <c r="E7" s="50" t="s">
        <v>111</v>
      </c>
      <c r="I7" s="148"/>
      <c r="J7" s="149"/>
      <c r="K7" s="55"/>
      <c r="L7" s="55"/>
    </row>
    <row r="8" spans="1:72" x14ac:dyDescent="0.25">
      <c r="B8" s="24" t="s">
        <v>88</v>
      </c>
      <c r="C8" s="42">
        <f>C7/C3-1</f>
        <v>-0.18511034664406678</v>
      </c>
      <c r="I8" s="148"/>
      <c r="J8" s="149"/>
    </row>
    <row r="9" spans="1:72" x14ac:dyDescent="0.25">
      <c r="B9" s="24" t="s">
        <v>187</v>
      </c>
      <c r="C9" s="126">
        <v>0</v>
      </c>
      <c r="I9" s="148"/>
      <c r="J9" s="149"/>
    </row>
    <row r="10" spans="1:72" x14ac:dyDescent="0.25">
      <c r="B10" s="24" t="s">
        <v>188</v>
      </c>
      <c r="C10" s="127">
        <v>0</v>
      </c>
      <c r="I10" s="148"/>
      <c r="J10" s="149"/>
      <c r="N10" s="129"/>
    </row>
    <row r="11" spans="1:72" x14ac:dyDescent="0.25">
      <c r="B11" s="24" t="s">
        <v>189</v>
      </c>
      <c r="C11" s="147">
        <v>0</v>
      </c>
      <c r="D11" s="105" t="s">
        <v>236</v>
      </c>
      <c r="I11" s="148"/>
      <c r="J11" s="149"/>
    </row>
    <row r="12" spans="1:72" x14ac:dyDescent="0.25">
      <c r="B12" s="24" t="s">
        <v>90</v>
      </c>
      <c r="C12" s="150">
        <v>5.1159999999999997E-2</v>
      </c>
    </row>
    <row r="13" spans="1:72" x14ac:dyDescent="0.25">
      <c r="B13" s="24" t="s">
        <v>106</v>
      </c>
      <c r="C13" s="60">
        <v>5514.4553137577759</v>
      </c>
      <c r="D13" s="105" t="s">
        <v>237</v>
      </c>
      <c r="E13" s="50" t="s">
        <v>111</v>
      </c>
    </row>
    <row r="14" spans="1:72" x14ac:dyDescent="0.25">
      <c r="B14" s="24" t="s">
        <v>107</v>
      </c>
      <c r="C14" s="150">
        <v>2020</v>
      </c>
    </row>
    <row r="15" spans="1:72" x14ac:dyDescent="0.25">
      <c r="B15" s="24" t="s">
        <v>108</v>
      </c>
      <c r="C15" s="150">
        <v>2047</v>
      </c>
    </row>
    <row r="16" spans="1:72" x14ac:dyDescent="0.25">
      <c r="B16" s="24" t="s">
        <v>110</v>
      </c>
      <c r="C16" s="49">
        <v>0</v>
      </c>
      <c r="E16" s="50"/>
    </row>
    <row r="17" spans="2:4" x14ac:dyDescent="0.25">
      <c r="B17" s="24" t="s">
        <v>109</v>
      </c>
      <c r="C17" s="40">
        <f ca="1">OFFSET(Calcs!D28, 0, '1b GA Class B'!C15-Calcs!D15)</f>
        <v>1.3734244566876441E-4</v>
      </c>
    </row>
    <row r="18" spans="2:4" x14ac:dyDescent="0.25">
      <c r="B18" s="24" t="s">
        <v>223</v>
      </c>
      <c r="C18" s="41" t="s">
        <v>227</v>
      </c>
      <c r="D18" s="105" t="s">
        <v>225</v>
      </c>
    </row>
    <row r="41" spans="2:39" x14ac:dyDescent="0.25">
      <c r="B41" s="54" t="s">
        <v>94</v>
      </c>
    </row>
    <row r="42" spans="2:39" x14ac:dyDescent="0.25">
      <c r="B42" s="33" t="s">
        <v>91</v>
      </c>
      <c r="C42" s="54">
        <v>2014</v>
      </c>
      <c r="D42" s="54">
        <v>2015</v>
      </c>
      <c r="E42" s="54">
        <v>2016</v>
      </c>
      <c r="F42" s="54">
        <v>2017</v>
      </c>
      <c r="G42" s="54">
        <v>2018</v>
      </c>
      <c r="H42" s="54">
        <v>2019</v>
      </c>
      <c r="I42" s="54">
        <v>2020</v>
      </c>
      <c r="J42" s="54">
        <v>2021</v>
      </c>
      <c r="K42" s="54">
        <v>2022</v>
      </c>
      <c r="L42" s="54">
        <v>2023</v>
      </c>
      <c r="M42" s="54">
        <v>2024</v>
      </c>
      <c r="N42" s="54">
        <v>2025</v>
      </c>
      <c r="O42" s="54">
        <v>2026</v>
      </c>
      <c r="P42" s="54">
        <v>2027</v>
      </c>
      <c r="Q42" s="54">
        <v>2028</v>
      </c>
      <c r="R42" s="54">
        <v>2029</v>
      </c>
      <c r="S42" s="54">
        <v>2030</v>
      </c>
      <c r="T42" s="54">
        <v>2031</v>
      </c>
      <c r="U42" s="54">
        <v>2032</v>
      </c>
      <c r="V42" s="54">
        <v>2033</v>
      </c>
      <c r="W42" s="54">
        <v>2034</v>
      </c>
      <c r="X42" s="54">
        <v>2035</v>
      </c>
      <c r="Y42" s="54">
        <v>2036</v>
      </c>
      <c r="Z42" s="54">
        <v>2037</v>
      </c>
      <c r="AA42" s="54">
        <v>2038</v>
      </c>
      <c r="AB42" s="54">
        <v>2039</v>
      </c>
      <c r="AC42" s="54">
        <v>2040</v>
      </c>
      <c r="AD42" s="54">
        <v>2041</v>
      </c>
      <c r="AE42" s="54">
        <v>2042</v>
      </c>
      <c r="AF42" s="54">
        <v>2043</v>
      </c>
      <c r="AG42" s="54">
        <v>2044</v>
      </c>
      <c r="AH42" s="54">
        <v>2045</v>
      </c>
      <c r="AI42" s="54">
        <v>2046</v>
      </c>
      <c r="AJ42" s="54">
        <v>2047</v>
      </c>
      <c r="AK42" s="54">
        <v>2048</v>
      </c>
      <c r="AL42" s="54">
        <v>2049</v>
      </c>
      <c r="AM42" s="54">
        <v>2050</v>
      </c>
    </row>
    <row r="43" spans="2:39" x14ac:dyDescent="0.25">
      <c r="B43" s="105" t="s">
        <v>127</v>
      </c>
      <c r="F43" s="32">
        <f>Calcs!D21</f>
        <v>12095.369682235045</v>
      </c>
      <c r="G43" s="32">
        <f>Calcs!E21</f>
        <v>11834.680968387356</v>
      </c>
      <c r="H43" s="32">
        <f>Calcs!F21</f>
        <v>11552.105152780023</v>
      </c>
      <c r="I43" s="32">
        <f>Calcs!G21</f>
        <v>12168.427804857231</v>
      </c>
      <c r="J43" s="32">
        <f>Calcs!H21</f>
        <v>10843.555476184305</v>
      </c>
      <c r="K43" s="32">
        <f>Calcs!I21</f>
        <v>10633.626262038733</v>
      </c>
      <c r="L43" s="32">
        <f>Calcs!J21</f>
        <v>10243.432169611806</v>
      </c>
      <c r="M43" s="32">
        <f>Calcs!K21</f>
        <v>11128.119052974123</v>
      </c>
      <c r="N43" s="32">
        <f>Calcs!L21</f>
        <v>10527.01808843752</v>
      </c>
      <c r="O43" s="32">
        <f>Calcs!M21</f>
        <v>10033.287200750003</v>
      </c>
      <c r="P43" s="32">
        <f>Calcs!N21</f>
        <v>11042.844229096907</v>
      </c>
      <c r="Q43" s="32">
        <f>Calcs!O21</f>
        <v>10819.097642104838</v>
      </c>
      <c r="R43" s="32">
        <f>Calcs!P21</f>
        <v>10008.692180866097</v>
      </c>
      <c r="S43" s="32">
        <f>Calcs!Q21</f>
        <v>9721.4381123383864</v>
      </c>
      <c r="T43" s="32">
        <f>Calcs!R21</f>
        <v>8654.4846953957476</v>
      </c>
      <c r="U43" s="32">
        <f>Calcs!S21</f>
        <v>8819.9388296880807</v>
      </c>
      <c r="V43" s="32">
        <f>Calcs!T21</f>
        <v>8238.0383223817407</v>
      </c>
      <c r="W43" s="32">
        <f>Calcs!U21</f>
        <v>7756.4351319563648</v>
      </c>
      <c r="X43" s="32">
        <f>Calcs!V21</f>
        <v>5662.3211916579985</v>
      </c>
    </row>
    <row r="44" spans="2:39" x14ac:dyDescent="0.25">
      <c r="B44" s="105" t="s">
        <v>131</v>
      </c>
      <c r="F44" s="32"/>
      <c r="G44" s="32"/>
      <c r="H44" s="32"/>
      <c r="I44" s="32"/>
      <c r="J44" s="32"/>
      <c r="K44" s="32"/>
      <c r="L44" s="32"/>
      <c r="M44" s="32"/>
      <c r="N44" s="32"/>
      <c r="O44" s="32"/>
      <c r="P44" s="32"/>
      <c r="Q44" s="32"/>
      <c r="R44" s="32"/>
      <c r="S44" s="32"/>
      <c r="T44" s="32"/>
      <c r="U44" s="32"/>
      <c r="V44" s="32"/>
      <c r="W44" s="32"/>
      <c r="X44" s="32"/>
      <c r="Y44" s="32">
        <f>Calcs!W21</f>
        <v>5388.8445108572041</v>
      </c>
      <c r="Z44" s="32">
        <f>Calcs!X21</f>
        <v>5128.5761049688263</v>
      </c>
      <c r="AA44" s="32">
        <f>Calcs!Y21</f>
        <v>4880.8780456486584</v>
      </c>
      <c r="AB44" s="32">
        <f>Calcs!Z21</f>
        <v>4645.1432149781613</v>
      </c>
      <c r="AC44" s="32">
        <f>Calcs!AA21</f>
        <v>4420.7938173939892</v>
      </c>
      <c r="AD44" s="32">
        <f>Calcs!AB21</f>
        <v>4207.2799634878011</v>
      </c>
      <c r="AE44" s="32">
        <f>Calcs!AC21</f>
        <v>4004.0783222051691</v>
      </c>
      <c r="AF44" s="32">
        <f>Calcs!AD21</f>
        <v>3810.6908381400954</v>
      </c>
      <c r="AG44" s="32">
        <f>Calcs!AE21</f>
        <v>3626.6435107811549</v>
      </c>
      <c r="AH44" s="32">
        <f>Calcs!AF21</f>
        <v>3451.4852327171438</v>
      </c>
      <c r="AI44" s="32">
        <f>Calcs!AG21</f>
        <v>3284.7866839546605</v>
      </c>
      <c r="AJ44" s="32">
        <f>Calcs!AH21</f>
        <v>3126.139279637503</v>
      </c>
      <c r="AK44" s="32">
        <f>Calcs!AI21</f>
        <v>2975.1541685887391</v>
      </c>
      <c r="AL44" s="32">
        <f>Calcs!AJ21</f>
        <v>2831.4612802208057</v>
      </c>
      <c r="AM44" s="32">
        <f>Calcs!AK21</f>
        <v>2694.7084174775991</v>
      </c>
    </row>
    <row r="45" spans="2:39" x14ac:dyDescent="0.25">
      <c r="B45" s="105" t="s">
        <v>195</v>
      </c>
      <c r="F45" s="32">
        <v>9265.4950155683764</v>
      </c>
      <c r="G45" s="32">
        <v>9070.4719017206899</v>
      </c>
      <c r="H45" s="32">
        <v>8867.7750194466953</v>
      </c>
      <c r="I45" s="32">
        <v>8381.7990048572246</v>
      </c>
      <c r="J45" s="32">
        <v>7862.6914761843082</v>
      </c>
      <c r="K45" s="32">
        <v>8019.9453057079945</v>
      </c>
      <c r="L45" s="32">
        <v>8180.3442118221528</v>
      </c>
      <c r="M45" s="32">
        <v>8343.9510960585958</v>
      </c>
      <c r="N45" s="32">
        <v>8510.8301179797691</v>
      </c>
      <c r="O45" s="32">
        <v>8681.0467203393637</v>
      </c>
      <c r="P45" s="32">
        <v>8854.6676547461502</v>
      </c>
      <c r="Q45" s="32">
        <v>9031.7610078410744</v>
      </c>
      <c r="R45" s="32">
        <v>9212.396227997895</v>
      </c>
      <c r="S45" s="32">
        <v>9396.6441525578539</v>
      </c>
      <c r="T45" s="32">
        <v>9584.5770356090088</v>
      </c>
      <c r="U45" s="32">
        <v>9776.2685763211903</v>
      </c>
      <c r="V45" s="32">
        <v>9971.7939478476146</v>
      </c>
      <c r="W45" s="32">
        <v>10171.229826804567</v>
      </c>
      <c r="X45" s="32">
        <v>10374.654423340657</v>
      </c>
      <c r="Y45" s="32">
        <v>10582.14751180747</v>
      </c>
      <c r="Z45" s="32">
        <v>10643.031418726601</v>
      </c>
      <c r="AA45" s="32">
        <v>10395.333359406435</v>
      </c>
      <c r="AB45" s="32">
        <v>10159.598528735936</v>
      </c>
      <c r="AC45" s="32">
        <v>9935.2491311517661</v>
      </c>
      <c r="AD45" s="32">
        <v>9721.7352772455779</v>
      </c>
      <c r="AE45" s="32">
        <v>9518.5336359629455</v>
      </c>
      <c r="AF45" s="32">
        <v>9325.1461518978722</v>
      </c>
      <c r="AG45" s="32">
        <v>9141.0988245389308</v>
      </c>
      <c r="AH45" s="32">
        <v>8965.9405464749198</v>
      </c>
      <c r="AI45" s="32">
        <v>8799.2419977124373</v>
      </c>
      <c r="AJ45" s="32">
        <v>8640.5945933952789</v>
      </c>
      <c r="AK45" s="32">
        <v>2975.1541685887391</v>
      </c>
      <c r="AL45" s="32">
        <v>2831.4612802208057</v>
      </c>
      <c r="AM45" s="32">
        <v>2694.7084174775991</v>
      </c>
    </row>
    <row r="46" spans="2:39" x14ac:dyDescent="0.25">
      <c r="B46" s="105" t="s">
        <v>126</v>
      </c>
      <c r="F46" s="32">
        <v>2829.8746666666684</v>
      </c>
      <c r="G46" s="32">
        <v>5738.8601212800022</v>
      </c>
      <c r="H46" s="32">
        <v>8716.7903384180154</v>
      </c>
      <c r="I46" s="32">
        <v>12949.370132131487</v>
      </c>
      <c r="J46" s="32">
        <v>16592.723908091331</v>
      </c>
      <c r="K46" s="32">
        <v>20055.288619560026</v>
      </c>
      <c r="L46" s="32">
        <v>23144.405143126372</v>
      </c>
      <c r="M46" s="32">
        <v>27112.640867164246</v>
      </c>
      <c r="N46" s="32">
        <v>30515.911544386123</v>
      </c>
      <c r="O46" s="32">
        <v>33429.346059407559</v>
      </c>
      <c r="P46" s="32">
        <v>37327.767978157608</v>
      </c>
      <c r="Q46" s="32">
        <v>41024.793222183915</v>
      </c>
      <c r="R46" s="32">
        <v>43919.917596299048</v>
      </c>
      <c r="S46" s="32">
        <v>46491.654540306241</v>
      </c>
      <c r="T46" s="32">
        <v>47940.075246375054</v>
      </c>
      <c r="U46" s="32">
        <v>49436.359749346491</v>
      </c>
      <c r="V46" s="32">
        <v>50231.768288657186</v>
      </c>
      <c r="W46" s="32">
        <v>50386.830859456692</v>
      </c>
      <c r="X46" s="32">
        <v>48252.287894543842</v>
      </c>
      <c r="Y46" s="32">
        <v>45527.571942278439</v>
      </c>
      <c r="Z46" s="32">
        <v>42342.30720908763</v>
      </c>
      <c r="AA46" s="32">
        <v>38994.084332146784</v>
      </c>
      <c r="AB46" s="32">
        <v>35474.566372821639</v>
      </c>
      <c r="AC46" s="32">
        <v>31774.989874697421</v>
      </c>
      <c r="AD46" s="32">
        <v>27886.143042929172</v>
      </c>
      <c r="AE46" s="32">
        <v>23798.342807247653</v>
      </c>
      <c r="AF46" s="32">
        <v>19501.410711508666</v>
      </c>
      <c r="AG46" s="32">
        <v>14984.647569751676</v>
      </c>
      <c r="AH46" s="32">
        <v>10236.806825662399</v>
      </c>
      <c r="AI46" s="32">
        <v>5246.0665491055115</v>
      </c>
      <c r="AJ46" s="32">
        <v>0</v>
      </c>
      <c r="AK46" s="32">
        <v>0</v>
      </c>
      <c r="AL46" s="32">
        <v>0</v>
      </c>
      <c r="AM46" s="32">
        <v>0</v>
      </c>
    </row>
    <row r="48" spans="2:39" x14ac:dyDescent="0.25">
      <c r="B48" s="54" t="s">
        <v>95</v>
      </c>
    </row>
    <row r="49" spans="2:39" x14ac:dyDescent="0.25">
      <c r="B49" s="33" t="s">
        <v>92</v>
      </c>
    </row>
    <row r="50" spans="2:39" x14ac:dyDescent="0.25">
      <c r="C50" s="54">
        <v>2014</v>
      </c>
      <c r="D50" s="54">
        <v>2015</v>
      </c>
      <c r="E50" s="54">
        <v>2016</v>
      </c>
      <c r="F50" s="54">
        <v>2017</v>
      </c>
      <c r="G50" s="54">
        <v>2018</v>
      </c>
      <c r="H50" s="54">
        <v>2019</v>
      </c>
      <c r="I50" s="54">
        <v>2020</v>
      </c>
      <c r="J50" s="54">
        <v>2021</v>
      </c>
      <c r="K50" s="54">
        <v>2022</v>
      </c>
      <c r="L50" s="54">
        <v>2023</v>
      </c>
      <c r="M50" s="54">
        <v>2024</v>
      </c>
      <c r="N50" s="54">
        <v>2025</v>
      </c>
      <c r="O50" s="54">
        <v>2026</v>
      </c>
      <c r="P50" s="54">
        <v>2027</v>
      </c>
      <c r="Q50" s="54">
        <v>2028</v>
      </c>
      <c r="R50" s="54">
        <v>2029</v>
      </c>
      <c r="S50" s="54">
        <v>2030</v>
      </c>
      <c r="T50" s="54">
        <v>2031</v>
      </c>
      <c r="U50" s="54">
        <v>2032</v>
      </c>
      <c r="V50" s="54">
        <v>2033</v>
      </c>
      <c r="W50" s="54">
        <v>2034</v>
      </c>
      <c r="X50" s="54">
        <v>2035</v>
      </c>
      <c r="Y50" s="54">
        <v>2036</v>
      </c>
      <c r="Z50" s="54">
        <v>2037</v>
      </c>
      <c r="AA50" s="54">
        <v>2038</v>
      </c>
      <c r="AB50" s="54">
        <v>2039</v>
      </c>
      <c r="AC50" s="54">
        <v>2040</v>
      </c>
      <c r="AD50" s="54">
        <v>2041</v>
      </c>
      <c r="AE50" s="54">
        <v>2042</v>
      </c>
      <c r="AF50" s="54">
        <v>2043</v>
      </c>
      <c r="AG50" s="54">
        <v>2044</v>
      </c>
      <c r="AH50" s="54">
        <v>2045</v>
      </c>
      <c r="AI50" s="54">
        <v>2046</v>
      </c>
      <c r="AJ50" s="54">
        <v>2047</v>
      </c>
      <c r="AK50" s="54">
        <v>2048</v>
      </c>
      <c r="AL50" s="54">
        <v>2049</v>
      </c>
      <c r="AM50" s="54">
        <v>2050</v>
      </c>
    </row>
    <row r="51" spans="2:39" x14ac:dyDescent="0.25">
      <c r="B51" s="105" t="s">
        <v>151</v>
      </c>
      <c r="C51" s="121">
        <f>'Historical Data'!C10</f>
        <v>123.51</v>
      </c>
      <c r="D51" s="121">
        <f>'Historical Data'!D10</f>
        <v>135.65</v>
      </c>
      <c r="E51" s="121">
        <f>'Historical Data'!E10</f>
        <v>155.58000000000001</v>
      </c>
      <c r="F51" s="121"/>
      <c r="G51" s="121"/>
      <c r="H51" s="121"/>
      <c r="I51" s="121"/>
      <c r="J51" s="121"/>
      <c r="K51" s="121"/>
      <c r="L51" s="121"/>
      <c r="M51" s="121"/>
      <c r="N51" s="121"/>
      <c r="O51" s="121"/>
      <c r="P51" s="121"/>
      <c r="Q51" s="121"/>
      <c r="R51" s="121"/>
      <c r="S51" s="121"/>
      <c r="T51" s="121"/>
      <c r="U51" s="121"/>
      <c r="V51" s="121"/>
      <c r="W51" s="121"/>
      <c r="X51" s="121"/>
      <c r="Y51" s="121"/>
      <c r="Z51" s="121"/>
      <c r="AA51" s="121"/>
      <c r="AB51" s="121"/>
      <c r="AC51" s="121"/>
      <c r="AD51" s="121"/>
      <c r="AE51" s="121"/>
      <c r="AF51" s="121"/>
      <c r="AG51" s="121"/>
      <c r="AH51" s="121"/>
      <c r="AI51" s="121"/>
      <c r="AJ51" s="121"/>
      <c r="AK51" s="121"/>
      <c r="AL51" s="121"/>
      <c r="AM51" s="121"/>
    </row>
    <row r="52" spans="2:39" x14ac:dyDescent="0.25">
      <c r="B52" s="105" t="s">
        <v>135</v>
      </c>
      <c r="C52" s="32"/>
      <c r="D52" s="32"/>
      <c r="E52" s="32"/>
      <c r="F52" s="32">
        <v>160.21813261808913</v>
      </c>
      <c r="G52" s="32">
        <v>162.76950298964928</v>
      </c>
      <c r="H52" s="32">
        <v>165.41420006702134</v>
      </c>
      <c r="I52" s="32">
        <v>175.94032368871547</v>
      </c>
      <c r="J52" s="32">
        <v>173.59593780473958</v>
      </c>
      <c r="K52" s="32">
        <v>176.91361421157205</v>
      </c>
      <c r="L52" s="32">
        <v>181.74631090333577</v>
      </c>
      <c r="M52" s="32">
        <v>184.45185686929372</v>
      </c>
      <c r="N52" s="32">
        <v>193.49858854932918</v>
      </c>
      <c r="O52" s="32">
        <v>188.45489333516903</v>
      </c>
      <c r="P52" s="32">
        <v>198.44338301910517</v>
      </c>
      <c r="Q52" s="32">
        <v>198.85748134818064</v>
      </c>
      <c r="R52" s="32">
        <v>197.7162350799629</v>
      </c>
      <c r="S52" s="32">
        <v>199.85545053707497</v>
      </c>
      <c r="T52" s="32">
        <v>202.42298557157022</v>
      </c>
      <c r="U52" s="32">
        <v>204.74964459598468</v>
      </c>
      <c r="V52" s="32">
        <v>206.70587849410711</v>
      </c>
      <c r="W52" s="32">
        <v>208.12189291901626</v>
      </c>
      <c r="X52" s="32">
        <v>204.59443129699886</v>
      </c>
      <c r="Y52" s="32"/>
      <c r="Z52" s="32"/>
      <c r="AA52" s="32"/>
      <c r="AB52" s="32"/>
      <c r="AC52" s="32"/>
      <c r="AD52" s="32"/>
      <c r="AE52" s="32"/>
      <c r="AF52" s="32"/>
      <c r="AG52" s="32"/>
      <c r="AH52" s="32"/>
      <c r="AI52" s="32"/>
      <c r="AJ52" s="32"/>
      <c r="AK52" s="32"/>
      <c r="AL52" s="32"/>
      <c r="AM52" s="32"/>
    </row>
    <row r="53" spans="2:39" x14ac:dyDescent="0.25">
      <c r="B53" s="105" t="s">
        <v>134</v>
      </c>
      <c r="C53" s="32"/>
      <c r="D53" s="32"/>
      <c r="E53" s="32"/>
      <c r="F53" s="32"/>
      <c r="G53" s="32"/>
      <c r="H53" s="32"/>
      <c r="I53" s="32"/>
      <c r="J53" s="32"/>
      <c r="K53" s="32"/>
      <c r="L53" s="32"/>
      <c r="M53" s="32"/>
      <c r="N53" s="32"/>
      <c r="O53" s="32"/>
      <c r="P53" s="32"/>
      <c r="Q53" s="32"/>
      <c r="R53" s="32"/>
      <c r="S53" s="32"/>
      <c r="T53" s="32"/>
      <c r="U53" s="32"/>
      <c r="V53" s="32"/>
      <c r="W53" s="32"/>
      <c r="X53" s="32"/>
      <c r="Y53" s="32">
        <v>205.43844915893689</v>
      </c>
      <c r="Z53" s="32">
        <v>206.28594886613706</v>
      </c>
      <c r="AA53" s="32">
        <v>207.13694478233143</v>
      </c>
      <c r="AB53" s="32">
        <v>207.99145133050709</v>
      </c>
      <c r="AC53" s="32">
        <v>208.84948299315059</v>
      </c>
      <c r="AD53" s="32">
        <v>209.71105431249339</v>
      </c>
      <c r="AE53" s="32">
        <v>210.57617989075831</v>
      </c>
      <c r="AF53" s="32">
        <v>211.44487439040711</v>
      </c>
      <c r="AG53" s="32">
        <v>212.31715253438887</v>
      </c>
      <c r="AH53" s="32">
        <v>213.19302910638956</v>
      </c>
      <c r="AI53" s="32">
        <v>214.07251895108266</v>
      </c>
      <c r="AJ53" s="32">
        <v>214.95563697438064</v>
      </c>
      <c r="AK53" s="32">
        <v>215.84239814368772</v>
      </c>
      <c r="AL53" s="32">
        <v>216.73281748815344</v>
      </c>
      <c r="AM53" s="32">
        <v>217.62691009892745</v>
      </c>
    </row>
    <row r="54" spans="2:39" x14ac:dyDescent="0.25">
      <c r="B54" s="105" t="s">
        <v>193</v>
      </c>
      <c r="C54" s="32"/>
      <c r="D54" s="32"/>
      <c r="E54" s="32"/>
      <c r="F54" s="32">
        <v>139.76513261808913</v>
      </c>
      <c r="G54" s="32">
        <v>142.79110298964929</v>
      </c>
      <c r="H54" s="32">
        <v>145.87650006702137</v>
      </c>
      <c r="I54" s="32">
        <v>148.37962368871541</v>
      </c>
      <c r="J54" s="32">
        <v>151.89993780473961</v>
      </c>
      <c r="K54" s="32">
        <v>157.8901290647986</v>
      </c>
      <c r="L54" s="32">
        <v>166.73027651457991</v>
      </c>
      <c r="M54" s="32">
        <v>164.18749459270569</v>
      </c>
      <c r="N54" s="32">
        <v>178.82391227860654</v>
      </c>
      <c r="O54" s="32">
        <v>178.54290745774284</v>
      </c>
      <c r="P54" s="32">
        <v>182.51690030902043</v>
      </c>
      <c r="Q54" s="32">
        <v>185.8484827434182</v>
      </c>
      <c r="R54" s="32">
        <v>191.92045338934284</v>
      </c>
      <c r="S54" s="32">
        <v>197.50799291372513</v>
      </c>
      <c r="T54" s="32">
        <v>209.14525453226219</v>
      </c>
      <c r="U54" s="32">
        <v>211.613545851672</v>
      </c>
      <c r="V54" s="32">
        <v>219.06380862516119</v>
      </c>
      <c r="W54" s="32">
        <v>225.21626732499564</v>
      </c>
      <c r="X54" s="32">
        <v>237.50232857658895</v>
      </c>
      <c r="Y54" s="32">
        <v>241.55479554437863</v>
      </c>
      <c r="Z54" s="32">
        <v>244.47675079810682</v>
      </c>
      <c r="AA54" s="32">
        <v>245.16943710441231</v>
      </c>
      <c r="AB54" s="32">
        <v>245.86629027224424</v>
      </c>
      <c r="AC54" s="32">
        <v>246.56732206386769</v>
      </c>
      <c r="AD54" s="32">
        <v>247.27254431256844</v>
      </c>
      <c r="AE54" s="32">
        <v>247.98196892285287</v>
      </c>
      <c r="AF54" s="32">
        <v>248.69560787064901</v>
      </c>
      <c r="AG54" s="32">
        <v>249.41347320350837</v>
      </c>
      <c r="AH54" s="32">
        <v>250.13557704080966</v>
      </c>
      <c r="AI54" s="32">
        <v>250.86193157396315</v>
      </c>
      <c r="AJ54" s="32">
        <v>251.59254906661644</v>
      </c>
      <c r="AK54" s="32">
        <v>215.84239814368772</v>
      </c>
      <c r="AL54" s="32">
        <v>216.73281748815344</v>
      </c>
      <c r="AM54" s="32">
        <v>217.62691009892745</v>
      </c>
    </row>
    <row r="55" spans="2:39" x14ac:dyDescent="0.25">
      <c r="B55" s="105" t="s">
        <v>194</v>
      </c>
      <c r="F55" s="37">
        <v>-20.453000000000003</v>
      </c>
      <c r="G55" s="37">
        <v>-19.978399999999993</v>
      </c>
      <c r="H55" s="37">
        <v>-19.537699999999973</v>
      </c>
      <c r="I55" s="37">
        <v>-27.560700000000054</v>
      </c>
      <c r="J55" s="37">
        <v>-21.69599999999997</v>
      </c>
      <c r="K55" s="37">
        <v>-19.023485146773453</v>
      </c>
      <c r="L55" s="37">
        <v>-15.016034388755855</v>
      </c>
      <c r="M55" s="37">
        <v>-20.264362276588031</v>
      </c>
      <c r="N55" s="37">
        <v>-14.674676270722642</v>
      </c>
      <c r="O55" s="37">
        <v>-9.91198587742619</v>
      </c>
      <c r="P55" s="37">
        <v>-15.926482710084741</v>
      </c>
      <c r="Q55" s="37">
        <v>-13.008998604762439</v>
      </c>
      <c r="R55" s="37">
        <v>-5.7957816906200605</v>
      </c>
      <c r="S55" s="37">
        <v>-2.3474576233498397</v>
      </c>
      <c r="T55" s="37">
        <v>6.722268960691963</v>
      </c>
      <c r="U55" s="37">
        <v>6.863901255687324</v>
      </c>
      <c r="V55" s="37">
        <v>12.357930131054076</v>
      </c>
      <c r="W55" s="37">
        <v>17.09437440597938</v>
      </c>
      <c r="X55" s="37">
        <v>32.907897279590088</v>
      </c>
      <c r="Y55" s="37">
        <v>36.116346385441744</v>
      </c>
      <c r="Z55" s="37">
        <v>38.190801931969759</v>
      </c>
      <c r="AA55" s="37">
        <v>38.032492322080884</v>
      </c>
      <c r="AB55" s="37">
        <v>37.874838941737153</v>
      </c>
      <c r="AC55" s="37">
        <v>37.717839070717105</v>
      </c>
      <c r="AD55" s="37">
        <v>37.561490000075054</v>
      </c>
      <c r="AE55" s="37">
        <v>37.40578903209456</v>
      </c>
      <c r="AF55" s="37">
        <v>37.250733480241905</v>
      </c>
      <c r="AG55" s="37">
        <v>37.096320669119507</v>
      </c>
      <c r="AH55" s="37">
        <v>36.942547934420105</v>
      </c>
      <c r="AI55" s="37">
        <v>36.789412622880491</v>
      </c>
      <c r="AJ55" s="37">
        <v>36.636912092235804</v>
      </c>
      <c r="AK55" s="37">
        <v>0</v>
      </c>
      <c r="AL55" s="37">
        <v>0</v>
      </c>
      <c r="AM55" s="37">
        <v>0</v>
      </c>
    </row>
    <row r="56" spans="2:39" x14ac:dyDescent="0.25">
      <c r="B56" s="105" t="s">
        <v>222</v>
      </c>
      <c r="F56" s="22"/>
    </row>
    <row r="57" spans="2:39" x14ac:dyDescent="0.25">
      <c r="F57" s="32"/>
    </row>
  </sheetData>
  <pageMargins left="0.7" right="0.7" top="0.75" bottom="0.75" header="0.3" footer="0.3"/>
  <drawing r:id="rId1"/>
  <legacyDrawing r:id="rId2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68609" r:id="rId3" name="Button 1">
              <controlPr defaultSize="0" print="0" autoFill="0" autoPict="0" macro="[0]!PayDebtStartingValue">
                <anchor moveWithCells="1" sizeWithCells="1">
                  <from>
                    <xdr:col>5</xdr:col>
                    <xdr:colOff>19050</xdr:colOff>
                    <xdr:row>4</xdr:row>
                    <xdr:rowOff>76200</xdr:rowOff>
                  </from>
                  <to>
                    <xdr:col>5</xdr:col>
                    <xdr:colOff>1847850</xdr:colOff>
                    <xdr:row>8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8610" r:id="rId4" name="Button 2">
              <controlPr defaultSize="0" print="0" autoFill="0" autoPict="0" macro="[0]!PayDebtMaxIncrease">
                <anchor moveWithCells="1" sizeWithCells="1">
                  <from>
                    <xdr:col>5</xdr:col>
                    <xdr:colOff>57150</xdr:colOff>
                    <xdr:row>12</xdr:row>
                    <xdr:rowOff>47625</xdr:rowOff>
                  </from>
                  <to>
                    <xdr:col>5</xdr:col>
                    <xdr:colOff>1838325</xdr:colOff>
                    <xdr:row>14</xdr:row>
                    <xdr:rowOff>57150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8611" r:id="rId5" name="Button 3">
              <controlPr defaultSize="0" print="0" autoFill="0" autoPict="0" macro="[0]!CalculateIncreaseRate">
                <anchor moveWithCells="1" sizeWithCells="1">
                  <from>
                    <xdr:col>5</xdr:col>
                    <xdr:colOff>142875</xdr:colOff>
                    <xdr:row>9</xdr:row>
                    <xdr:rowOff>104775</xdr:rowOff>
                  </from>
                  <to>
                    <xdr:col>6</xdr:col>
                    <xdr:colOff>104775</xdr:colOff>
                    <xdr:row>11</xdr:row>
                    <xdr:rowOff>66675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8612" r:id="rId6" name="Button 4">
              <controlPr defaultSize="0" print="0" autoFill="0" autoPict="0" macro="[0]!CalculateIncreaseRate">
                <anchor moveWithCells="1" sizeWithCells="1">
                  <from>
                    <xdr:col>5</xdr:col>
                    <xdr:colOff>142875</xdr:colOff>
                    <xdr:row>9</xdr:row>
                    <xdr:rowOff>104775</xdr:rowOff>
                  </from>
                  <to>
                    <xdr:col>6</xdr:col>
                    <xdr:colOff>104775</xdr:colOff>
                    <xdr:row>11</xdr:row>
                    <xdr:rowOff>66675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10"/>
  <dimension ref="A1:BT57"/>
  <sheetViews>
    <sheetView topLeftCell="A13" zoomScale="85" zoomScaleNormal="85" workbookViewId="0">
      <selection activeCell="F52" sqref="F52"/>
    </sheetView>
  </sheetViews>
  <sheetFormatPr defaultRowHeight="15" x14ac:dyDescent="0.25"/>
  <cols>
    <col min="1" max="1" width="16.5703125" style="105" bestFit="1" customWidth="1"/>
    <col min="2" max="2" width="57.140625" style="105" customWidth="1"/>
    <col min="3" max="3" width="31" style="105" customWidth="1"/>
    <col min="4" max="4" width="12" style="105" bestFit="1" customWidth="1"/>
    <col min="5" max="5" width="12.42578125" style="105" bestFit="1" customWidth="1"/>
    <col min="6" max="6" width="29" style="105" customWidth="1"/>
    <col min="7" max="8" width="9.140625" style="105"/>
    <col min="9" max="9" width="33.140625" style="105" bestFit="1" customWidth="1"/>
    <col min="10" max="39" width="9.140625" style="105"/>
    <col min="40" max="40" width="55.42578125" style="105" customWidth="1"/>
    <col min="41" max="72" width="4.28515625" style="105" bestFit="1" customWidth="1"/>
    <col min="73" max="16384" width="9.140625" style="105"/>
  </cols>
  <sheetData>
    <row r="1" spans="1:72" x14ac:dyDescent="0.25">
      <c r="A1" s="54"/>
      <c r="B1" s="46"/>
      <c r="I1" s="105" t="s">
        <v>233</v>
      </c>
      <c r="J1" s="105">
        <v>1</v>
      </c>
      <c r="L1" s="105" t="s">
        <v>234</v>
      </c>
    </row>
    <row r="2" spans="1:72" x14ac:dyDescent="0.25">
      <c r="E2" s="32"/>
      <c r="F2" s="32"/>
      <c r="G2" s="125"/>
      <c r="H2" s="125"/>
    </row>
    <row r="3" spans="1:72" ht="26.25" x14ac:dyDescent="0.25">
      <c r="B3" s="24" t="s">
        <v>96</v>
      </c>
      <c r="C3" s="40">
        <f>Calcs!D21</f>
        <v>12095.369682235045</v>
      </c>
      <c r="F3" s="32">
        <f>C7-C3</f>
        <v>-2238.9780746666656</v>
      </c>
      <c r="G3" s="123"/>
      <c r="H3" s="123"/>
      <c r="J3" s="105">
        <v>2017</v>
      </c>
      <c r="K3" s="105">
        <v>2018</v>
      </c>
      <c r="L3" s="105">
        <v>2019</v>
      </c>
      <c r="M3" s="105">
        <v>2020</v>
      </c>
      <c r="N3" s="105">
        <v>2021</v>
      </c>
      <c r="AN3" s="132"/>
      <c r="AO3" s="130">
        <v>2017</v>
      </c>
      <c r="AP3" s="130">
        <v>2018</v>
      </c>
      <c r="AQ3" s="130">
        <v>2019</v>
      </c>
      <c r="AR3" s="130">
        <v>2020</v>
      </c>
      <c r="AS3" s="130">
        <v>2021</v>
      </c>
      <c r="AT3" s="130">
        <v>2022</v>
      </c>
      <c r="AU3" s="130">
        <v>2023</v>
      </c>
      <c r="AV3" s="130">
        <v>2024</v>
      </c>
      <c r="AW3" s="130">
        <v>2025</v>
      </c>
      <c r="AX3" s="130">
        <v>2026</v>
      </c>
      <c r="AY3" s="130">
        <v>2027</v>
      </c>
      <c r="AZ3" s="130">
        <v>2028</v>
      </c>
      <c r="BA3" s="130">
        <v>2029</v>
      </c>
      <c r="BB3" s="130">
        <v>2030</v>
      </c>
      <c r="BC3" s="130">
        <v>2031</v>
      </c>
      <c r="BD3" s="130">
        <v>2032</v>
      </c>
      <c r="BE3" s="130">
        <v>2033</v>
      </c>
      <c r="BF3" s="130">
        <v>2034</v>
      </c>
      <c r="BG3" s="130">
        <v>2035</v>
      </c>
      <c r="BH3" s="130">
        <v>2036</v>
      </c>
      <c r="BI3" s="130">
        <v>2037</v>
      </c>
      <c r="BJ3" s="130">
        <v>2038</v>
      </c>
      <c r="BK3" s="130">
        <v>2039</v>
      </c>
      <c r="BL3" s="130">
        <v>2040</v>
      </c>
      <c r="BM3" s="130">
        <v>2041</v>
      </c>
      <c r="BN3" s="130">
        <v>2042</v>
      </c>
      <c r="BO3" s="130">
        <v>2043</v>
      </c>
      <c r="BP3" s="130">
        <v>2044</v>
      </c>
      <c r="BQ3" s="130">
        <v>2045</v>
      </c>
      <c r="BR3" s="130">
        <v>2046</v>
      </c>
      <c r="BS3" s="130">
        <v>2047</v>
      </c>
      <c r="BT3" s="130">
        <v>2048</v>
      </c>
    </row>
    <row r="4" spans="1:72" x14ac:dyDescent="0.25">
      <c r="C4" s="124"/>
      <c r="D4" s="32"/>
      <c r="I4" s="105" t="s">
        <v>238</v>
      </c>
      <c r="J4" s="59">
        <f ca="1">OFFSET('Impact Summary'!U$2, '1c GA All'!$J$1, 0)</f>
        <v>-18.100000000000001</v>
      </c>
      <c r="K4" s="59">
        <f ca="1">OFFSET('Impact Summary'!V$2, '1c GA All'!$J$1, 0)</f>
        <v>-17.68</v>
      </c>
      <c r="L4" s="59">
        <f ca="1">OFFSET('Impact Summary'!W$2, '1c GA All'!$J$1, 0)</f>
        <v>-17.29</v>
      </c>
      <c r="M4" s="59">
        <f ca="1">OFFSET('Impact Summary'!X$2, '1c GA All'!$J$1, 0)</f>
        <v>-24.39</v>
      </c>
      <c r="N4" s="59">
        <f ca="1">OFFSET('Impact Summary'!Y$2, '1c GA All'!$J$1, 0)</f>
        <v>-19.2</v>
      </c>
      <c r="AN4" s="133" t="s">
        <v>221</v>
      </c>
      <c r="AO4" s="131">
        <f>'1c GA All'!F55/1.13</f>
        <v>-18.100000000000005</v>
      </c>
      <c r="AP4" s="131">
        <f>'1c GA All'!G55/1.13</f>
        <v>-17.679999999999996</v>
      </c>
      <c r="AQ4" s="131">
        <f>'1c GA All'!H55/1.13</f>
        <v>-17.290000000000028</v>
      </c>
      <c r="AR4" s="131">
        <f>'1c GA All'!I55/1.13</f>
        <v>-24.39</v>
      </c>
      <c r="AS4" s="131">
        <f>'1c GA All'!J55/1.13</f>
        <v>-19.2</v>
      </c>
      <c r="AT4" s="131">
        <f>'1c GA All'!K55/1.13</f>
        <v>-17.13576640579328</v>
      </c>
      <c r="AU4" s="131">
        <f>'1c GA All'!L55/1.13</f>
        <v>-14.031675799280526</v>
      </c>
      <c r="AV4" s="131">
        <f>'1c GA All'!M55/1.13</f>
        <v>-18.135346634090816</v>
      </c>
      <c r="AW4" s="131">
        <f>'1c GA All'!N55/1.13</f>
        <v>-13.798497426527053</v>
      </c>
      <c r="AX4" s="131">
        <f>'1c GA All'!O55/1.13</f>
        <v>-10.122288556125815</v>
      </c>
      <c r="AY4" s="131">
        <f>'1c GA All'!P55/1.13</f>
        <v>-14.804750017696209</v>
      </c>
      <c r="AZ4" s="131">
        <f>'1c GA All'!Q55/1.13</f>
        <v>-12.547901127913773</v>
      </c>
      <c r="BA4" s="131">
        <f>'1c GA All'!R55/1.13</f>
        <v>-6.9453264305678388</v>
      </c>
      <c r="BB4" s="131">
        <f>'1c GA All'!S55/1.13</f>
        <v>-4.2571994558452104</v>
      </c>
      <c r="BC4" s="131">
        <f>'1c GA All'!T55/1.13</f>
        <v>2.7920686675423569</v>
      </c>
      <c r="BD4" s="131">
        <f>'1c GA All'!U55/1.13</f>
        <v>2.9059832604992808</v>
      </c>
      <c r="BE4" s="131">
        <f>'1c GA All'!V55/1.13</f>
        <v>7.1885434947805473</v>
      </c>
      <c r="BF4" s="131">
        <f>'1c GA All'!W55/1.13</f>
        <v>10.881549495966546</v>
      </c>
      <c r="BG4" s="131">
        <f>'1c GA All'!X55/1.13</f>
        <v>23.217783931761261</v>
      </c>
      <c r="BH4" s="131">
        <f>'1c GA All'!Y55/1.13</f>
        <v>25.715383512508588</v>
      </c>
      <c r="BI4" s="131">
        <f>'1c GA All'!Z55/1.13</f>
        <v>28.143565370233791</v>
      </c>
      <c r="BJ4" s="131">
        <f>'1c GA All'!AA55/1.13</f>
        <v>30.506960973926542</v>
      </c>
      <c r="BK4" s="131">
        <f>'1c GA All'!AB55/1.13</f>
        <v>32.809976369732212</v>
      </c>
      <c r="BL4" s="131">
        <f>'1c GA All'!AC55/1.13</f>
        <v>35.056804229789677</v>
      </c>
      <c r="BM4" s="131">
        <f>'1c GA All'!AD55/1.13</f>
        <v>37.251435276084194</v>
      </c>
      <c r="BN4" s="131">
        <f>'1c GA All'!AE55/1.13</f>
        <v>39.397669112040717</v>
      </c>
      <c r="BO4" s="131">
        <f>'1c GA All'!AF55/1.13</f>
        <v>41.499124492872909</v>
      </c>
      <c r="BP4" s="131">
        <f>'1c GA All'!AG55/1.13</f>
        <v>43.559249064085975</v>
      </c>
      <c r="BQ4" s="131">
        <f>'1c GA All'!AH55/1.13</f>
        <v>45.581328595994393</v>
      </c>
      <c r="BR4" s="131">
        <f>'1c GA All'!AI55/1.13</f>
        <v>47.568495740664233</v>
      </c>
      <c r="BS4" s="131">
        <f>'1c GA All'!AJ55/1.13</f>
        <v>49.523738336308547</v>
      </c>
      <c r="BT4" s="131">
        <f>'1c GA All'!AK55/1.13</f>
        <v>0</v>
      </c>
    </row>
    <row r="5" spans="1:72" x14ac:dyDescent="0.25">
      <c r="B5" s="25"/>
      <c r="C5" s="45" t="s">
        <v>209</v>
      </c>
      <c r="I5" s="151"/>
      <c r="J5" s="149"/>
      <c r="K5" s="121"/>
      <c r="L5" s="54"/>
      <c r="AN5" s="133" t="s">
        <v>213</v>
      </c>
      <c r="AO5" s="131">
        <f>'1c GA All'!F46/1000</f>
        <v>3.2157666666666684</v>
      </c>
      <c r="AP5" s="131">
        <f>'1c GA All'!G46/1000</f>
        <v>6.5214319560000007</v>
      </c>
      <c r="AQ5" s="131">
        <f>'1c GA All'!H46/1000</f>
        <v>9.9054435663841183</v>
      </c>
      <c r="AR5" s="131">
        <f>'1c GA All'!I46/1000</f>
        <v>14.715193331967603</v>
      </c>
      <c r="AS5" s="131">
        <f>'1c GA All'!J46/1000</f>
        <v>18.855368077376522</v>
      </c>
      <c r="AT5" s="131">
        <f>'1c GA All'!K46/1000</f>
        <v>22.843173314715969</v>
      </c>
      <c r="AU5" s="131">
        <f>'1c GA All'!L46/1000</f>
        <v>26.487357834327483</v>
      </c>
      <c r="AV5" s="131">
        <f>'1c GA All'!M46/1000</f>
        <v>31.041965852152185</v>
      </c>
      <c r="AW5" s="131">
        <f>'1c GA All'!N46/1000</f>
        <v>35.06446228021619</v>
      </c>
      <c r="AX5" s="131">
        <f>'1c GA All'!O46/1000</f>
        <v>38.631601083895191</v>
      </c>
      <c r="AY5" s="131">
        <f>'1c GA All'!P46/1000</f>
        <v>43.21991060149962</v>
      </c>
      <c r="AZ5" s="131">
        <f>'1c GA All'!Q46/1000</f>
        <v>47.644795178378828</v>
      </c>
      <c r="BA5" s="131">
        <f>'1c GA All'!R46/1000</f>
        <v>51.307626853606692</v>
      </c>
      <c r="BB5" s="131">
        <f>'1c GA All'!S46/1000</f>
        <v>54.688887480092383</v>
      </c>
      <c r="BC5" s="131">
        <f>'1c GA All'!T46/1000</f>
        <v>56.990713430307217</v>
      </c>
      <c r="BD5" s="131">
        <f>'1c GA All'!U46/1000</f>
        <v>59.386451506068781</v>
      </c>
      <c r="BE5" s="131">
        <f>'1c GA All'!V46/1000</f>
        <v>61.129635362801977</v>
      </c>
      <c r="BF5" s="131">
        <f>'1c GA All'!W46/1000</f>
        <v>62.283180378179431</v>
      </c>
      <c r="BG5" s="131">
        <f>'1c GA All'!X46/1000</f>
        <v>61.200329919723231</v>
      </c>
      <c r="BH5" s="131">
        <f>'1c GA All'!Y46/1000</f>
        <v>59.583142890141367</v>
      </c>
      <c r="BI5" s="131">
        <f>'1c GA All'!Z46/1000</f>
        <v>57.413240390011786</v>
      </c>
      <c r="BJ5" s="131">
        <f>'1c GA All'!AA46/1000</f>
        <v>54.67057739380251</v>
      </c>
      <c r="BK5" s="131">
        <f>'1c GA All'!AB46/1000</f>
        <v>51.333386502150773</v>
      </c>
      <c r="BL5" s="131">
        <f>'1c GA All'!AC46/1000</f>
        <v>47.378117290804639</v>
      </c>
      <c r="BM5" s="131">
        <f>'1c GA All'!AD46/1000</f>
        <v>42.77937110204401</v>
      </c>
      <c r="BN5" s="131">
        <f>'1c GA All'!AE46/1000</f>
        <v>37.509831113022805</v>
      </c>
      <c r="BO5" s="131">
        <f>'1c GA All'!AF46/1000</f>
        <v>31.540187503684074</v>
      </c>
      <c r="BP5" s="131">
        <f>'1c GA All'!AG46/1000</f>
        <v>24.839057534665898</v>
      </c>
      <c r="BQ5" s="131">
        <f>'1c GA All'!AH46/1000</f>
        <v>17.372900332907783</v>
      </c>
      <c r="BR5" s="131">
        <f>'1c GA All'!AI46/1000</f>
        <v>9.1059261694528733</v>
      </c>
      <c r="BS5" s="131">
        <f>'1c GA All'!AJ46/1000</f>
        <v>1.8829814507625997E-10</v>
      </c>
      <c r="BT5" s="131">
        <f>'1c GA All'!AK46/1000</f>
        <v>0</v>
      </c>
    </row>
    <row r="6" spans="1:72" x14ac:dyDescent="0.25">
      <c r="B6" s="24" t="s">
        <v>210</v>
      </c>
      <c r="C6" s="128">
        <v>-27.02</v>
      </c>
      <c r="I6" s="148"/>
      <c r="J6" s="149"/>
      <c r="K6" s="55"/>
      <c r="L6" s="55"/>
      <c r="AN6" s="133" t="s">
        <v>214</v>
      </c>
      <c r="AO6" s="131">
        <f>AO5</f>
        <v>3.2157666666666684</v>
      </c>
      <c r="AP6" s="131">
        <f t="shared" ref="AP6:BT6" si="0">AP5-AO5</f>
        <v>3.3056652893333323</v>
      </c>
      <c r="AQ6" s="131">
        <f t="shared" si="0"/>
        <v>3.3840116103841176</v>
      </c>
      <c r="AR6" s="131">
        <f t="shared" si="0"/>
        <v>4.8097497655834847</v>
      </c>
      <c r="AS6" s="131">
        <f t="shared" si="0"/>
        <v>4.1401747454089186</v>
      </c>
      <c r="AT6" s="131">
        <f t="shared" si="0"/>
        <v>3.9878052373394475</v>
      </c>
      <c r="AU6" s="131">
        <f t="shared" si="0"/>
        <v>3.6441845196115139</v>
      </c>
      <c r="AV6" s="131">
        <f t="shared" si="0"/>
        <v>4.5546080178247017</v>
      </c>
      <c r="AW6" s="131">
        <f t="shared" si="0"/>
        <v>4.0224964280640059</v>
      </c>
      <c r="AX6" s="131">
        <f t="shared" si="0"/>
        <v>3.5671388036790006</v>
      </c>
      <c r="AY6" s="131">
        <f t="shared" si="0"/>
        <v>4.5883095176044293</v>
      </c>
      <c r="AZ6" s="131">
        <f t="shared" si="0"/>
        <v>4.424884576879208</v>
      </c>
      <c r="BA6" s="131">
        <f t="shared" si="0"/>
        <v>3.6628316752278636</v>
      </c>
      <c r="BB6" s="131">
        <f t="shared" si="0"/>
        <v>3.381260626485691</v>
      </c>
      <c r="BC6" s="131">
        <f t="shared" si="0"/>
        <v>2.3018259502148339</v>
      </c>
      <c r="BD6" s="131">
        <f t="shared" si="0"/>
        <v>2.3957380757615638</v>
      </c>
      <c r="BE6" s="131">
        <f t="shared" si="0"/>
        <v>1.7431838567331965</v>
      </c>
      <c r="BF6" s="131">
        <f t="shared" si="0"/>
        <v>1.1535450153774534</v>
      </c>
      <c r="BG6" s="131">
        <f t="shared" si="0"/>
        <v>-1.0828504584561998</v>
      </c>
      <c r="BH6" s="131">
        <f t="shared" si="0"/>
        <v>-1.6171870295818636</v>
      </c>
      <c r="BI6" s="131">
        <f t="shared" si="0"/>
        <v>-2.1699025001295809</v>
      </c>
      <c r="BJ6" s="131">
        <f t="shared" si="0"/>
        <v>-2.7426629962092761</v>
      </c>
      <c r="BK6" s="131">
        <f t="shared" si="0"/>
        <v>-3.337190891651737</v>
      </c>
      <c r="BL6" s="131">
        <f t="shared" si="0"/>
        <v>-3.9552692113461347</v>
      </c>
      <c r="BM6" s="131">
        <f t="shared" si="0"/>
        <v>-4.5987461887606287</v>
      </c>
      <c r="BN6" s="131">
        <f t="shared" si="0"/>
        <v>-5.2695399890212045</v>
      </c>
      <c r="BO6" s="131">
        <f t="shared" si="0"/>
        <v>-5.9696436093387319</v>
      </c>
      <c r="BP6" s="131">
        <f t="shared" si="0"/>
        <v>-6.7011299690181758</v>
      </c>
      <c r="BQ6" s="131">
        <f t="shared" si="0"/>
        <v>-7.466157201758115</v>
      </c>
      <c r="BR6" s="131">
        <f t="shared" si="0"/>
        <v>-8.2669741634549094</v>
      </c>
      <c r="BS6" s="131">
        <f t="shared" si="0"/>
        <v>-9.1059261692645759</v>
      </c>
      <c r="BT6" s="131">
        <f t="shared" si="0"/>
        <v>-1.8829814507625997E-10</v>
      </c>
    </row>
    <row r="7" spans="1:72" x14ac:dyDescent="0.25">
      <c r="B7" s="24" t="s">
        <v>87</v>
      </c>
      <c r="C7" s="32">
        <v>9856.3916075683792</v>
      </c>
      <c r="D7" s="105" t="s">
        <v>235</v>
      </c>
      <c r="E7" s="50" t="s">
        <v>111</v>
      </c>
      <c r="I7" s="148"/>
      <c r="J7" s="149"/>
      <c r="K7" s="55"/>
      <c r="L7" s="55"/>
    </row>
    <row r="8" spans="1:72" x14ac:dyDescent="0.25">
      <c r="B8" s="24" t="s">
        <v>88</v>
      </c>
      <c r="C8" s="42">
        <f>C7/C3-1</f>
        <v>-0.18511034664406678</v>
      </c>
      <c r="I8" s="148"/>
      <c r="J8" s="149"/>
    </row>
    <row r="9" spans="1:72" x14ac:dyDescent="0.25">
      <c r="B9" s="24" t="s">
        <v>187</v>
      </c>
      <c r="C9" s="126">
        <v>0</v>
      </c>
      <c r="I9" s="148"/>
      <c r="J9" s="149"/>
    </row>
    <row r="10" spans="1:72" x14ac:dyDescent="0.25">
      <c r="B10" s="24" t="s">
        <v>188</v>
      </c>
      <c r="C10" s="127">
        <v>0</v>
      </c>
      <c r="I10" s="148"/>
      <c r="J10" s="149"/>
      <c r="N10" s="129"/>
    </row>
    <row r="11" spans="1:72" x14ac:dyDescent="0.25">
      <c r="B11" s="24" t="s">
        <v>189</v>
      </c>
      <c r="C11" s="147">
        <v>6.7418910418965067E-4</v>
      </c>
      <c r="D11" s="105" t="s">
        <v>236</v>
      </c>
      <c r="I11" s="148"/>
      <c r="J11" s="149"/>
    </row>
    <row r="12" spans="1:72" x14ac:dyDescent="0.25">
      <c r="B12" s="24" t="s">
        <v>90</v>
      </c>
      <c r="C12" s="150">
        <v>5.1159999999999997E-2</v>
      </c>
    </row>
    <row r="13" spans="1:72" x14ac:dyDescent="0.25">
      <c r="B13" s="24" t="s">
        <v>106</v>
      </c>
      <c r="C13" s="60">
        <v>100000000000000</v>
      </c>
      <c r="D13" s="105" t="s">
        <v>237</v>
      </c>
      <c r="E13" s="50" t="s">
        <v>111</v>
      </c>
    </row>
    <row r="14" spans="1:72" x14ac:dyDescent="0.25">
      <c r="B14" s="24" t="s">
        <v>107</v>
      </c>
      <c r="C14" s="150">
        <v>2020</v>
      </c>
    </row>
    <row r="15" spans="1:72" x14ac:dyDescent="0.25">
      <c r="B15" s="24" t="s">
        <v>108</v>
      </c>
      <c r="C15" s="150">
        <v>2047</v>
      </c>
    </row>
    <row r="16" spans="1:72" x14ac:dyDescent="0.25">
      <c r="B16" s="24" t="s">
        <v>110</v>
      </c>
      <c r="C16" s="49">
        <v>0</v>
      </c>
      <c r="E16" s="50"/>
    </row>
    <row r="17" spans="2:4" x14ac:dyDescent="0.25">
      <c r="B17" s="24" t="s">
        <v>109</v>
      </c>
      <c r="C17" s="40">
        <f ca="1">OFFSET(Calcs!D28, 0, '1c GA All'!C15-Calcs!D15)</f>
        <v>1.3734244566876441E-4</v>
      </c>
    </row>
    <row r="18" spans="2:4" x14ac:dyDescent="0.25">
      <c r="B18" s="24" t="s">
        <v>223</v>
      </c>
      <c r="C18" s="41" t="s">
        <v>224</v>
      </c>
      <c r="D18" s="105" t="s">
        <v>225</v>
      </c>
    </row>
    <row r="41" spans="2:39" x14ac:dyDescent="0.25">
      <c r="B41" s="54" t="s">
        <v>94</v>
      </c>
    </row>
    <row r="42" spans="2:39" x14ac:dyDescent="0.25">
      <c r="B42" s="33" t="s">
        <v>91</v>
      </c>
      <c r="C42" s="54">
        <v>2014</v>
      </c>
      <c r="D42" s="54">
        <v>2015</v>
      </c>
      <c r="E42" s="54">
        <v>2016</v>
      </c>
      <c r="F42" s="54">
        <v>2017</v>
      </c>
      <c r="G42" s="54">
        <v>2018</v>
      </c>
      <c r="H42" s="54">
        <v>2019</v>
      </c>
      <c r="I42" s="54">
        <v>2020</v>
      </c>
      <c r="J42" s="54">
        <v>2021</v>
      </c>
      <c r="K42" s="54">
        <v>2022</v>
      </c>
      <c r="L42" s="54">
        <v>2023</v>
      </c>
      <c r="M42" s="54">
        <v>2024</v>
      </c>
      <c r="N42" s="54">
        <v>2025</v>
      </c>
      <c r="O42" s="54">
        <v>2026</v>
      </c>
      <c r="P42" s="54">
        <v>2027</v>
      </c>
      <c r="Q42" s="54">
        <v>2028</v>
      </c>
      <c r="R42" s="54">
        <v>2029</v>
      </c>
      <c r="S42" s="54">
        <v>2030</v>
      </c>
      <c r="T42" s="54">
        <v>2031</v>
      </c>
      <c r="U42" s="54">
        <v>2032</v>
      </c>
      <c r="V42" s="54">
        <v>2033</v>
      </c>
      <c r="W42" s="54">
        <v>2034</v>
      </c>
      <c r="X42" s="54">
        <v>2035</v>
      </c>
      <c r="Y42" s="54">
        <v>2036</v>
      </c>
      <c r="Z42" s="54">
        <v>2037</v>
      </c>
      <c r="AA42" s="54">
        <v>2038</v>
      </c>
      <c r="AB42" s="54">
        <v>2039</v>
      </c>
      <c r="AC42" s="54">
        <v>2040</v>
      </c>
      <c r="AD42" s="54">
        <v>2041</v>
      </c>
      <c r="AE42" s="54">
        <v>2042</v>
      </c>
      <c r="AF42" s="54">
        <v>2043</v>
      </c>
      <c r="AG42" s="54">
        <v>2044</v>
      </c>
      <c r="AH42" s="54">
        <v>2045</v>
      </c>
      <c r="AI42" s="54">
        <v>2046</v>
      </c>
      <c r="AJ42" s="54">
        <v>2047</v>
      </c>
      <c r="AK42" s="54">
        <v>2048</v>
      </c>
      <c r="AL42" s="54">
        <v>2049</v>
      </c>
      <c r="AM42" s="54">
        <v>2050</v>
      </c>
    </row>
    <row r="43" spans="2:39" x14ac:dyDescent="0.25">
      <c r="B43" s="105" t="s">
        <v>127</v>
      </c>
      <c r="F43" s="32">
        <f>Calcs!D21</f>
        <v>12095.369682235045</v>
      </c>
      <c r="G43" s="32">
        <f>Calcs!E21</f>
        <v>11834.680968387356</v>
      </c>
      <c r="H43" s="32">
        <f>Calcs!F21</f>
        <v>11552.105152780023</v>
      </c>
      <c r="I43" s="32">
        <f>Calcs!G21</f>
        <v>12168.427804857231</v>
      </c>
      <c r="J43" s="32">
        <f>Calcs!H21</f>
        <v>10843.555476184305</v>
      </c>
      <c r="K43" s="32">
        <f>Calcs!I21</f>
        <v>10633.626262038733</v>
      </c>
      <c r="L43" s="32">
        <f>Calcs!J21</f>
        <v>10243.432169611806</v>
      </c>
      <c r="M43" s="32">
        <f>Calcs!K21</f>
        <v>11128.119052974123</v>
      </c>
      <c r="N43" s="32">
        <f>Calcs!L21</f>
        <v>10527.01808843752</v>
      </c>
      <c r="O43" s="32">
        <f>Calcs!M21</f>
        <v>10033.287200750003</v>
      </c>
      <c r="P43" s="32">
        <f>Calcs!N21</f>
        <v>11042.844229096907</v>
      </c>
      <c r="Q43" s="32">
        <f>Calcs!O21</f>
        <v>10819.097642104838</v>
      </c>
      <c r="R43" s="32">
        <f>Calcs!P21</f>
        <v>10008.692180866097</v>
      </c>
      <c r="S43" s="32">
        <f>Calcs!Q21</f>
        <v>9721.4381123383864</v>
      </c>
      <c r="T43" s="32">
        <f>Calcs!R21</f>
        <v>8654.4846953957476</v>
      </c>
      <c r="U43" s="32">
        <f>Calcs!S21</f>
        <v>8819.9388296880807</v>
      </c>
      <c r="V43" s="32">
        <f>Calcs!T21</f>
        <v>8238.0383223817407</v>
      </c>
      <c r="W43" s="32">
        <f>Calcs!U21</f>
        <v>7756.4351319563648</v>
      </c>
      <c r="X43" s="32">
        <f>Calcs!V21</f>
        <v>5662.3211916579985</v>
      </c>
    </row>
    <row r="44" spans="2:39" x14ac:dyDescent="0.25">
      <c r="B44" s="105" t="s">
        <v>131</v>
      </c>
      <c r="F44" s="32"/>
      <c r="G44" s="32"/>
      <c r="H44" s="32"/>
      <c r="I44" s="32"/>
      <c r="J44" s="32"/>
      <c r="K44" s="32"/>
      <c r="L44" s="32"/>
      <c r="M44" s="32"/>
      <c r="N44" s="32"/>
      <c r="O44" s="32"/>
      <c r="P44" s="32"/>
      <c r="Q44" s="32"/>
      <c r="R44" s="32"/>
      <c r="S44" s="32"/>
      <c r="T44" s="32"/>
      <c r="U44" s="32"/>
      <c r="V44" s="32"/>
      <c r="W44" s="32"/>
      <c r="X44" s="32"/>
      <c r="Y44" s="32">
        <f>Calcs!W21</f>
        <v>5388.8445108572041</v>
      </c>
      <c r="Z44" s="32">
        <f>Calcs!X21</f>
        <v>5128.5761049688263</v>
      </c>
      <c r="AA44" s="32">
        <f>Calcs!Y21</f>
        <v>4880.8780456486584</v>
      </c>
      <c r="AB44" s="32">
        <f>Calcs!Z21</f>
        <v>4645.1432149781613</v>
      </c>
      <c r="AC44" s="32">
        <f>Calcs!AA21</f>
        <v>4420.7938173939892</v>
      </c>
      <c r="AD44" s="32">
        <f>Calcs!AB21</f>
        <v>4207.2799634878011</v>
      </c>
      <c r="AE44" s="32">
        <f>Calcs!AC21</f>
        <v>4004.0783222051691</v>
      </c>
      <c r="AF44" s="32">
        <f>Calcs!AD21</f>
        <v>3810.6908381400954</v>
      </c>
      <c r="AG44" s="32">
        <f>Calcs!AE21</f>
        <v>3626.6435107811549</v>
      </c>
      <c r="AH44" s="32">
        <f>Calcs!AF21</f>
        <v>3451.4852327171438</v>
      </c>
      <c r="AI44" s="32">
        <f>Calcs!AG21</f>
        <v>3284.7866839546605</v>
      </c>
      <c r="AJ44" s="32">
        <f>Calcs!AH21</f>
        <v>3126.139279637503</v>
      </c>
      <c r="AK44" s="32">
        <f>Calcs!AI21</f>
        <v>2975.1541685887391</v>
      </c>
      <c r="AL44" s="32">
        <f>Calcs!AJ21</f>
        <v>2831.4612802208057</v>
      </c>
      <c r="AM44" s="32">
        <f>Calcs!AK21</f>
        <v>2694.7084174775991</v>
      </c>
    </row>
    <row r="45" spans="2:39" x14ac:dyDescent="0.25">
      <c r="B45" s="105" t="s">
        <v>195</v>
      </c>
      <c r="F45" s="32">
        <v>8879.6030155683766</v>
      </c>
      <c r="G45" s="32">
        <v>8693.5343017206906</v>
      </c>
      <c r="H45" s="32">
        <v>8501.7300012648648</v>
      </c>
      <c r="I45" s="32">
        <v>7865.4405321299573</v>
      </c>
      <c r="J45" s="32">
        <v>7456.2100216388517</v>
      </c>
      <c r="K45" s="32">
        <v>7610.4616555378707</v>
      </c>
      <c r="L45" s="32">
        <v>7767.9043967811631</v>
      </c>
      <c r="M45" s="32">
        <v>7928.6042619536174</v>
      </c>
      <c r="N45" s="32">
        <v>8092.628633369628</v>
      </c>
      <c r="O45" s="32">
        <v>8260.0462873268698</v>
      </c>
      <c r="P45" s="32">
        <v>8430.9274229445637</v>
      </c>
      <c r="Q45" s="32">
        <v>8605.3436915983548</v>
      </c>
      <c r="R45" s="32">
        <v>8783.3682269640976</v>
      </c>
      <c r="S45" s="32">
        <v>8965.0756756832197</v>
      </c>
      <c r="T45" s="32">
        <v>9150.5422286624398</v>
      </c>
      <c r="U45" s="32">
        <v>9339.8456530210424</v>
      </c>
      <c r="V45" s="32">
        <v>9533.065324699026</v>
      </c>
      <c r="W45" s="32">
        <v>9730.2822617398742</v>
      </c>
      <c r="X45" s="32">
        <v>9931.5791582618585</v>
      </c>
      <c r="Y45" s="32">
        <v>10137.040419132112</v>
      </c>
      <c r="Z45" s="32">
        <v>10346.752195358049</v>
      </c>
      <c r="AA45" s="32">
        <v>10560.80242021095</v>
      </c>
      <c r="AB45" s="32">
        <v>10779.280846096837</v>
      </c>
      <c r="AC45" s="32">
        <v>11002.279082190162</v>
      </c>
      <c r="AD45" s="32">
        <v>11229.890632846002</v>
      </c>
      <c r="AE45" s="32">
        <v>11462.210936806949</v>
      </c>
      <c r="AF45" s="32">
        <v>11699.337407221075</v>
      </c>
      <c r="AG45" s="32">
        <v>11941.369472487811</v>
      </c>
      <c r="AH45" s="32">
        <v>12188.408617948769</v>
      </c>
      <c r="AI45" s="32">
        <v>12440.558428441131</v>
      </c>
      <c r="AJ45" s="32">
        <v>12697.92463173129</v>
      </c>
      <c r="AK45" s="32">
        <v>2975.1541685887391</v>
      </c>
      <c r="AL45" s="32">
        <v>2831.4612802208057</v>
      </c>
      <c r="AM45" s="32">
        <v>2694.7084174775991</v>
      </c>
    </row>
    <row r="46" spans="2:39" x14ac:dyDescent="0.25">
      <c r="B46" s="105" t="s">
        <v>126</v>
      </c>
      <c r="F46" s="32">
        <v>3215.7666666666682</v>
      </c>
      <c r="G46" s="32">
        <v>6521.4319560000004</v>
      </c>
      <c r="H46" s="32">
        <v>9905.4435663841177</v>
      </c>
      <c r="I46" s="32">
        <v>14715.193331967603</v>
      </c>
      <c r="J46" s="32">
        <v>18855.368077376523</v>
      </c>
      <c r="K46" s="32">
        <v>22843.173314715968</v>
      </c>
      <c r="L46" s="32">
        <v>26487.357834327482</v>
      </c>
      <c r="M46" s="32">
        <v>31041.965852152185</v>
      </c>
      <c r="N46" s="32">
        <v>35064.46228021619</v>
      </c>
      <c r="O46" s="32">
        <v>38631.601083895192</v>
      </c>
      <c r="P46" s="32">
        <v>43219.910601499621</v>
      </c>
      <c r="Q46" s="32">
        <v>47644.79517837883</v>
      </c>
      <c r="R46" s="32">
        <v>51307.626853606693</v>
      </c>
      <c r="S46" s="32">
        <v>54688.88748009238</v>
      </c>
      <c r="T46" s="32">
        <v>56990.713430307216</v>
      </c>
      <c r="U46" s="32">
        <v>59386.451506068777</v>
      </c>
      <c r="V46" s="32">
        <v>61129.635362801979</v>
      </c>
      <c r="W46" s="32">
        <v>62283.18037817943</v>
      </c>
      <c r="X46" s="32">
        <v>61200.329919723234</v>
      </c>
      <c r="Y46" s="32">
        <v>59583.142890141367</v>
      </c>
      <c r="Z46" s="32">
        <v>57413.240390011786</v>
      </c>
      <c r="AA46" s="32">
        <v>54670.577393802509</v>
      </c>
      <c r="AB46" s="32">
        <v>51333.386502150774</v>
      </c>
      <c r="AC46" s="32">
        <v>47378.117290804636</v>
      </c>
      <c r="AD46" s="32">
        <v>42779.37110204401</v>
      </c>
      <c r="AE46" s="32">
        <v>37509.831113022803</v>
      </c>
      <c r="AF46" s="32">
        <v>31540.187503684072</v>
      </c>
      <c r="AG46" s="32">
        <v>24839.057534665899</v>
      </c>
      <c r="AH46" s="32">
        <v>17372.900332907782</v>
      </c>
      <c r="AI46" s="32">
        <v>9105.9261694528741</v>
      </c>
      <c r="AJ46" s="32">
        <v>1.8829814507625997E-7</v>
      </c>
      <c r="AK46" s="32">
        <v>0</v>
      </c>
      <c r="AL46" s="32">
        <v>0</v>
      </c>
      <c r="AM46" s="32">
        <v>0</v>
      </c>
    </row>
    <row r="48" spans="2:39" x14ac:dyDescent="0.25">
      <c r="B48" s="54" t="s">
        <v>95</v>
      </c>
    </row>
    <row r="49" spans="2:39" x14ac:dyDescent="0.25">
      <c r="B49" s="33" t="s">
        <v>92</v>
      </c>
    </row>
    <row r="50" spans="2:39" x14ac:dyDescent="0.25">
      <c r="C50" s="54">
        <v>2014</v>
      </c>
      <c r="D50" s="54">
        <v>2015</v>
      </c>
      <c r="E50" s="54">
        <v>2016</v>
      </c>
      <c r="F50" s="54">
        <v>2017</v>
      </c>
      <c r="G50" s="54">
        <v>2018</v>
      </c>
      <c r="H50" s="54">
        <v>2019</v>
      </c>
      <c r="I50" s="54">
        <v>2020</v>
      </c>
      <c r="J50" s="54">
        <v>2021</v>
      </c>
      <c r="K50" s="54">
        <v>2022</v>
      </c>
      <c r="L50" s="54">
        <v>2023</v>
      </c>
      <c r="M50" s="54">
        <v>2024</v>
      </c>
      <c r="N50" s="54">
        <v>2025</v>
      </c>
      <c r="O50" s="54">
        <v>2026</v>
      </c>
      <c r="P50" s="54">
        <v>2027</v>
      </c>
      <c r="Q50" s="54">
        <v>2028</v>
      </c>
      <c r="R50" s="54">
        <v>2029</v>
      </c>
      <c r="S50" s="54">
        <v>2030</v>
      </c>
      <c r="T50" s="54">
        <v>2031</v>
      </c>
      <c r="U50" s="54">
        <v>2032</v>
      </c>
      <c r="V50" s="54">
        <v>2033</v>
      </c>
      <c r="W50" s="54">
        <v>2034</v>
      </c>
      <c r="X50" s="54">
        <v>2035</v>
      </c>
      <c r="Y50" s="54">
        <v>2036</v>
      </c>
      <c r="Z50" s="54">
        <v>2037</v>
      </c>
      <c r="AA50" s="54">
        <v>2038</v>
      </c>
      <c r="AB50" s="54">
        <v>2039</v>
      </c>
      <c r="AC50" s="54">
        <v>2040</v>
      </c>
      <c r="AD50" s="54">
        <v>2041</v>
      </c>
      <c r="AE50" s="54">
        <v>2042</v>
      </c>
      <c r="AF50" s="54">
        <v>2043</v>
      </c>
      <c r="AG50" s="54">
        <v>2044</v>
      </c>
      <c r="AH50" s="54">
        <v>2045</v>
      </c>
      <c r="AI50" s="54">
        <v>2046</v>
      </c>
      <c r="AJ50" s="54">
        <v>2047</v>
      </c>
      <c r="AK50" s="54">
        <v>2048</v>
      </c>
      <c r="AL50" s="54">
        <v>2049</v>
      </c>
      <c r="AM50" s="54">
        <v>2050</v>
      </c>
    </row>
    <row r="51" spans="2:39" x14ac:dyDescent="0.25">
      <c r="B51" s="105" t="s">
        <v>151</v>
      </c>
      <c r="C51" s="121">
        <f>'Historical Data'!C10</f>
        <v>123.51</v>
      </c>
      <c r="D51" s="121">
        <f>'Historical Data'!D10</f>
        <v>135.65</v>
      </c>
      <c r="E51" s="121">
        <f>'Historical Data'!E10</f>
        <v>155.58000000000001</v>
      </c>
      <c r="F51" s="121"/>
      <c r="G51" s="121"/>
      <c r="H51" s="121"/>
      <c r="I51" s="121"/>
      <c r="J51" s="121"/>
      <c r="K51" s="121"/>
      <c r="L51" s="121"/>
      <c r="M51" s="121"/>
      <c r="N51" s="121"/>
      <c r="O51" s="121"/>
      <c r="P51" s="121"/>
      <c r="Q51" s="121"/>
      <c r="R51" s="121"/>
      <c r="S51" s="121"/>
      <c r="T51" s="121"/>
      <c r="U51" s="121"/>
      <c r="V51" s="121"/>
      <c r="W51" s="121"/>
      <c r="X51" s="121"/>
      <c r="Y51" s="121"/>
      <c r="Z51" s="121"/>
      <c r="AA51" s="121"/>
      <c r="AB51" s="121"/>
      <c r="AC51" s="121"/>
      <c r="AD51" s="121"/>
      <c r="AE51" s="121"/>
      <c r="AF51" s="121"/>
      <c r="AG51" s="121"/>
      <c r="AH51" s="121"/>
      <c r="AI51" s="121"/>
      <c r="AJ51" s="121"/>
      <c r="AK51" s="121"/>
      <c r="AL51" s="121"/>
      <c r="AM51" s="121"/>
    </row>
    <row r="52" spans="2:39" x14ac:dyDescent="0.25">
      <c r="B52" s="105" t="s">
        <v>135</v>
      </c>
      <c r="C52" s="32"/>
      <c r="D52" s="32"/>
      <c r="E52" s="32"/>
      <c r="F52" s="32">
        <v>160.21813261808913</v>
      </c>
      <c r="G52" s="32">
        <v>162.76950298964928</v>
      </c>
      <c r="H52" s="32">
        <v>165.41420006702134</v>
      </c>
      <c r="I52" s="32">
        <v>175.94032368871547</v>
      </c>
      <c r="J52" s="32">
        <v>173.59593780473958</v>
      </c>
      <c r="K52" s="32">
        <v>176.91361421157205</v>
      </c>
      <c r="L52" s="32">
        <v>181.74631090333577</v>
      </c>
      <c r="M52" s="32">
        <v>184.45185686929372</v>
      </c>
      <c r="N52" s="32">
        <v>193.49858854932918</v>
      </c>
      <c r="O52" s="32">
        <v>188.45489333516903</v>
      </c>
      <c r="P52" s="32">
        <v>198.44338301910517</v>
      </c>
      <c r="Q52" s="32">
        <v>198.85748134818064</v>
      </c>
      <c r="R52" s="32">
        <v>197.7162350799629</v>
      </c>
      <c r="S52" s="32">
        <v>199.85545053707497</v>
      </c>
      <c r="T52" s="32">
        <v>202.42298557157022</v>
      </c>
      <c r="U52" s="32">
        <v>204.74964459598468</v>
      </c>
      <c r="V52" s="32">
        <v>206.70587849410711</v>
      </c>
      <c r="W52" s="32">
        <v>208.12189291901626</v>
      </c>
      <c r="X52" s="32">
        <v>204.59443129699886</v>
      </c>
      <c r="Y52" s="32"/>
      <c r="Z52" s="32"/>
      <c r="AA52" s="32"/>
      <c r="AB52" s="32"/>
      <c r="AC52" s="32"/>
      <c r="AD52" s="32"/>
      <c r="AE52" s="32"/>
      <c r="AF52" s="32"/>
      <c r="AG52" s="32"/>
      <c r="AH52" s="32"/>
      <c r="AI52" s="32"/>
      <c r="AJ52" s="32"/>
      <c r="AK52" s="32"/>
      <c r="AL52" s="32"/>
      <c r="AM52" s="32"/>
    </row>
    <row r="53" spans="2:39" x14ac:dyDescent="0.25">
      <c r="B53" s="105" t="s">
        <v>134</v>
      </c>
      <c r="C53" s="32"/>
      <c r="D53" s="32"/>
      <c r="E53" s="32"/>
      <c r="F53" s="32"/>
      <c r="G53" s="32"/>
      <c r="H53" s="32"/>
      <c r="I53" s="32"/>
      <c r="J53" s="32"/>
      <c r="K53" s="32"/>
      <c r="L53" s="32"/>
      <c r="M53" s="32"/>
      <c r="N53" s="32"/>
      <c r="O53" s="32"/>
      <c r="P53" s="32"/>
      <c r="Q53" s="32"/>
      <c r="R53" s="32"/>
      <c r="S53" s="32"/>
      <c r="T53" s="32"/>
      <c r="U53" s="32"/>
      <c r="V53" s="32"/>
      <c r="W53" s="32"/>
      <c r="X53" s="32"/>
      <c r="Y53" s="32">
        <v>205.43844915893689</v>
      </c>
      <c r="Z53" s="32">
        <v>206.28594886613706</v>
      </c>
      <c r="AA53" s="32">
        <v>207.13694478233143</v>
      </c>
      <c r="AB53" s="32">
        <v>207.99145133050709</v>
      </c>
      <c r="AC53" s="32">
        <v>208.84948299315059</v>
      </c>
      <c r="AD53" s="32">
        <v>209.71105431249339</v>
      </c>
      <c r="AE53" s="32">
        <v>210.57617989075831</v>
      </c>
      <c r="AF53" s="32">
        <v>211.44487439040711</v>
      </c>
      <c r="AG53" s="32">
        <v>212.31715253438887</v>
      </c>
      <c r="AH53" s="32">
        <v>213.19302910638956</v>
      </c>
      <c r="AI53" s="32">
        <v>214.07251895108266</v>
      </c>
      <c r="AJ53" s="32">
        <v>214.95563697438064</v>
      </c>
      <c r="AK53" s="32">
        <v>215.84239814368772</v>
      </c>
      <c r="AL53" s="32">
        <v>216.73281748815344</v>
      </c>
      <c r="AM53" s="32">
        <v>217.62691009892745</v>
      </c>
    </row>
    <row r="54" spans="2:39" x14ac:dyDescent="0.25">
      <c r="B54" s="105" t="s">
        <v>193</v>
      </c>
      <c r="C54" s="32"/>
      <c r="D54" s="32"/>
      <c r="E54" s="32"/>
      <c r="F54" s="32">
        <v>139.76513261808913</v>
      </c>
      <c r="G54" s="32">
        <v>142.79110298964929</v>
      </c>
      <c r="H54" s="32">
        <v>145.87650006702131</v>
      </c>
      <c r="I54" s="32">
        <v>148.37962368871547</v>
      </c>
      <c r="J54" s="32">
        <v>151.89993780473958</v>
      </c>
      <c r="K54" s="32">
        <v>157.55019817302565</v>
      </c>
      <c r="L54" s="32">
        <v>165.89051725014878</v>
      </c>
      <c r="M54" s="32">
        <v>163.9589151727711</v>
      </c>
      <c r="N54" s="32">
        <v>177.90628645735362</v>
      </c>
      <c r="O54" s="32">
        <v>177.01670726674686</v>
      </c>
      <c r="P54" s="32">
        <v>181.71401549910846</v>
      </c>
      <c r="Q54" s="32">
        <v>184.67835307363808</v>
      </c>
      <c r="R54" s="32">
        <v>189.86801621342124</v>
      </c>
      <c r="S54" s="32">
        <v>195.04481515196989</v>
      </c>
      <c r="T54" s="32">
        <v>205.57802316589309</v>
      </c>
      <c r="U54" s="32">
        <v>208.03340568034886</v>
      </c>
      <c r="V54" s="32">
        <v>214.82893264320913</v>
      </c>
      <c r="W54" s="32">
        <v>220.41804384945846</v>
      </c>
      <c r="X54" s="32">
        <v>230.83052713988909</v>
      </c>
      <c r="Y54" s="32">
        <v>234.49683252807159</v>
      </c>
      <c r="Z54" s="32">
        <v>238.08817773450124</v>
      </c>
      <c r="AA54" s="32">
        <v>241.60981068286841</v>
      </c>
      <c r="AB54" s="32">
        <v>245.06672462830448</v>
      </c>
      <c r="AC54" s="32">
        <v>248.46367177281292</v>
      </c>
      <c r="AD54" s="32">
        <v>251.80517617446853</v>
      </c>
      <c r="AE54" s="32">
        <v>255.09554598736432</v>
      </c>
      <c r="AF54" s="32">
        <v>258.33888506735349</v>
      </c>
      <c r="AG54" s="32">
        <v>261.53910397680602</v>
      </c>
      <c r="AH54" s="32">
        <v>264.69993041986322</v>
      </c>
      <c r="AI54" s="32">
        <v>267.82491913803324</v>
      </c>
      <c r="AJ54" s="32">
        <v>270.91746129440929</v>
      </c>
      <c r="AK54" s="32">
        <v>215.84239814368772</v>
      </c>
      <c r="AL54" s="32">
        <v>216.73281748815344</v>
      </c>
      <c r="AM54" s="32">
        <v>217.62691009892745</v>
      </c>
    </row>
    <row r="55" spans="2:39" x14ac:dyDescent="0.25">
      <c r="B55" s="105" t="s">
        <v>194</v>
      </c>
      <c r="F55" s="37">
        <v>-20.453000000000003</v>
      </c>
      <c r="G55" s="37">
        <v>-19.978399999999993</v>
      </c>
      <c r="H55" s="37">
        <v>-19.537700000000029</v>
      </c>
      <c r="I55" s="37">
        <v>-27.560699999999997</v>
      </c>
      <c r="J55" s="37">
        <v>-21.695999999999998</v>
      </c>
      <c r="K55" s="37">
        <v>-19.363416038546404</v>
      </c>
      <c r="L55" s="37">
        <v>-15.855793653186993</v>
      </c>
      <c r="M55" s="37">
        <v>-20.492941696522621</v>
      </c>
      <c r="N55" s="37">
        <v>-15.592302091975569</v>
      </c>
      <c r="O55" s="37">
        <v>-11.438186068422169</v>
      </c>
      <c r="P55" s="37">
        <v>-16.729367519996714</v>
      </c>
      <c r="Q55" s="37">
        <v>-14.179128274542563</v>
      </c>
      <c r="R55" s="37">
        <v>-7.8482188665416572</v>
      </c>
      <c r="S55" s="37">
        <v>-4.8106353851050869</v>
      </c>
      <c r="T55" s="37">
        <v>3.155037594322863</v>
      </c>
      <c r="U55" s="37">
        <v>3.2837610843641869</v>
      </c>
      <c r="V55" s="37">
        <v>8.1230541491020176</v>
      </c>
      <c r="W55" s="37">
        <v>12.296150930442195</v>
      </c>
      <c r="X55" s="37">
        <v>26.236095842890222</v>
      </c>
      <c r="Y55" s="37">
        <v>29.058383369134702</v>
      </c>
      <c r="Z55" s="37">
        <v>31.802228868364182</v>
      </c>
      <c r="AA55" s="37">
        <v>34.472865900536988</v>
      </c>
      <c r="AB55" s="37">
        <v>37.075273297797395</v>
      </c>
      <c r="AC55" s="37">
        <v>39.614188779662328</v>
      </c>
      <c r="AD55" s="37">
        <v>42.09412186197514</v>
      </c>
      <c r="AE55" s="37">
        <v>44.519366096606007</v>
      </c>
      <c r="AF55" s="37">
        <v>46.89401067694638</v>
      </c>
      <c r="AG55" s="37">
        <v>49.221951442417151</v>
      </c>
      <c r="AH55" s="37">
        <v>51.506901313473662</v>
      </c>
      <c r="AI55" s="37">
        <v>53.752400186950581</v>
      </c>
      <c r="AJ55" s="37">
        <v>55.961824320028654</v>
      </c>
      <c r="AK55" s="37">
        <v>0</v>
      </c>
      <c r="AL55" s="37">
        <v>0</v>
      </c>
      <c r="AM55" s="37">
        <v>0</v>
      </c>
    </row>
    <row r="56" spans="2:39" x14ac:dyDescent="0.25">
      <c r="B56" s="105" t="s">
        <v>222</v>
      </c>
      <c r="F56" s="22"/>
    </row>
    <row r="57" spans="2:39" x14ac:dyDescent="0.25">
      <c r="F57" s="32"/>
    </row>
  </sheetData>
  <pageMargins left="0.7" right="0.7" top="0.75" bottom="0.75" header="0.3" footer="0.3"/>
  <drawing r:id="rId1"/>
  <legacyDrawing r:id="rId2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67585" r:id="rId3" name="Button 1">
              <controlPr defaultSize="0" print="0" autoFill="0" autoPict="0" macro="[0]!PayDebtStartingValue">
                <anchor moveWithCells="1" sizeWithCells="1">
                  <from>
                    <xdr:col>5</xdr:col>
                    <xdr:colOff>19050</xdr:colOff>
                    <xdr:row>4</xdr:row>
                    <xdr:rowOff>76200</xdr:rowOff>
                  </from>
                  <to>
                    <xdr:col>5</xdr:col>
                    <xdr:colOff>1847850</xdr:colOff>
                    <xdr:row>8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7586" r:id="rId4" name="Button 2">
              <controlPr defaultSize="0" print="0" autoFill="0" autoPict="0" macro="[0]!PayDebtMaxIncrease">
                <anchor moveWithCells="1" sizeWithCells="1">
                  <from>
                    <xdr:col>5</xdr:col>
                    <xdr:colOff>57150</xdr:colOff>
                    <xdr:row>12</xdr:row>
                    <xdr:rowOff>47625</xdr:rowOff>
                  </from>
                  <to>
                    <xdr:col>5</xdr:col>
                    <xdr:colOff>1838325</xdr:colOff>
                    <xdr:row>14</xdr:row>
                    <xdr:rowOff>57150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7587" r:id="rId5" name="Button 3">
              <controlPr defaultSize="0" print="0" autoFill="0" autoPict="0" macro="[0]!CalculateIncreaseRate">
                <anchor moveWithCells="1" sizeWithCells="1">
                  <from>
                    <xdr:col>5</xdr:col>
                    <xdr:colOff>142875</xdr:colOff>
                    <xdr:row>9</xdr:row>
                    <xdr:rowOff>104775</xdr:rowOff>
                  </from>
                  <to>
                    <xdr:col>6</xdr:col>
                    <xdr:colOff>104775</xdr:colOff>
                    <xdr:row>11</xdr:row>
                    <xdr:rowOff>66675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7588" r:id="rId6" name="Button 4">
              <controlPr defaultSize="0" print="0" autoFill="0" autoPict="0" macro="[0]!CalculateIncreaseRate">
                <anchor moveWithCells="1" sizeWithCells="1">
                  <from>
                    <xdr:col>5</xdr:col>
                    <xdr:colOff>142875</xdr:colOff>
                    <xdr:row>9</xdr:row>
                    <xdr:rowOff>104775</xdr:rowOff>
                  </from>
                  <to>
                    <xdr:col>6</xdr:col>
                    <xdr:colOff>104775</xdr:colOff>
                    <xdr:row>11</xdr:row>
                    <xdr:rowOff>66675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17"/>
  <dimension ref="A1:BT57"/>
  <sheetViews>
    <sheetView topLeftCell="A22" zoomScale="85" zoomScaleNormal="85" workbookViewId="0">
      <selection activeCell="L46" sqref="L46"/>
    </sheetView>
  </sheetViews>
  <sheetFormatPr defaultRowHeight="15" x14ac:dyDescent="0.25"/>
  <cols>
    <col min="1" max="1" width="16.5703125" style="105" bestFit="1" customWidth="1"/>
    <col min="2" max="2" width="57.140625" style="105" customWidth="1"/>
    <col min="3" max="3" width="31" style="105" customWidth="1"/>
    <col min="4" max="4" width="12" style="105" bestFit="1" customWidth="1"/>
    <col min="5" max="5" width="12.42578125" style="105" bestFit="1" customWidth="1"/>
    <col min="6" max="6" width="29" style="105" customWidth="1"/>
    <col min="7" max="8" width="9.140625" style="105"/>
    <col min="9" max="9" width="33.140625" style="105" bestFit="1" customWidth="1"/>
    <col min="10" max="39" width="9.140625" style="105"/>
    <col min="40" max="40" width="55.42578125" style="105" customWidth="1"/>
    <col min="41" max="72" width="4.28515625" style="105" bestFit="1" customWidth="1"/>
    <col min="73" max="16384" width="9.140625" style="105"/>
  </cols>
  <sheetData>
    <row r="1" spans="1:72" x14ac:dyDescent="0.25">
      <c r="A1" s="54"/>
      <c r="B1" s="46"/>
      <c r="I1" s="105" t="s">
        <v>233</v>
      </c>
      <c r="J1" s="105">
        <v>2</v>
      </c>
      <c r="L1" s="105" t="s">
        <v>234</v>
      </c>
    </row>
    <row r="2" spans="1:72" x14ac:dyDescent="0.25">
      <c r="E2" s="32"/>
      <c r="F2" s="32"/>
      <c r="G2" s="125"/>
      <c r="H2" s="125"/>
    </row>
    <row r="3" spans="1:72" ht="26.25" x14ac:dyDescent="0.25">
      <c r="B3" s="24" t="s">
        <v>96</v>
      </c>
      <c r="C3" s="40">
        <f>Calcs!D21</f>
        <v>12095.369682235045</v>
      </c>
      <c r="F3" s="32">
        <f>C7-C3</f>
        <v>-2238.9780746666656</v>
      </c>
      <c r="G3" s="123"/>
      <c r="H3" s="123"/>
      <c r="J3" s="105">
        <v>2017</v>
      </c>
      <c r="K3" s="105">
        <v>2018</v>
      </c>
      <c r="L3" s="105">
        <v>2019</v>
      </c>
      <c r="M3" s="105">
        <v>2020</v>
      </c>
      <c r="N3" s="105">
        <v>2021</v>
      </c>
      <c r="AN3" s="132"/>
      <c r="AO3" s="130">
        <v>2017</v>
      </c>
      <c r="AP3" s="130">
        <v>2018</v>
      </c>
      <c r="AQ3" s="130">
        <v>2019</v>
      </c>
      <c r="AR3" s="130">
        <v>2020</v>
      </c>
      <c r="AS3" s="130">
        <v>2021</v>
      </c>
      <c r="AT3" s="130">
        <v>2022</v>
      </c>
      <c r="AU3" s="130">
        <v>2023</v>
      </c>
      <c r="AV3" s="130">
        <v>2024</v>
      </c>
      <c r="AW3" s="130">
        <v>2025</v>
      </c>
      <c r="AX3" s="130">
        <v>2026</v>
      </c>
      <c r="AY3" s="130">
        <v>2027</v>
      </c>
      <c r="AZ3" s="130">
        <v>2028</v>
      </c>
      <c r="BA3" s="130">
        <v>2029</v>
      </c>
      <c r="BB3" s="130">
        <v>2030</v>
      </c>
      <c r="BC3" s="130">
        <v>2031</v>
      </c>
      <c r="BD3" s="130">
        <v>2032</v>
      </c>
      <c r="BE3" s="130">
        <v>2033</v>
      </c>
      <c r="BF3" s="130">
        <v>2034</v>
      </c>
      <c r="BG3" s="130">
        <v>2035</v>
      </c>
      <c r="BH3" s="130">
        <v>2036</v>
      </c>
      <c r="BI3" s="130">
        <v>2037</v>
      </c>
      <c r="BJ3" s="130">
        <v>2038</v>
      </c>
      <c r="BK3" s="130">
        <v>2039</v>
      </c>
      <c r="BL3" s="130">
        <v>2040</v>
      </c>
      <c r="BM3" s="130">
        <v>2041</v>
      </c>
      <c r="BN3" s="130">
        <v>2042</v>
      </c>
      <c r="BO3" s="130">
        <v>2043</v>
      </c>
      <c r="BP3" s="130">
        <v>2044</v>
      </c>
      <c r="BQ3" s="130">
        <v>2045</v>
      </c>
      <c r="BR3" s="130">
        <v>2046</v>
      </c>
      <c r="BS3" s="130">
        <v>2047</v>
      </c>
      <c r="BT3" s="130">
        <v>2048</v>
      </c>
    </row>
    <row r="4" spans="1:72" x14ac:dyDescent="0.25">
      <c r="C4" s="124"/>
      <c r="D4" s="32"/>
      <c r="I4" s="105" t="s">
        <v>238</v>
      </c>
      <c r="J4" s="59">
        <f ca="1">OFFSET('Impact Summary'!U$2, '2a GA RPP'!$J$1, 0)</f>
        <v>-26.31</v>
      </c>
      <c r="K4" s="59">
        <f ca="1">OFFSET('Impact Summary'!V$2, '2a GA RPP'!$J$1, 0)</f>
        <v>-29.39</v>
      </c>
      <c r="L4" s="59">
        <f ca="1">OFFSET('Impact Summary'!W$2, '2a GA RPP'!$J$1, 0)</f>
        <v>-29.4</v>
      </c>
      <c r="M4" s="59">
        <f ca="1">OFFSET('Impact Summary'!X$2, '2a GA RPP'!$J$1, 0)</f>
        <v>-36.86</v>
      </c>
      <c r="N4" s="59">
        <f ca="1">OFFSET('Impact Summary'!Y$2, '2a GA RPP'!$J$1, 0)</f>
        <v>-36.020000000000003</v>
      </c>
      <c r="AN4" s="133" t="s">
        <v>221</v>
      </c>
      <c r="AO4" s="131">
        <f>'2a GA RPP'!F55/1.13</f>
        <v>-26.310000000000027</v>
      </c>
      <c r="AP4" s="131">
        <f>'2a GA RPP'!G55/1.13</f>
        <v>-29.390000000000082</v>
      </c>
      <c r="AQ4" s="131">
        <f>'2a GA RPP'!H55/1.13</f>
        <v>-29.400000000000187</v>
      </c>
      <c r="AR4" s="131">
        <f>'2a GA RPP'!I55/1.13</f>
        <v>-36.859999999999935</v>
      </c>
      <c r="AS4" s="131">
        <f>'2a GA RPP'!J55/1.13</f>
        <v>-36.019999999999996</v>
      </c>
      <c r="AT4" s="131">
        <f>'2a GA RPP'!K55/1.13</f>
        <v>-31.553499259932334</v>
      </c>
      <c r="AU4" s="131">
        <f>'2a GA RPP'!L55/1.13</f>
        <v>-24.857936316506709</v>
      </c>
      <c r="AV4" s="131">
        <f>'2a GA RPP'!M55/1.13</f>
        <v>-33.616920389400661</v>
      </c>
      <c r="AW4" s="131">
        <f>'2a GA RPP'!N55/1.13</f>
        <v>-24.279285093069227</v>
      </c>
      <c r="AX4" s="131">
        <f>'2a GA RPP'!O55/1.13</f>
        <v>-16.320803465639056</v>
      </c>
      <c r="AY4" s="131">
        <f>'2a GA RPP'!P55/1.13</f>
        <v>-26.360434562515461</v>
      </c>
      <c r="AZ4" s="131">
        <f>'2a GA RPP'!Q55/1.13</f>
        <v>-21.484381007106919</v>
      </c>
      <c r="BA4" s="131">
        <f>'2a GA RPP'!R55/1.13</f>
        <v>-9.4355298290563265</v>
      </c>
      <c r="BB4" s="131">
        <f>'2a GA RPP'!S55/1.13</f>
        <v>-3.6746552593442443</v>
      </c>
      <c r="BC4" s="131">
        <f>'2a GA RPP'!T55/1.13</f>
        <v>11.474218869579373</v>
      </c>
      <c r="BD4" s="131">
        <f>'2a GA RPP'!U55/1.13</f>
        <v>11.713933603757436</v>
      </c>
      <c r="BE4" s="131">
        <f>'2a GA RPP'!V55/1.13</f>
        <v>20.890747938748955</v>
      </c>
      <c r="BF4" s="131">
        <f>'2a GA RPP'!W55/1.13</f>
        <v>28.802657076701347</v>
      </c>
      <c r="BG4" s="131">
        <f>'2a GA RPP'!X55/1.13</f>
        <v>55.208550756310593</v>
      </c>
      <c r="BH4" s="131">
        <f>'2a GA RPP'!Y55/1.13</f>
        <v>57.085229355687289</v>
      </c>
      <c r="BI4" s="131">
        <f>'2a GA RPP'!Z55/1.13</f>
        <v>56.848598022157908</v>
      </c>
      <c r="BJ4" s="131">
        <f>'2a GA RPP'!AA55/1.13</f>
        <v>56.61294757963379</v>
      </c>
      <c r="BK4" s="131">
        <f>'2a GA RPP'!AB55/1.13</f>
        <v>56.378273962097325</v>
      </c>
      <c r="BL4" s="131">
        <f>'2a GA RPP'!AC55/1.13</f>
        <v>56.144573120385552</v>
      </c>
      <c r="BM4" s="131">
        <f>'2a GA RPP'!AD55/1.13</f>
        <v>55.911841022120086</v>
      </c>
      <c r="BN4" s="131">
        <f>'2a GA RPP'!AE55/1.13</f>
        <v>55.68007365163777</v>
      </c>
      <c r="BO4" s="131">
        <f>'2a GA RPP'!AF55/1.13</f>
        <v>55.449267009921286</v>
      </c>
      <c r="BP4" s="131">
        <f>'2a GA RPP'!AG55/1.13</f>
        <v>55.219417114530138</v>
      </c>
      <c r="BQ4" s="131">
        <f>'2a GA RPP'!AH55/1.13</f>
        <v>54.990519999531941</v>
      </c>
      <c r="BR4" s="131">
        <f>'2a GA RPP'!AI55/1.13</f>
        <v>54.762571715434113</v>
      </c>
      <c r="BS4" s="131">
        <f>'2a GA RPP'!AJ55/1.13</f>
        <v>54.535568329115364</v>
      </c>
      <c r="BT4" s="131">
        <f>'2a GA RPP'!AK55/1.13</f>
        <v>0</v>
      </c>
    </row>
    <row r="5" spans="1:72" x14ac:dyDescent="0.25">
      <c r="B5" s="25"/>
      <c r="C5" s="45" t="s">
        <v>209</v>
      </c>
      <c r="I5" s="151"/>
      <c r="J5" s="149"/>
      <c r="K5" s="121"/>
      <c r="L5" s="54"/>
      <c r="AN5" s="133" t="s">
        <v>213</v>
      </c>
      <c r="AO5" s="131">
        <f>'2a GA RPP'!F46/1000</f>
        <v>2.1801448240000028</v>
      </c>
      <c r="AP5" s="131">
        <f>'2a GA RPP'!G46/1000</f>
        <v>4.7270461558625163</v>
      </c>
      <c r="AQ5" s="131">
        <f>'2a GA RPP'!H46/1000</f>
        <v>7.3880392771964587</v>
      </c>
      <c r="AR5" s="131">
        <f>'2a GA RPP'!I46/1000</f>
        <v>10.799009435951156</v>
      </c>
      <c r="AS5" s="131">
        <f>'2a GA RPP'!J46/1000</f>
        <v>14.315366044027753</v>
      </c>
      <c r="AT5" s="131">
        <f>'2a GA RPP'!K46/1000</f>
        <v>17.644096718210957</v>
      </c>
      <c r="AU5" s="131">
        <f>'2a GA RPP'!L46/1000</f>
        <v>20.592185766965084</v>
      </c>
      <c r="AV5" s="131">
        <f>'2a GA RPP'!M46/1000</f>
        <v>24.411825632636567</v>
      </c>
      <c r="AW5" s="131">
        <f>'2a GA RPP'!N46/1000</f>
        <v>27.658537801076388</v>
      </c>
      <c r="AX5" s="131">
        <f>'2a GA RPP'!O46/1000</f>
        <v>30.407036577978804</v>
      </c>
      <c r="AY5" s="131">
        <f>'2a GA RPP'!P46/1000</f>
        <v>34.131709596299444</v>
      </c>
      <c r="AZ5" s="131">
        <f>'2a GA RPP'!Q46/1000</f>
        <v>37.645714395203179</v>
      </c>
      <c r="BA5" s="131">
        <f>'2a GA RPP'!R46/1000</f>
        <v>40.348064796257141</v>
      </c>
      <c r="BB5" s="131">
        <f>'2a GA RPP'!S46/1000</f>
        <v>42.716767444735886</v>
      </c>
      <c r="BC5" s="131">
        <f>'2a GA RPP'!T46/1000</f>
        <v>43.951360654591454</v>
      </c>
      <c r="BD5" s="131">
        <f>'2a GA RPP'!U46/1000</f>
        <v>45.222464161195298</v>
      </c>
      <c r="BE5" s="131">
        <f>'2a GA RPP'!V46/1000</f>
        <v>45.780749077207197</v>
      </c>
      <c r="BF5" s="131">
        <f>'2a GA RPP'!W46/1000</f>
        <v>45.686125965639761</v>
      </c>
      <c r="BG5" s="131">
        <f>'2a GA RPP'!X46/1000</f>
        <v>43.288683968059892</v>
      </c>
      <c r="BH5" s="131">
        <f>'2a GA RPP'!Y46/1000</f>
        <v>40.587264651424171</v>
      </c>
      <c r="BI5" s="131">
        <f>'2a GA RPP'!Z46/1000</f>
        <v>37.747640722549363</v>
      </c>
      <c r="BJ5" s="131">
        <f>'2a GA RPP'!AA46/1000</f>
        <v>34.762741633473318</v>
      </c>
      <c r="BK5" s="131">
        <f>'2a GA RPP'!AB46/1000</f>
        <v>31.625135107000148</v>
      </c>
      <c r="BL5" s="131">
        <f>'2a GA RPP'!AC46/1000</f>
        <v>28.327008630632605</v>
      </c>
      <c r="BM5" s="131">
        <f>'2a GA RPP'!AD46/1000</f>
        <v>24.860150003734095</v>
      </c>
      <c r="BN5" s="131">
        <f>'2a GA RPP'!AE46/1000</f>
        <v>21.215926889483459</v>
      </c>
      <c r="BO5" s="131">
        <f>'2a GA RPP'!AF46/1000</f>
        <v>17.385265320707759</v>
      </c>
      <c r="BP5" s="131">
        <f>'2a GA RPP'!AG46/1000</f>
        <v>13.358627106073499</v>
      </c>
      <c r="BQ5" s="131">
        <f>'2a GA RPP'!AH46/1000</f>
        <v>9.1259860803785458</v>
      </c>
      <c r="BR5" s="131">
        <f>'2a GA RPP'!AI46/1000</f>
        <v>4.6768031398090386</v>
      </c>
      <c r="BS5" s="131">
        <f>'2a GA RPP'!AJ46/1000</f>
        <v>0</v>
      </c>
      <c r="BT5" s="131">
        <f>'2a GA RPP'!AK46/1000</f>
        <v>0</v>
      </c>
    </row>
    <row r="6" spans="1:72" x14ac:dyDescent="0.25">
      <c r="B6" s="24" t="s">
        <v>210</v>
      </c>
      <c r="C6" s="128">
        <v>-27.02</v>
      </c>
      <c r="I6" s="148"/>
      <c r="J6" s="149"/>
      <c r="K6" s="55"/>
      <c r="L6" s="55"/>
      <c r="AN6" s="133" t="s">
        <v>214</v>
      </c>
      <c r="AO6" s="131">
        <f>AO5</f>
        <v>2.1801448240000028</v>
      </c>
      <c r="AP6" s="131">
        <f t="shared" ref="AP6:BT6" si="0">AP5-AO5</f>
        <v>2.5469013318625136</v>
      </c>
      <c r="AQ6" s="131">
        <f t="shared" si="0"/>
        <v>2.6609931213339424</v>
      </c>
      <c r="AR6" s="131">
        <f t="shared" si="0"/>
        <v>3.4109701587546972</v>
      </c>
      <c r="AS6" s="131">
        <f t="shared" si="0"/>
        <v>3.5163566080765971</v>
      </c>
      <c r="AT6" s="131">
        <f t="shared" si="0"/>
        <v>3.3287306741832037</v>
      </c>
      <c r="AU6" s="131">
        <f t="shared" si="0"/>
        <v>2.9480890487541274</v>
      </c>
      <c r="AV6" s="131">
        <f t="shared" si="0"/>
        <v>3.8196398656714834</v>
      </c>
      <c r="AW6" s="131">
        <f t="shared" si="0"/>
        <v>3.2467121684398208</v>
      </c>
      <c r="AX6" s="131">
        <f t="shared" si="0"/>
        <v>2.7484987769024158</v>
      </c>
      <c r="AY6" s="131">
        <f t="shared" si="0"/>
        <v>3.7246730183206402</v>
      </c>
      <c r="AZ6" s="131">
        <f t="shared" si="0"/>
        <v>3.5140047989037342</v>
      </c>
      <c r="BA6" s="131">
        <f t="shared" si="0"/>
        <v>2.7023504010539625</v>
      </c>
      <c r="BB6" s="131">
        <f t="shared" si="0"/>
        <v>2.3687026484787452</v>
      </c>
      <c r="BC6" s="131">
        <f t="shared" si="0"/>
        <v>1.2345932098555679</v>
      </c>
      <c r="BD6" s="131">
        <f t="shared" si="0"/>
        <v>1.2711035066038434</v>
      </c>
      <c r="BE6" s="131">
        <f t="shared" si="0"/>
        <v>0.55828491601189967</v>
      </c>
      <c r="BF6" s="131">
        <f t="shared" si="0"/>
        <v>-9.4623111567436524E-2</v>
      </c>
      <c r="BG6" s="131">
        <f t="shared" si="0"/>
        <v>-2.3974419975798682</v>
      </c>
      <c r="BH6" s="131">
        <f t="shared" si="0"/>
        <v>-2.7014193166357217</v>
      </c>
      <c r="BI6" s="131">
        <f t="shared" si="0"/>
        <v>-2.8396239288748077</v>
      </c>
      <c r="BJ6" s="131">
        <f t="shared" si="0"/>
        <v>-2.9848990890760447</v>
      </c>
      <c r="BK6" s="131">
        <f t="shared" si="0"/>
        <v>-3.1376065264731707</v>
      </c>
      <c r="BL6" s="131">
        <f t="shared" si="0"/>
        <v>-3.2981264763675426</v>
      </c>
      <c r="BM6" s="131">
        <f t="shared" si="0"/>
        <v>-3.4668586268985102</v>
      </c>
      <c r="BN6" s="131">
        <f t="shared" si="0"/>
        <v>-3.6442231142506358</v>
      </c>
      <c r="BO6" s="131">
        <f t="shared" si="0"/>
        <v>-3.8306615687756995</v>
      </c>
      <c r="BP6" s="131">
        <f t="shared" si="0"/>
        <v>-4.0266382146342607</v>
      </c>
      <c r="BQ6" s="131">
        <f t="shared" si="0"/>
        <v>-4.2326410256949529</v>
      </c>
      <c r="BR6" s="131">
        <f t="shared" si="0"/>
        <v>-4.4491829405695071</v>
      </c>
      <c r="BS6" s="131">
        <f t="shared" si="0"/>
        <v>-4.6768031398090386</v>
      </c>
      <c r="BT6" s="131">
        <f t="shared" si="0"/>
        <v>0</v>
      </c>
    </row>
    <row r="7" spans="1:72" x14ac:dyDescent="0.25">
      <c r="B7" s="24" t="s">
        <v>87</v>
      </c>
      <c r="C7" s="32">
        <v>9856.3916075683792</v>
      </c>
      <c r="D7" s="105" t="s">
        <v>235</v>
      </c>
      <c r="E7" s="50" t="s">
        <v>111</v>
      </c>
      <c r="I7" s="148"/>
      <c r="J7" s="149"/>
      <c r="K7" s="55"/>
      <c r="L7" s="55"/>
    </row>
    <row r="8" spans="1:72" x14ac:dyDescent="0.25">
      <c r="B8" s="24" t="s">
        <v>88</v>
      </c>
      <c r="C8" s="42">
        <f>C7/C3-1</f>
        <v>-0.18511034664406678</v>
      </c>
      <c r="I8" s="148"/>
      <c r="J8" s="149"/>
    </row>
    <row r="9" spans="1:72" x14ac:dyDescent="0.25">
      <c r="B9" s="24" t="s">
        <v>187</v>
      </c>
      <c r="C9" s="126">
        <v>0</v>
      </c>
      <c r="I9" s="148"/>
      <c r="J9" s="149"/>
    </row>
    <row r="10" spans="1:72" x14ac:dyDescent="0.25">
      <c r="B10" s="24" t="s">
        <v>188</v>
      </c>
      <c r="C10" s="127">
        <v>0</v>
      </c>
      <c r="I10" s="148"/>
      <c r="J10" s="149"/>
      <c r="N10" s="129"/>
    </row>
    <row r="11" spans="1:72" x14ac:dyDescent="0.25">
      <c r="B11" s="24" t="s">
        <v>189</v>
      </c>
      <c r="C11" s="147">
        <v>0</v>
      </c>
      <c r="D11" s="105" t="s">
        <v>236</v>
      </c>
      <c r="I11" s="148"/>
      <c r="J11" s="149"/>
    </row>
    <row r="12" spans="1:72" x14ac:dyDescent="0.25">
      <c r="B12" s="24" t="s">
        <v>90</v>
      </c>
      <c r="C12" s="150">
        <v>5.1159999999999997E-2</v>
      </c>
    </row>
    <row r="13" spans="1:72" x14ac:dyDescent="0.25">
      <c r="B13" s="24" t="s">
        <v>106</v>
      </c>
      <c r="C13" s="60">
        <v>4916.0683884416731</v>
      </c>
      <c r="D13" s="105" t="s">
        <v>237</v>
      </c>
      <c r="E13" s="50" t="s">
        <v>111</v>
      </c>
    </row>
    <row r="14" spans="1:72" x14ac:dyDescent="0.25">
      <c r="B14" s="24" t="s">
        <v>107</v>
      </c>
      <c r="C14" s="150">
        <v>2020</v>
      </c>
    </row>
    <row r="15" spans="1:72" x14ac:dyDescent="0.25">
      <c r="B15" s="24" t="s">
        <v>108</v>
      </c>
      <c r="C15" s="150">
        <v>2047</v>
      </c>
    </row>
    <row r="16" spans="1:72" x14ac:dyDescent="0.25">
      <c r="B16" s="24" t="s">
        <v>110</v>
      </c>
      <c r="C16" s="49">
        <v>0</v>
      </c>
      <c r="E16" s="50"/>
    </row>
    <row r="17" spans="2:4" x14ac:dyDescent="0.25">
      <c r="B17" s="24" t="s">
        <v>109</v>
      </c>
      <c r="C17" s="40">
        <f ca="1">OFFSET(Calcs!D28, 0, '2a GA RPP'!C15-Calcs!D15)</f>
        <v>1.3734244566876441E-4</v>
      </c>
    </row>
    <row r="18" spans="2:4" x14ac:dyDescent="0.25">
      <c r="B18" s="24" t="s">
        <v>223</v>
      </c>
      <c r="C18" s="41" t="s">
        <v>229</v>
      </c>
      <c r="D18" s="105" t="s">
        <v>225</v>
      </c>
    </row>
    <row r="41" spans="2:39" x14ac:dyDescent="0.25">
      <c r="B41" s="54" t="s">
        <v>94</v>
      </c>
    </row>
    <row r="42" spans="2:39" x14ac:dyDescent="0.25">
      <c r="B42" s="33" t="s">
        <v>91</v>
      </c>
      <c r="C42" s="54">
        <v>2014</v>
      </c>
      <c r="D42" s="54">
        <v>2015</v>
      </c>
      <c r="E42" s="54">
        <v>2016</v>
      </c>
      <c r="F42" s="54">
        <v>2017</v>
      </c>
      <c r="G42" s="54">
        <v>2018</v>
      </c>
      <c r="H42" s="54">
        <v>2019</v>
      </c>
      <c r="I42" s="54">
        <v>2020</v>
      </c>
      <c r="J42" s="54">
        <v>2021</v>
      </c>
      <c r="K42" s="54">
        <v>2022</v>
      </c>
      <c r="L42" s="54">
        <v>2023</v>
      </c>
      <c r="M42" s="54">
        <v>2024</v>
      </c>
      <c r="N42" s="54">
        <v>2025</v>
      </c>
      <c r="O42" s="54">
        <v>2026</v>
      </c>
      <c r="P42" s="54">
        <v>2027</v>
      </c>
      <c r="Q42" s="54">
        <v>2028</v>
      </c>
      <c r="R42" s="54">
        <v>2029</v>
      </c>
      <c r="S42" s="54">
        <v>2030</v>
      </c>
      <c r="T42" s="54">
        <v>2031</v>
      </c>
      <c r="U42" s="54">
        <v>2032</v>
      </c>
      <c r="V42" s="54">
        <v>2033</v>
      </c>
      <c r="W42" s="54">
        <v>2034</v>
      </c>
      <c r="X42" s="54">
        <v>2035</v>
      </c>
      <c r="Y42" s="54">
        <v>2036</v>
      </c>
      <c r="Z42" s="54">
        <v>2037</v>
      </c>
      <c r="AA42" s="54">
        <v>2038</v>
      </c>
      <c r="AB42" s="54">
        <v>2039</v>
      </c>
      <c r="AC42" s="54">
        <v>2040</v>
      </c>
      <c r="AD42" s="54">
        <v>2041</v>
      </c>
      <c r="AE42" s="54">
        <v>2042</v>
      </c>
      <c r="AF42" s="54">
        <v>2043</v>
      </c>
      <c r="AG42" s="54">
        <v>2044</v>
      </c>
      <c r="AH42" s="54">
        <v>2045</v>
      </c>
      <c r="AI42" s="54">
        <v>2046</v>
      </c>
      <c r="AJ42" s="54">
        <v>2047</v>
      </c>
      <c r="AK42" s="54">
        <v>2048</v>
      </c>
      <c r="AL42" s="54">
        <v>2049</v>
      </c>
      <c r="AM42" s="54">
        <v>2050</v>
      </c>
    </row>
    <row r="43" spans="2:39" x14ac:dyDescent="0.25">
      <c r="B43" s="105" t="s">
        <v>127</v>
      </c>
      <c r="F43" s="32">
        <f>Calcs!D21</f>
        <v>12095.369682235045</v>
      </c>
      <c r="G43" s="32">
        <f>Calcs!E21</f>
        <v>11834.680968387356</v>
      </c>
      <c r="H43" s="32">
        <f>Calcs!F21</f>
        <v>11552.105152780023</v>
      </c>
      <c r="I43" s="32">
        <f>Calcs!G21</f>
        <v>12168.427804857231</v>
      </c>
      <c r="J43" s="32">
        <f>Calcs!H21</f>
        <v>10843.555476184305</v>
      </c>
      <c r="K43" s="32">
        <f>Calcs!I21</f>
        <v>10633.626262038733</v>
      </c>
      <c r="L43" s="32">
        <f>Calcs!J21</f>
        <v>10243.432169611806</v>
      </c>
      <c r="M43" s="32">
        <f>Calcs!K21</f>
        <v>11128.119052974123</v>
      </c>
      <c r="N43" s="32">
        <f>Calcs!L21</f>
        <v>10527.01808843752</v>
      </c>
      <c r="O43" s="32">
        <f>Calcs!M21</f>
        <v>10033.287200750003</v>
      </c>
      <c r="P43" s="32">
        <f>Calcs!N21</f>
        <v>11042.844229096907</v>
      </c>
      <c r="Q43" s="32">
        <f>Calcs!O21</f>
        <v>10819.097642104838</v>
      </c>
      <c r="R43" s="32">
        <f>Calcs!P21</f>
        <v>10008.692180866097</v>
      </c>
      <c r="S43" s="32">
        <f>Calcs!Q21</f>
        <v>9721.4381123383864</v>
      </c>
      <c r="T43" s="32">
        <f>Calcs!R21</f>
        <v>8654.4846953957476</v>
      </c>
      <c r="U43" s="32">
        <f>Calcs!S21</f>
        <v>8819.9388296880807</v>
      </c>
      <c r="V43" s="32">
        <f>Calcs!T21</f>
        <v>8238.0383223817407</v>
      </c>
      <c r="W43" s="32">
        <f>Calcs!U21</f>
        <v>7756.4351319563648</v>
      </c>
      <c r="X43" s="32">
        <f>Calcs!V21</f>
        <v>5662.3211916579985</v>
      </c>
    </row>
    <row r="44" spans="2:39" x14ac:dyDescent="0.25">
      <c r="B44" s="105" t="s">
        <v>131</v>
      </c>
      <c r="F44" s="32"/>
      <c r="G44" s="32"/>
      <c r="H44" s="32"/>
      <c r="I44" s="32"/>
      <c r="J44" s="32"/>
      <c r="K44" s="32"/>
      <c r="L44" s="32"/>
      <c r="M44" s="32"/>
      <c r="N44" s="32"/>
      <c r="O44" s="32"/>
      <c r="P44" s="32"/>
      <c r="Q44" s="32"/>
      <c r="R44" s="32"/>
      <c r="S44" s="32"/>
      <c r="T44" s="32"/>
      <c r="U44" s="32"/>
      <c r="V44" s="32"/>
      <c r="W44" s="32"/>
      <c r="X44" s="32"/>
      <c r="Y44" s="32">
        <f>Calcs!W21</f>
        <v>5388.8445108572041</v>
      </c>
      <c r="Z44" s="32">
        <f>Calcs!X21</f>
        <v>5128.5761049688263</v>
      </c>
      <c r="AA44" s="32">
        <f>Calcs!Y21</f>
        <v>4880.8780456486584</v>
      </c>
      <c r="AB44" s="32">
        <f>Calcs!Z21</f>
        <v>4645.1432149781613</v>
      </c>
      <c r="AC44" s="32">
        <f>Calcs!AA21</f>
        <v>4420.7938173939892</v>
      </c>
      <c r="AD44" s="32">
        <f>Calcs!AB21</f>
        <v>4207.2799634878011</v>
      </c>
      <c r="AE44" s="32">
        <f>Calcs!AC21</f>
        <v>4004.0783222051691</v>
      </c>
      <c r="AF44" s="32">
        <f>Calcs!AD21</f>
        <v>3810.6908381400954</v>
      </c>
      <c r="AG44" s="32">
        <f>Calcs!AE21</f>
        <v>3626.6435107811549</v>
      </c>
      <c r="AH44" s="32">
        <f>Calcs!AF21</f>
        <v>3451.4852327171438</v>
      </c>
      <c r="AI44" s="32">
        <f>Calcs!AG21</f>
        <v>3284.7866839546605</v>
      </c>
      <c r="AJ44" s="32">
        <f>Calcs!AH21</f>
        <v>3126.139279637503</v>
      </c>
      <c r="AK44" s="32">
        <f>Calcs!AI21</f>
        <v>2975.1541685887391</v>
      </c>
      <c r="AL44" s="32">
        <f>Calcs!AJ21</f>
        <v>2831.4612802208057</v>
      </c>
      <c r="AM44" s="32">
        <f>Calcs!AK21</f>
        <v>2694.7084174775991</v>
      </c>
    </row>
    <row r="45" spans="2:39" x14ac:dyDescent="0.25">
      <c r="B45" s="105" t="s">
        <v>195</v>
      </c>
      <c r="F45" s="32">
        <v>9915.2248582350421</v>
      </c>
      <c r="G45" s="32">
        <v>9399.3158457206828</v>
      </c>
      <c r="H45" s="32">
        <v>9132.9477127800074</v>
      </c>
      <c r="I45" s="32">
        <v>9135.4297355239032</v>
      </c>
      <c r="J45" s="32">
        <v>7879.6761908509716</v>
      </c>
      <c r="K45" s="32">
        <v>8037.2697146679911</v>
      </c>
      <c r="L45" s="32">
        <v>8198.0151089613501</v>
      </c>
      <c r="M45" s="32">
        <v>8361.9754111405764</v>
      </c>
      <c r="N45" s="32">
        <v>8529.2149193633886</v>
      </c>
      <c r="O45" s="32">
        <v>8699.7992177506567</v>
      </c>
      <c r="P45" s="32">
        <v>8873.7952021056681</v>
      </c>
      <c r="Q45" s="32">
        <v>9051.2711061477839</v>
      </c>
      <c r="R45" s="32">
        <v>9232.2965282707391</v>
      </c>
      <c r="S45" s="32">
        <v>9416.9424588361544</v>
      </c>
      <c r="T45" s="32">
        <v>9605.2813080128744</v>
      </c>
      <c r="U45" s="32">
        <v>9797.3869341731333</v>
      </c>
      <c r="V45" s="32">
        <v>9993.3346728565975</v>
      </c>
      <c r="W45" s="32">
        <v>10193.201366313728</v>
      </c>
      <c r="X45" s="32">
        <v>10397.065393640001</v>
      </c>
      <c r="Y45" s="32">
        <v>10304.912899298877</v>
      </c>
      <c r="Z45" s="32">
        <v>10044.644493410498</v>
      </c>
      <c r="AA45" s="32">
        <v>9796.9464340903323</v>
      </c>
      <c r="AB45" s="32">
        <v>9561.2116034198334</v>
      </c>
      <c r="AC45" s="32">
        <v>9336.8622058356632</v>
      </c>
      <c r="AD45" s="32">
        <v>9123.348351929475</v>
      </c>
      <c r="AE45" s="32">
        <v>8920.1467106468426</v>
      </c>
      <c r="AF45" s="32">
        <v>8726.7592265817693</v>
      </c>
      <c r="AG45" s="32">
        <v>8542.7118992228279</v>
      </c>
      <c r="AH45" s="32">
        <v>8367.5536211588169</v>
      </c>
      <c r="AI45" s="32">
        <v>8200.8550723963344</v>
      </c>
      <c r="AJ45" s="32">
        <v>8042.2076680791761</v>
      </c>
      <c r="AK45" s="32">
        <v>2975.1541685887391</v>
      </c>
      <c r="AL45" s="32">
        <v>2831.4612802208057</v>
      </c>
      <c r="AM45" s="32">
        <v>2694.7084174775991</v>
      </c>
    </row>
    <row r="46" spans="2:39" x14ac:dyDescent="0.25">
      <c r="B46" s="105" t="s">
        <v>126</v>
      </c>
      <c r="F46" s="32">
        <v>2180.1448240000027</v>
      </c>
      <c r="G46" s="32">
        <v>4727.0461558625166</v>
      </c>
      <c r="H46" s="32">
        <v>7388.0392771964589</v>
      </c>
      <c r="I46" s="32">
        <v>10799.009435951157</v>
      </c>
      <c r="J46" s="32">
        <v>14315.366044027753</v>
      </c>
      <c r="K46" s="32">
        <v>17644.096718210956</v>
      </c>
      <c r="L46" s="32">
        <v>20592.185766965085</v>
      </c>
      <c r="M46" s="32">
        <v>24411.825632636566</v>
      </c>
      <c r="N46" s="32">
        <v>27658.537801076389</v>
      </c>
      <c r="O46" s="32">
        <v>30407.036577978804</v>
      </c>
      <c r="P46" s="32">
        <v>34131.709596299443</v>
      </c>
      <c r="Q46" s="32">
        <v>37645.714395203177</v>
      </c>
      <c r="R46" s="32">
        <v>40348.064796257138</v>
      </c>
      <c r="S46" s="32">
        <v>42716.767444735888</v>
      </c>
      <c r="T46" s="32">
        <v>43951.360654591452</v>
      </c>
      <c r="U46" s="32">
        <v>45222.464161195297</v>
      </c>
      <c r="V46" s="32">
        <v>45780.749077207198</v>
      </c>
      <c r="W46" s="32">
        <v>45686.12596563976</v>
      </c>
      <c r="X46" s="32">
        <v>43288.683968059893</v>
      </c>
      <c r="Y46" s="32">
        <v>40587.264651424171</v>
      </c>
      <c r="Z46" s="32">
        <v>37747.64072254936</v>
      </c>
      <c r="AA46" s="32">
        <v>34762.741633473321</v>
      </c>
      <c r="AB46" s="32">
        <v>31625.135107000147</v>
      </c>
      <c r="AC46" s="32">
        <v>28327.008630632605</v>
      </c>
      <c r="AD46" s="32">
        <v>24860.150003734096</v>
      </c>
      <c r="AE46" s="32">
        <v>21215.92688948346</v>
      </c>
      <c r="AF46" s="32">
        <v>17385.26532070776</v>
      </c>
      <c r="AG46" s="32">
        <v>13358.627106073498</v>
      </c>
      <c r="AH46" s="32">
        <v>9125.986080378545</v>
      </c>
      <c r="AI46" s="32">
        <v>4676.8031398090388</v>
      </c>
      <c r="AJ46" s="32">
        <v>0</v>
      </c>
      <c r="AK46" s="32">
        <v>0</v>
      </c>
      <c r="AL46" s="32">
        <v>0</v>
      </c>
      <c r="AM46" s="32">
        <v>0</v>
      </c>
    </row>
    <row r="48" spans="2:39" x14ac:dyDescent="0.25">
      <c r="B48" s="54" t="s">
        <v>95</v>
      </c>
    </row>
    <row r="49" spans="2:39" x14ac:dyDescent="0.25">
      <c r="B49" s="33" t="s">
        <v>92</v>
      </c>
    </row>
    <row r="50" spans="2:39" x14ac:dyDescent="0.25">
      <c r="C50" s="54">
        <v>2014</v>
      </c>
      <c r="D50" s="54">
        <v>2015</v>
      </c>
      <c r="E50" s="54">
        <v>2016</v>
      </c>
      <c r="F50" s="54">
        <v>2017</v>
      </c>
      <c r="G50" s="54">
        <v>2018</v>
      </c>
      <c r="H50" s="54">
        <v>2019</v>
      </c>
      <c r="I50" s="54">
        <v>2020</v>
      </c>
      <c r="J50" s="54">
        <v>2021</v>
      </c>
      <c r="K50" s="54">
        <v>2022</v>
      </c>
      <c r="L50" s="54">
        <v>2023</v>
      </c>
      <c r="M50" s="54">
        <v>2024</v>
      </c>
      <c r="N50" s="54">
        <v>2025</v>
      </c>
      <c r="O50" s="54">
        <v>2026</v>
      </c>
      <c r="P50" s="54">
        <v>2027</v>
      </c>
      <c r="Q50" s="54">
        <v>2028</v>
      </c>
      <c r="R50" s="54">
        <v>2029</v>
      </c>
      <c r="S50" s="54">
        <v>2030</v>
      </c>
      <c r="T50" s="54">
        <v>2031</v>
      </c>
      <c r="U50" s="54">
        <v>2032</v>
      </c>
      <c r="V50" s="54">
        <v>2033</v>
      </c>
      <c r="W50" s="54">
        <v>2034</v>
      </c>
      <c r="X50" s="54">
        <v>2035</v>
      </c>
      <c r="Y50" s="54">
        <v>2036</v>
      </c>
      <c r="Z50" s="54">
        <v>2037</v>
      </c>
      <c r="AA50" s="54">
        <v>2038</v>
      </c>
      <c r="AB50" s="54">
        <v>2039</v>
      </c>
      <c r="AC50" s="54">
        <v>2040</v>
      </c>
      <c r="AD50" s="54">
        <v>2041</v>
      </c>
      <c r="AE50" s="54">
        <v>2042</v>
      </c>
      <c r="AF50" s="54">
        <v>2043</v>
      </c>
      <c r="AG50" s="54">
        <v>2044</v>
      </c>
      <c r="AH50" s="54">
        <v>2045</v>
      </c>
      <c r="AI50" s="54">
        <v>2046</v>
      </c>
      <c r="AJ50" s="54">
        <v>2047</v>
      </c>
      <c r="AK50" s="54">
        <v>2048</v>
      </c>
      <c r="AL50" s="54">
        <v>2049</v>
      </c>
      <c r="AM50" s="54">
        <v>2050</v>
      </c>
    </row>
    <row r="51" spans="2:39" x14ac:dyDescent="0.25">
      <c r="B51" s="105" t="s">
        <v>151</v>
      </c>
      <c r="C51" s="121">
        <f>'Historical Data'!C10</f>
        <v>123.51</v>
      </c>
      <c r="D51" s="121">
        <f>'Historical Data'!D10</f>
        <v>135.65</v>
      </c>
      <c r="E51" s="121">
        <f>'Historical Data'!E10</f>
        <v>155.58000000000001</v>
      </c>
      <c r="F51" s="121"/>
      <c r="G51" s="121"/>
      <c r="H51" s="121"/>
      <c r="I51" s="121"/>
      <c r="J51" s="121"/>
      <c r="K51" s="121"/>
      <c r="L51" s="121"/>
      <c r="M51" s="121"/>
      <c r="N51" s="121"/>
      <c r="O51" s="121"/>
      <c r="P51" s="121"/>
      <c r="Q51" s="121"/>
      <c r="R51" s="121"/>
      <c r="S51" s="121"/>
      <c r="T51" s="121"/>
      <c r="U51" s="121"/>
      <c r="V51" s="121"/>
      <c r="W51" s="121"/>
      <c r="X51" s="121"/>
      <c r="Y51" s="121"/>
      <c r="Z51" s="121"/>
      <c r="AA51" s="121"/>
      <c r="AB51" s="121"/>
      <c r="AC51" s="121"/>
      <c r="AD51" s="121"/>
      <c r="AE51" s="121"/>
      <c r="AF51" s="121"/>
      <c r="AG51" s="121"/>
      <c r="AH51" s="121"/>
      <c r="AI51" s="121"/>
      <c r="AJ51" s="121"/>
      <c r="AK51" s="121"/>
      <c r="AL51" s="121"/>
      <c r="AM51" s="121"/>
    </row>
    <row r="52" spans="2:39" x14ac:dyDescent="0.25">
      <c r="B52" s="105" t="s">
        <v>135</v>
      </c>
      <c r="C52" s="32"/>
      <c r="D52" s="32"/>
      <c r="E52" s="32"/>
      <c r="F52" s="32">
        <v>160.21813261808913</v>
      </c>
      <c r="G52" s="32">
        <v>162.76950298964928</v>
      </c>
      <c r="H52" s="32">
        <v>165.41420006702134</v>
      </c>
      <c r="I52" s="32">
        <v>175.94032368871547</v>
      </c>
      <c r="J52" s="32">
        <v>173.59593780473958</v>
      </c>
      <c r="K52" s="32">
        <v>176.91361421157205</v>
      </c>
      <c r="L52" s="32">
        <v>181.74631090333577</v>
      </c>
      <c r="M52" s="32">
        <v>184.45185686929372</v>
      </c>
      <c r="N52" s="32">
        <v>193.49858854932918</v>
      </c>
      <c r="O52" s="32">
        <v>188.45489333516903</v>
      </c>
      <c r="P52" s="32">
        <v>198.44338301910517</v>
      </c>
      <c r="Q52" s="32">
        <v>198.85748134818064</v>
      </c>
      <c r="R52" s="32">
        <v>197.7162350799629</v>
      </c>
      <c r="S52" s="32">
        <v>199.85545053707497</v>
      </c>
      <c r="T52" s="32">
        <v>202.42298557157022</v>
      </c>
      <c r="U52" s="32">
        <v>204.74964459598468</v>
      </c>
      <c r="V52" s="32">
        <v>206.70587849410711</v>
      </c>
      <c r="W52" s="32">
        <v>208.12189291901626</v>
      </c>
      <c r="X52" s="32">
        <v>204.59443129699886</v>
      </c>
      <c r="Y52" s="32"/>
      <c r="Z52" s="32"/>
      <c r="AA52" s="32"/>
      <c r="AB52" s="32"/>
      <c r="AC52" s="32"/>
      <c r="AD52" s="32"/>
      <c r="AE52" s="32"/>
      <c r="AF52" s="32"/>
      <c r="AG52" s="32"/>
      <c r="AH52" s="32"/>
      <c r="AI52" s="32"/>
      <c r="AJ52" s="32"/>
      <c r="AK52" s="32"/>
      <c r="AL52" s="32"/>
      <c r="AM52" s="32"/>
    </row>
    <row r="53" spans="2:39" x14ac:dyDescent="0.25">
      <c r="B53" s="105" t="s">
        <v>134</v>
      </c>
      <c r="C53" s="32"/>
      <c r="D53" s="32"/>
      <c r="E53" s="32"/>
      <c r="F53" s="32"/>
      <c r="G53" s="32"/>
      <c r="H53" s="32"/>
      <c r="I53" s="32"/>
      <c r="J53" s="32"/>
      <c r="K53" s="32"/>
      <c r="L53" s="32"/>
      <c r="M53" s="32"/>
      <c r="N53" s="32"/>
      <c r="O53" s="32"/>
      <c r="P53" s="32"/>
      <c r="Q53" s="32"/>
      <c r="R53" s="32"/>
      <c r="S53" s="32"/>
      <c r="T53" s="32"/>
      <c r="U53" s="32"/>
      <c r="V53" s="32"/>
      <c r="W53" s="32"/>
      <c r="X53" s="32"/>
      <c r="Y53" s="32">
        <v>205.43844915893689</v>
      </c>
      <c r="Z53" s="32">
        <v>206.28594886613706</v>
      </c>
      <c r="AA53" s="32">
        <v>207.13694478233143</v>
      </c>
      <c r="AB53" s="32">
        <v>207.99145133050709</v>
      </c>
      <c r="AC53" s="32">
        <v>208.84948299315059</v>
      </c>
      <c r="AD53" s="32">
        <v>209.71105431249339</v>
      </c>
      <c r="AE53" s="32">
        <v>210.57617989075831</v>
      </c>
      <c r="AF53" s="32">
        <v>211.44487439040711</v>
      </c>
      <c r="AG53" s="32">
        <v>212.31715253438887</v>
      </c>
      <c r="AH53" s="32">
        <v>213.19302910638956</v>
      </c>
      <c r="AI53" s="32">
        <v>214.07251895108266</v>
      </c>
      <c r="AJ53" s="32">
        <v>214.95563697438064</v>
      </c>
      <c r="AK53" s="32">
        <v>215.84239814368772</v>
      </c>
      <c r="AL53" s="32">
        <v>216.73281748815344</v>
      </c>
      <c r="AM53" s="32">
        <v>217.62691009892745</v>
      </c>
    </row>
    <row r="54" spans="2:39" x14ac:dyDescent="0.25">
      <c r="B54" s="105" t="s">
        <v>193</v>
      </c>
      <c r="C54" s="32"/>
      <c r="D54" s="32"/>
      <c r="E54" s="32"/>
      <c r="F54" s="32">
        <v>130.4878326180891</v>
      </c>
      <c r="G54" s="32">
        <v>129.55880298964919</v>
      </c>
      <c r="H54" s="32">
        <v>132.19220006702113</v>
      </c>
      <c r="I54" s="32">
        <v>134.28852368871554</v>
      </c>
      <c r="J54" s="32">
        <v>132.89333780473959</v>
      </c>
      <c r="K54" s="32">
        <v>141.25816004784852</v>
      </c>
      <c r="L54" s="32">
        <v>153.65684286568319</v>
      </c>
      <c r="M54" s="32">
        <v>146.46473682927098</v>
      </c>
      <c r="N54" s="32">
        <v>166.06299639416096</v>
      </c>
      <c r="O54" s="32">
        <v>170.0123854189969</v>
      </c>
      <c r="P54" s="32">
        <v>168.6560919634627</v>
      </c>
      <c r="Q54" s="32">
        <v>174.58013081014983</v>
      </c>
      <c r="R54" s="32">
        <v>187.05408637312925</v>
      </c>
      <c r="S54" s="32">
        <v>195.70309009401598</v>
      </c>
      <c r="T54" s="32">
        <v>215.38885289419491</v>
      </c>
      <c r="U54" s="32">
        <v>217.98638956823058</v>
      </c>
      <c r="V54" s="32">
        <v>230.31242366489343</v>
      </c>
      <c r="W54" s="32">
        <v>240.66889541568878</v>
      </c>
      <c r="X54" s="32">
        <v>266.98009365162983</v>
      </c>
      <c r="Y54" s="32">
        <v>269.94475833086352</v>
      </c>
      <c r="Z54" s="32">
        <v>270.52486463117549</v>
      </c>
      <c r="AA54" s="32">
        <v>271.1095755473176</v>
      </c>
      <c r="AB54" s="32">
        <v>271.69890090767706</v>
      </c>
      <c r="AC54" s="32">
        <v>272.29285061918625</v>
      </c>
      <c r="AD54" s="32">
        <v>272.89143466748908</v>
      </c>
      <c r="AE54" s="32">
        <v>273.49466311710898</v>
      </c>
      <c r="AF54" s="32">
        <v>274.10254611161815</v>
      </c>
      <c r="AG54" s="32">
        <v>274.71509387380792</v>
      </c>
      <c r="AH54" s="32">
        <v>275.33231670586065</v>
      </c>
      <c r="AI54" s="32">
        <v>275.9542249895232</v>
      </c>
      <c r="AJ54" s="32">
        <v>276.58082918628099</v>
      </c>
      <c r="AK54" s="32">
        <v>215.84239814368772</v>
      </c>
      <c r="AL54" s="32">
        <v>216.73281748815344</v>
      </c>
      <c r="AM54" s="32">
        <v>217.62691009892745</v>
      </c>
    </row>
    <row r="55" spans="2:39" x14ac:dyDescent="0.25">
      <c r="B55" s="105" t="s">
        <v>194</v>
      </c>
      <c r="F55" s="37">
        <v>-29.730300000000028</v>
      </c>
      <c r="G55" s="37">
        <v>-33.210700000000088</v>
      </c>
      <c r="H55" s="37">
        <v>-33.222000000000207</v>
      </c>
      <c r="I55" s="37">
        <v>-41.651799999999923</v>
      </c>
      <c r="J55" s="37">
        <v>-40.70259999999999</v>
      </c>
      <c r="K55" s="37">
        <v>-35.655454163723533</v>
      </c>
      <c r="L55" s="37">
        <v>-28.08946803765258</v>
      </c>
      <c r="M55" s="37">
        <v>-37.987120040022745</v>
      </c>
      <c r="N55" s="37">
        <v>-27.435592155168223</v>
      </c>
      <c r="O55" s="37">
        <v>-18.442507916172133</v>
      </c>
      <c r="P55" s="37">
        <v>-29.78729105564247</v>
      </c>
      <c r="Q55" s="37">
        <v>-24.277350538030817</v>
      </c>
      <c r="R55" s="37">
        <v>-10.662148706833648</v>
      </c>
      <c r="S55" s="37">
        <v>-4.1523604430589955</v>
      </c>
      <c r="T55" s="37">
        <v>12.965867322624689</v>
      </c>
      <c r="U55" s="37">
        <v>13.236744972245901</v>
      </c>
      <c r="V55" s="37">
        <v>23.606545170786319</v>
      </c>
      <c r="W55" s="37">
        <v>32.547002496672519</v>
      </c>
      <c r="X55" s="37">
        <v>62.385662354630966</v>
      </c>
      <c r="Y55" s="37">
        <v>64.506309171926631</v>
      </c>
      <c r="Z55" s="37">
        <v>64.238915765038428</v>
      </c>
      <c r="AA55" s="37">
        <v>63.972630764986178</v>
      </c>
      <c r="AB55" s="37">
        <v>63.707449577169967</v>
      </c>
      <c r="AC55" s="37">
        <v>63.443367626035666</v>
      </c>
      <c r="AD55" s="37">
        <v>63.180380354995691</v>
      </c>
      <c r="AE55" s="37">
        <v>62.918483226350673</v>
      </c>
      <c r="AF55" s="37">
        <v>62.657671721211045</v>
      </c>
      <c r="AG55" s="37">
        <v>62.397941339419049</v>
      </c>
      <c r="AH55" s="37">
        <v>62.139287599471089</v>
      </c>
      <c r="AI55" s="37">
        <v>61.881706038440541</v>
      </c>
      <c r="AJ55" s="37">
        <v>61.625192211900355</v>
      </c>
      <c r="AK55" s="37">
        <v>0</v>
      </c>
      <c r="AL55" s="37">
        <v>0</v>
      </c>
      <c r="AM55" s="37">
        <v>0</v>
      </c>
    </row>
    <row r="56" spans="2:39" x14ac:dyDescent="0.25">
      <c r="B56" s="105" t="s">
        <v>222</v>
      </c>
      <c r="F56" s="22"/>
    </row>
    <row r="57" spans="2:39" x14ac:dyDescent="0.25">
      <c r="F57" s="32"/>
    </row>
  </sheetData>
  <pageMargins left="0.7" right="0.7" top="0.75" bottom="0.75" header="0.3" footer="0.3"/>
  <drawing r:id="rId1"/>
  <legacyDrawing r:id="rId2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70657" r:id="rId3" name="Button 1">
              <controlPr defaultSize="0" print="0" autoFill="0" autoPict="0" macro="[0]!PayDebtStartingValue">
                <anchor moveWithCells="1" sizeWithCells="1">
                  <from>
                    <xdr:col>5</xdr:col>
                    <xdr:colOff>19050</xdr:colOff>
                    <xdr:row>4</xdr:row>
                    <xdr:rowOff>76200</xdr:rowOff>
                  </from>
                  <to>
                    <xdr:col>5</xdr:col>
                    <xdr:colOff>1847850</xdr:colOff>
                    <xdr:row>8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0658" r:id="rId4" name="Button 2">
              <controlPr defaultSize="0" print="0" autoFill="0" autoPict="0" macro="[0]!PayDebtMaxIncrease">
                <anchor moveWithCells="1" sizeWithCells="1">
                  <from>
                    <xdr:col>5</xdr:col>
                    <xdr:colOff>57150</xdr:colOff>
                    <xdr:row>12</xdr:row>
                    <xdr:rowOff>47625</xdr:rowOff>
                  </from>
                  <to>
                    <xdr:col>5</xdr:col>
                    <xdr:colOff>1838325</xdr:colOff>
                    <xdr:row>14</xdr:row>
                    <xdr:rowOff>57150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0659" r:id="rId5" name="Button 3">
              <controlPr defaultSize="0" print="0" autoFill="0" autoPict="0" macro="[0]!CalculateIncreaseRate">
                <anchor moveWithCells="1" sizeWithCells="1">
                  <from>
                    <xdr:col>5</xdr:col>
                    <xdr:colOff>142875</xdr:colOff>
                    <xdr:row>9</xdr:row>
                    <xdr:rowOff>104775</xdr:rowOff>
                  </from>
                  <to>
                    <xdr:col>6</xdr:col>
                    <xdr:colOff>104775</xdr:colOff>
                    <xdr:row>11</xdr:row>
                    <xdr:rowOff>66675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0660" r:id="rId6" name="Button 4">
              <controlPr defaultSize="0" print="0" autoFill="0" autoPict="0" macro="[0]!CalculateIncreaseRate">
                <anchor moveWithCells="1" sizeWithCells="1">
                  <from>
                    <xdr:col>5</xdr:col>
                    <xdr:colOff>142875</xdr:colOff>
                    <xdr:row>9</xdr:row>
                    <xdr:rowOff>104775</xdr:rowOff>
                  </from>
                  <to>
                    <xdr:col>6</xdr:col>
                    <xdr:colOff>104775</xdr:colOff>
                    <xdr:row>11</xdr:row>
                    <xdr:rowOff>66675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18"/>
  <dimension ref="A1:BT57"/>
  <sheetViews>
    <sheetView topLeftCell="A22" zoomScale="85" zoomScaleNormal="85" workbookViewId="0">
      <selection activeCell="F55" sqref="F55"/>
    </sheetView>
  </sheetViews>
  <sheetFormatPr defaultRowHeight="15" x14ac:dyDescent="0.25"/>
  <cols>
    <col min="1" max="1" width="16.5703125" style="105" bestFit="1" customWidth="1"/>
    <col min="2" max="2" width="57.140625" style="105" customWidth="1"/>
    <col min="3" max="3" width="31" style="105" customWidth="1"/>
    <col min="4" max="4" width="12" style="105" bestFit="1" customWidth="1"/>
    <col min="5" max="5" width="12.42578125" style="105" bestFit="1" customWidth="1"/>
    <col min="6" max="6" width="29" style="105" customWidth="1"/>
    <col min="7" max="8" width="9.140625" style="105"/>
    <col min="9" max="9" width="33.140625" style="105" bestFit="1" customWidth="1"/>
    <col min="10" max="39" width="9.140625" style="105"/>
    <col min="40" max="40" width="55.42578125" style="105" customWidth="1"/>
    <col min="41" max="72" width="4.28515625" style="105" bestFit="1" customWidth="1"/>
    <col min="73" max="16384" width="9.140625" style="105"/>
  </cols>
  <sheetData>
    <row r="1" spans="1:72" x14ac:dyDescent="0.25">
      <c r="A1" s="54"/>
      <c r="B1" s="46"/>
      <c r="I1" s="105" t="s">
        <v>233</v>
      </c>
      <c r="J1" s="105">
        <v>2</v>
      </c>
      <c r="L1" s="105" t="s">
        <v>234</v>
      </c>
    </row>
    <row r="2" spans="1:72" x14ac:dyDescent="0.25">
      <c r="E2" s="32"/>
      <c r="F2" s="32"/>
      <c r="G2" s="125"/>
      <c r="H2" s="125"/>
    </row>
    <row r="3" spans="1:72" ht="26.25" x14ac:dyDescent="0.25">
      <c r="B3" s="24" t="s">
        <v>96</v>
      </c>
      <c r="C3" s="40">
        <f>Calcs!D21</f>
        <v>12095.369682235045</v>
      </c>
      <c r="F3" s="32">
        <f>C7-C3</f>
        <v>-2238.9780746666656</v>
      </c>
      <c r="G3" s="123"/>
      <c r="H3" s="123"/>
      <c r="J3" s="105">
        <v>2017</v>
      </c>
      <c r="K3" s="105">
        <v>2018</v>
      </c>
      <c r="L3" s="105">
        <v>2019</v>
      </c>
      <c r="M3" s="105">
        <v>2020</v>
      </c>
      <c r="N3" s="105">
        <v>2021</v>
      </c>
      <c r="AN3" s="132"/>
      <c r="AO3" s="130">
        <v>2017</v>
      </c>
      <c r="AP3" s="130">
        <v>2018</v>
      </c>
      <c r="AQ3" s="130">
        <v>2019</v>
      </c>
      <c r="AR3" s="130">
        <v>2020</v>
      </c>
      <c r="AS3" s="130">
        <v>2021</v>
      </c>
      <c r="AT3" s="130">
        <v>2022</v>
      </c>
      <c r="AU3" s="130">
        <v>2023</v>
      </c>
      <c r="AV3" s="130">
        <v>2024</v>
      </c>
      <c r="AW3" s="130">
        <v>2025</v>
      </c>
      <c r="AX3" s="130">
        <v>2026</v>
      </c>
      <c r="AY3" s="130">
        <v>2027</v>
      </c>
      <c r="AZ3" s="130">
        <v>2028</v>
      </c>
      <c r="BA3" s="130">
        <v>2029</v>
      </c>
      <c r="BB3" s="130">
        <v>2030</v>
      </c>
      <c r="BC3" s="130">
        <v>2031</v>
      </c>
      <c r="BD3" s="130">
        <v>2032</v>
      </c>
      <c r="BE3" s="130">
        <v>2033</v>
      </c>
      <c r="BF3" s="130">
        <v>2034</v>
      </c>
      <c r="BG3" s="130">
        <v>2035</v>
      </c>
      <c r="BH3" s="130">
        <v>2036</v>
      </c>
      <c r="BI3" s="130">
        <v>2037</v>
      </c>
      <c r="BJ3" s="130">
        <v>2038</v>
      </c>
      <c r="BK3" s="130">
        <v>2039</v>
      </c>
      <c r="BL3" s="130">
        <v>2040</v>
      </c>
      <c r="BM3" s="130">
        <v>2041</v>
      </c>
      <c r="BN3" s="130">
        <v>2042</v>
      </c>
      <c r="BO3" s="130">
        <v>2043</v>
      </c>
      <c r="BP3" s="130">
        <v>2044</v>
      </c>
      <c r="BQ3" s="130">
        <v>2045</v>
      </c>
      <c r="BR3" s="130">
        <v>2046</v>
      </c>
      <c r="BS3" s="130">
        <v>2047</v>
      </c>
      <c r="BT3" s="130">
        <v>2048</v>
      </c>
    </row>
    <row r="4" spans="1:72" x14ac:dyDescent="0.25">
      <c r="C4" s="124"/>
      <c r="D4" s="32"/>
      <c r="I4" s="105" t="s">
        <v>238</v>
      </c>
      <c r="J4" s="59">
        <f ca="1">OFFSET('Impact Summary'!U$2, '2b GA Class B'!$J$1, 0)</f>
        <v>-26.31</v>
      </c>
      <c r="K4" s="59">
        <f ca="1">OFFSET('Impact Summary'!V$2, '2b GA Class B'!$J$1, 0)</f>
        <v>-29.39</v>
      </c>
      <c r="L4" s="59">
        <f ca="1">OFFSET('Impact Summary'!W$2, '2b GA Class B'!$J$1, 0)</f>
        <v>-29.4</v>
      </c>
      <c r="M4" s="59">
        <f ca="1">OFFSET('Impact Summary'!X$2, '2b GA Class B'!$J$1, 0)</f>
        <v>-36.86</v>
      </c>
      <c r="N4" s="59">
        <f ca="1">OFFSET('Impact Summary'!Y$2, '2b GA Class B'!$J$1, 0)</f>
        <v>-36.020000000000003</v>
      </c>
      <c r="AN4" s="133" t="s">
        <v>221</v>
      </c>
      <c r="AO4" s="131">
        <f>'2b GA Class B'!F55/1.13</f>
        <v>-26.310000000000002</v>
      </c>
      <c r="AP4" s="131">
        <f>'2b GA Class B'!G55/1.13</f>
        <v>-29.390000000000004</v>
      </c>
      <c r="AQ4" s="131">
        <f>'2b GA Class B'!H55/1.13</f>
        <v>-29.399999999999984</v>
      </c>
      <c r="AR4" s="131">
        <f>'2b GA Class B'!I55/1.13</f>
        <v>-36.859999999999985</v>
      </c>
      <c r="AS4" s="131">
        <f>'2b GA Class B'!J55/1.13</f>
        <v>-36.020000000000017</v>
      </c>
      <c r="AT4" s="131">
        <f>'2b GA Class B'!K55/1.13</f>
        <v>-32.840526803895138</v>
      </c>
      <c r="AU4" s="131">
        <f>'2b GA Class B'!L55/1.13</f>
        <v>-28.401235128926885</v>
      </c>
      <c r="AV4" s="131">
        <f>'2b GA Class B'!M55/1.13</f>
        <v>-32.069510866417225</v>
      </c>
      <c r="AW4" s="131">
        <f>'2b GA Class B'!N55/1.13</f>
        <v>-26.058028849521246</v>
      </c>
      <c r="AX4" s="131">
        <f>'2b GA Class B'!O55/1.13</f>
        <v>-20.768789824752677</v>
      </c>
      <c r="AY4" s="131">
        <f>'2b GA Class B'!P55/1.13</f>
        <v>-24.7479978650093</v>
      </c>
      <c r="AZ4" s="131">
        <f>'2b GA Class B'!Q55/1.13</f>
        <v>-20.801227832397238</v>
      </c>
      <c r="BA4" s="131">
        <f>'2b GA Class B'!R55/1.13</f>
        <v>-12.940376885338379</v>
      </c>
      <c r="BB4" s="131">
        <f>'2b GA Class B'!S55/1.13</f>
        <v>-8.2484277106335817</v>
      </c>
      <c r="BC4" s="131">
        <f>'2b GA Class B'!T55/1.13</f>
        <v>1.4893495321741057</v>
      </c>
      <c r="BD4" s="131">
        <f>'2b GA Class B'!U55/1.13</f>
        <v>3.4776726792993999</v>
      </c>
      <c r="BE4" s="131">
        <f>'2b GA Class B'!V55/1.13</f>
        <v>10.316362304966141</v>
      </c>
      <c r="BF4" s="131">
        <f>'2b GA Class B'!W55/1.13</f>
        <v>16.604316423492534</v>
      </c>
      <c r="BG4" s="131">
        <f>'2b GA Class B'!X55/1.13</f>
        <v>32.795955904347103</v>
      </c>
      <c r="BH4" s="131">
        <f>'2b GA Class B'!Y55/1.13</f>
        <v>37.990081891666655</v>
      </c>
      <c r="BI4" s="131">
        <f>'2b GA Class B'!Z55/1.13</f>
        <v>43.255838100162144</v>
      </c>
      <c r="BJ4" s="131">
        <f>'2b GA Class B'!AA55/1.13</f>
        <v>48.606513032466218</v>
      </c>
      <c r="BK4" s="131">
        <f>'2b GA Class B'!AB55/1.13</f>
        <v>54.055546608300752</v>
      </c>
      <c r="BL4" s="131">
        <f>'2b GA Class B'!AC55/1.13</f>
        <v>59.616564243814956</v>
      </c>
      <c r="BM4" s="131">
        <f>'2b GA Class B'!AD55/1.13</f>
        <v>65.303411235497393</v>
      </c>
      <c r="BN4" s="131">
        <f>'2b GA Class B'!AE55/1.13</f>
        <v>71.130187536277276</v>
      </c>
      <c r="BO4" s="131">
        <f>'2b GA Class B'!AF55/1.13</f>
        <v>77.111283011994246</v>
      </c>
      <c r="BP4" s="131">
        <f>'2b GA Class B'!AG55/1.13</f>
        <v>83.261413267205214</v>
      </c>
      <c r="BQ4" s="131">
        <f>'2b GA Class B'!AH55/1.13</f>
        <v>89.595656130310644</v>
      </c>
      <c r="BR4" s="131">
        <f>'2b GA Class B'!AI55/1.13</f>
        <v>96.129488889230913</v>
      </c>
      <c r="BS4" s="131">
        <f>'2b GA Class B'!AJ55/1.13</f>
        <v>102.87882637033175</v>
      </c>
      <c r="BT4" s="131">
        <f>'2b GA Class B'!AK55/1.13</f>
        <v>0</v>
      </c>
    </row>
    <row r="5" spans="1:72" x14ac:dyDescent="0.25">
      <c r="B5" s="25"/>
      <c r="C5" s="45" t="s">
        <v>209</v>
      </c>
      <c r="I5" s="151"/>
      <c r="J5" s="149"/>
      <c r="K5" s="121"/>
      <c r="L5" s="54"/>
      <c r="AN5" s="133" t="s">
        <v>213</v>
      </c>
      <c r="AO5" s="131">
        <f>'2b GA Class B'!F46/1000</f>
        <v>4.1134807999999996</v>
      </c>
      <c r="AP5" s="131">
        <f>'2b GA Class B'!G46/1000</f>
        <v>8.91895501106133</v>
      </c>
      <c r="AQ5" s="131">
        <f>'2b GA Class B'!H46/1000</f>
        <v>13.939696749427229</v>
      </c>
      <c r="AR5" s="131">
        <f>'2b GA Class B'!I46/1000</f>
        <v>20.375489501794593</v>
      </c>
      <c r="AS5" s="131">
        <f>'2b GA Class B'!J46/1000</f>
        <v>27.010124611373072</v>
      </c>
      <c r="AT5" s="131">
        <f>'2b GA Class B'!K46/1000</f>
        <v>33.490563841218318</v>
      </c>
      <c r="AU5" s="131">
        <f>'2b GA Class B'!L46/1000</f>
        <v>39.613327511884705</v>
      </c>
      <c r="AV5" s="131">
        <f>'2b GA Class B'!M46/1000</f>
        <v>46.618843807773565</v>
      </c>
      <c r="AW5" s="131">
        <f>'2b GA Class B'!N46/1000</f>
        <v>53.049459695963598</v>
      </c>
      <c r="AX5" s="131">
        <f>'2b GA Class B'!O46/1000</f>
        <v>58.965186693392972</v>
      </c>
      <c r="AY5" s="131">
        <f>'2b GA Class B'!P46/1000</f>
        <v>65.824054806495866</v>
      </c>
      <c r="AZ5" s="131">
        <f>'2b GA Class B'!Q46/1000</f>
        <v>72.421073408801988</v>
      </c>
      <c r="BA5" s="131">
        <f>'2b GA Class B'!R46/1000</f>
        <v>78.1351721704347</v>
      </c>
      <c r="BB5" s="131">
        <f>'2b GA Class B'!S46/1000</f>
        <v>83.422181756472682</v>
      </c>
      <c r="BC5" s="131">
        <f>'2b GA Class B'!T46/1000</f>
        <v>87.457205740276862</v>
      </c>
      <c r="BD5" s="131">
        <f>'2b GA Class B'!U46/1000</f>
        <v>91.383991599320524</v>
      </c>
      <c r="BE5" s="131">
        <f>'2b GA Class B'!V46/1000</f>
        <v>94.423709305461145</v>
      </c>
      <c r="BF5" s="131">
        <f>'2b GA Class B'!W46/1000</f>
        <v>96.603934590567846</v>
      </c>
      <c r="BG5" s="131">
        <f>'2b GA Class B'!X46/1000</f>
        <v>96.239368939485885</v>
      </c>
      <c r="BH5" s="131">
        <f>'2b GA Class B'!Y46/1000</f>
        <v>94.99008522960348</v>
      </c>
      <c r="BI5" s="131">
        <f>'2b GA Class B'!Z46/1000</f>
        <v>92.79201583672922</v>
      </c>
      <c r="BJ5" s="131">
        <f>'2b GA Class B'!AA46/1000</f>
        <v>89.575448019263803</v>
      </c>
      <c r="BK5" s="131">
        <f>'2b GA Class B'!AB46/1000</f>
        <v>85.264672491562351</v>
      </c>
      <c r="BL5" s="131">
        <f>'2b GA Class B'!AC46/1000</f>
        <v>79.777607482680992</v>
      </c>
      <c r="BM5" s="131">
        <f>'2b GA Class B'!AD46/1000</f>
        <v>73.025396825524155</v>
      </c>
      <c r="BN5" s="131">
        <f>'2b GA Class B'!AE46/1000</f>
        <v>64.911980528769504</v>
      </c>
      <c r="BO5" s="131">
        <f>'2b GA Class B'!AF46/1000</f>
        <v>55.3336361859403</v>
      </c>
      <c r="BP5" s="131">
        <f>'2b GA Class B'!AG46/1000</f>
        <v>44.178489472293911</v>
      </c>
      <c r="BQ5" s="131">
        <f>'2b GA Class B'!AH46/1000</f>
        <v>31.325991870457976</v>
      </c>
      <c r="BR5" s="131">
        <f>'2b GA Class B'!AI46/1000</f>
        <v>16.646363649605096</v>
      </c>
      <c r="BS5" s="131">
        <f>'2b GA Class B'!AJ46/1000</f>
        <v>3.141758497804403E-11</v>
      </c>
      <c r="BT5" s="131">
        <f>'2b GA Class B'!AK46/1000</f>
        <v>0</v>
      </c>
    </row>
    <row r="6" spans="1:72" x14ac:dyDescent="0.25">
      <c r="B6" s="24" t="s">
        <v>210</v>
      </c>
      <c r="C6" s="128">
        <v>-27.02</v>
      </c>
      <c r="I6" s="148"/>
      <c r="J6" s="149"/>
      <c r="K6" s="55"/>
      <c r="L6" s="55"/>
      <c r="AN6" s="133" t="s">
        <v>214</v>
      </c>
      <c r="AO6" s="131">
        <f>AO5</f>
        <v>4.1134807999999996</v>
      </c>
      <c r="AP6" s="131">
        <f t="shared" ref="AP6:BT6" si="0">AP5-AO5</f>
        <v>4.8054742110613304</v>
      </c>
      <c r="AQ6" s="131">
        <f t="shared" si="0"/>
        <v>5.0207417383658992</v>
      </c>
      <c r="AR6" s="131">
        <f t="shared" si="0"/>
        <v>6.4357927523673641</v>
      </c>
      <c r="AS6" s="131">
        <f t="shared" si="0"/>
        <v>6.634635109578479</v>
      </c>
      <c r="AT6" s="131">
        <f t="shared" si="0"/>
        <v>6.4804392298452456</v>
      </c>
      <c r="AU6" s="131">
        <f t="shared" si="0"/>
        <v>6.1227636706663873</v>
      </c>
      <c r="AV6" s="131">
        <f t="shared" si="0"/>
        <v>7.0055162958888602</v>
      </c>
      <c r="AW6" s="131">
        <f t="shared" si="0"/>
        <v>6.430615888190033</v>
      </c>
      <c r="AX6" s="131">
        <f t="shared" si="0"/>
        <v>5.915726997429374</v>
      </c>
      <c r="AY6" s="131">
        <f t="shared" si="0"/>
        <v>6.8588681131028935</v>
      </c>
      <c r="AZ6" s="131">
        <f t="shared" si="0"/>
        <v>6.5970186023061217</v>
      </c>
      <c r="BA6" s="131">
        <f t="shared" si="0"/>
        <v>5.7140987616327124</v>
      </c>
      <c r="BB6" s="131">
        <f t="shared" si="0"/>
        <v>5.287009586037982</v>
      </c>
      <c r="BC6" s="131">
        <f t="shared" si="0"/>
        <v>4.0350239838041801</v>
      </c>
      <c r="BD6" s="131">
        <f t="shared" si="0"/>
        <v>3.9267858590436617</v>
      </c>
      <c r="BE6" s="131">
        <f t="shared" si="0"/>
        <v>3.0397177061406211</v>
      </c>
      <c r="BF6" s="131">
        <f t="shared" si="0"/>
        <v>2.180225285106701</v>
      </c>
      <c r="BG6" s="131">
        <f t="shared" si="0"/>
        <v>-0.3645656510819606</v>
      </c>
      <c r="BH6" s="131">
        <f t="shared" si="0"/>
        <v>-1.2492837098824054</v>
      </c>
      <c r="BI6" s="131">
        <f t="shared" si="0"/>
        <v>-2.1980693928742596</v>
      </c>
      <c r="BJ6" s="131">
        <f t="shared" si="0"/>
        <v>-3.2165678174654175</v>
      </c>
      <c r="BK6" s="131">
        <f t="shared" si="0"/>
        <v>-4.3107755277014519</v>
      </c>
      <c r="BL6" s="131">
        <f t="shared" si="0"/>
        <v>-5.4870650088813591</v>
      </c>
      <c r="BM6" s="131">
        <f t="shared" si="0"/>
        <v>-6.7522106571568372</v>
      </c>
      <c r="BN6" s="131">
        <f t="shared" si="0"/>
        <v>-8.1134162967546501</v>
      </c>
      <c r="BO6" s="131">
        <f t="shared" si="0"/>
        <v>-9.5783443428292045</v>
      </c>
      <c r="BP6" s="131">
        <f t="shared" si="0"/>
        <v>-11.155146713646388</v>
      </c>
      <c r="BQ6" s="131">
        <f t="shared" si="0"/>
        <v>-12.852497601835935</v>
      </c>
      <c r="BR6" s="131">
        <f t="shared" si="0"/>
        <v>-14.67962822085288</v>
      </c>
      <c r="BS6" s="131">
        <f t="shared" si="0"/>
        <v>-16.646363649573679</v>
      </c>
      <c r="BT6" s="131">
        <f t="shared" si="0"/>
        <v>-3.141758497804403E-11</v>
      </c>
    </row>
    <row r="7" spans="1:72" x14ac:dyDescent="0.25">
      <c r="B7" s="24" t="s">
        <v>87</v>
      </c>
      <c r="C7" s="32">
        <v>9856.3916075683792</v>
      </c>
      <c r="D7" s="105" t="s">
        <v>235</v>
      </c>
      <c r="E7" s="50" t="s">
        <v>111</v>
      </c>
      <c r="I7" s="148"/>
      <c r="J7" s="149"/>
      <c r="K7" s="55"/>
      <c r="L7" s="55"/>
    </row>
    <row r="8" spans="1:72" x14ac:dyDescent="0.25">
      <c r="B8" s="24" t="s">
        <v>88</v>
      </c>
      <c r="C8" s="42">
        <f>C7/C3-1</f>
        <v>-0.18511034664406678</v>
      </c>
      <c r="I8" s="148"/>
      <c r="J8" s="149"/>
    </row>
    <row r="9" spans="1:72" x14ac:dyDescent="0.25">
      <c r="B9" s="24" t="s">
        <v>187</v>
      </c>
      <c r="C9" s="126">
        <v>0</v>
      </c>
      <c r="I9" s="148"/>
      <c r="J9" s="149"/>
    </row>
    <row r="10" spans="1:72" x14ac:dyDescent="0.25">
      <c r="B10" s="24" t="s">
        <v>188</v>
      </c>
      <c r="C10" s="127">
        <v>0</v>
      </c>
      <c r="I10" s="148"/>
      <c r="J10" s="149"/>
      <c r="N10" s="129"/>
    </row>
    <row r="11" spans="1:72" x14ac:dyDescent="0.25">
      <c r="B11" s="24" t="s">
        <v>189</v>
      </c>
      <c r="C11" s="147">
        <v>3.3356251088691509E-2</v>
      </c>
      <c r="D11" s="105" t="s">
        <v>236</v>
      </c>
      <c r="I11" s="148"/>
      <c r="J11" s="149"/>
    </row>
    <row r="12" spans="1:72" x14ac:dyDescent="0.25">
      <c r="B12" s="24" t="s">
        <v>90</v>
      </c>
      <c r="C12" s="150">
        <v>5.1159999999999997E-2</v>
      </c>
    </row>
    <row r="13" spans="1:72" x14ac:dyDescent="0.25">
      <c r="B13" s="24" t="s">
        <v>106</v>
      </c>
      <c r="C13" s="60">
        <v>100000000000000</v>
      </c>
      <c r="D13" s="105" t="s">
        <v>237</v>
      </c>
      <c r="E13" s="50" t="s">
        <v>111</v>
      </c>
    </row>
    <row r="14" spans="1:72" x14ac:dyDescent="0.25">
      <c r="B14" s="24" t="s">
        <v>107</v>
      </c>
      <c r="C14" s="150">
        <v>2020</v>
      </c>
    </row>
    <row r="15" spans="1:72" x14ac:dyDescent="0.25">
      <c r="B15" s="24" t="s">
        <v>108</v>
      </c>
      <c r="C15" s="150">
        <v>2047</v>
      </c>
    </row>
    <row r="16" spans="1:72" x14ac:dyDescent="0.25">
      <c r="B16" s="24" t="s">
        <v>110</v>
      </c>
      <c r="C16" s="49">
        <v>0</v>
      </c>
      <c r="E16" s="50"/>
    </row>
    <row r="17" spans="2:4" x14ac:dyDescent="0.25">
      <c r="B17" s="24" t="s">
        <v>109</v>
      </c>
      <c r="C17" s="40">
        <f ca="1">OFFSET(Calcs!D28, 0, '2b GA Class B'!C15-Calcs!D15)</f>
        <v>1.3734244566876441E-4</v>
      </c>
    </row>
    <row r="18" spans="2:4" x14ac:dyDescent="0.25">
      <c r="B18" s="24" t="s">
        <v>223</v>
      </c>
      <c r="C18" s="41" t="s">
        <v>227</v>
      </c>
      <c r="D18" s="105" t="s">
        <v>225</v>
      </c>
    </row>
    <row r="41" spans="2:39" x14ac:dyDescent="0.25">
      <c r="B41" s="54" t="s">
        <v>94</v>
      </c>
    </row>
    <row r="42" spans="2:39" x14ac:dyDescent="0.25">
      <c r="B42" s="33" t="s">
        <v>91</v>
      </c>
      <c r="C42" s="54">
        <v>2014</v>
      </c>
      <c r="D42" s="54">
        <v>2015</v>
      </c>
      <c r="E42" s="54">
        <v>2016</v>
      </c>
      <c r="F42" s="54">
        <v>2017</v>
      </c>
      <c r="G42" s="54">
        <v>2018</v>
      </c>
      <c r="H42" s="54">
        <v>2019</v>
      </c>
      <c r="I42" s="54">
        <v>2020</v>
      </c>
      <c r="J42" s="54">
        <v>2021</v>
      </c>
      <c r="K42" s="54">
        <v>2022</v>
      </c>
      <c r="L42" s="54">
        <v>2023</v>
      </c>
      <c r="M42" s="54">
        <v>2024</v>
      </c>
      <c r="N42" s="54">
        <v>2025</v>
      </c>
      <c r="O42" s="54">
        <v>2026</v>
      </c>
      <c r="P42" s="54">
        <v>2027</v>
      </c>
      <c r="Q42" s="54">
        <v>2028</v>
      </c>
      <c r="R42" s="54">
        <v>2029</v>
      </c>
      <c r="S42" s="54">
        <v>2030</v>
      </c>
      <c r="T42" s="54">
        <v>2031</v>
      </c>
      <c r="U42" s="54">
        <v>2032</v>
      </c>
      <c r="V42" s="54">
        <v>2033</v>
      </c>
      <c r="W42" s="54">
        <v>2034</v>
      </c>
      <c r="X42" s="54">
        <v>2035</v>
      </c>
      <c r="Y42" s="54">
        <v>2036</v>
      </c>
      <c r="Z42" s="54">
        <v>2037</v>
      </c>
      <c r="AA42" s="54">
        <v>2038</v>
      </c>
      <c r="AB42" s="54">
        <v>2039</v>
      </c>
      <c r="AC42" s="54">
        <v>2040</v>
      </c>
      <c r="AD42" s="54">
        <v>2041</v>
      </c>
      <c r="AE42" s="54">
        <v>2042</v>
      </c>
      <c r="AF42" s="54">
        <v>2043</v>
      </c>
      <c r="AG42" s="54">
        <v>2044</v>
      </c>
      <c r="AH42" s="54">
        <v>2045</v>
      </c>
      <c r="AI42" s="54">
        <v>2046</v>
      </c>
      <c r="AJ42" s="54">
        <v>2047</v>
      </c>
      <c r="AK42" s="54">
        <v>2048</v>
      </c>
      <c r="AL42" s="54">
        <v>2049</v>
      </c>
      <c r="AM42" s="54">
        <v>2050</v>
      </c>
    </row>
    <row r="43" spans="2:39" x14ac:dyDescent="0.25">
      <c r="B43" s="105" t="s">
        <v>127</v>
      </c>
      <c r="F43" s="32">
        <f>Calcs!D21</f>
        <v>12095.369682235045</v>
      </c>
      <c r="G43" s="32">
        <f>Calcs!E21</f>
        <v>11834.680968387356</v>
      </c>
      <c r="H43" s="32">
        <f>Calcs!F21</f>
        <v>11552.105152780023</v>
      </c>
      <c r="I43" s="32">
        <f>Calcs!G21</f>
        <v>12168.427804857231</v>
      </c>
      <c r="J43" s="32">
        <f>Calcs!H21</f>
        <v>10843.555476184305</v>
      </c>
      <c r="K43" s="32">
        <f>Calcs!I21</f>
        <v>10633.626262038733</v>
      </c>
      <c r="L43" s="32">
        <f>Calcs!J21</f>
        <v>10243.432169611806</v>
      </c>
      <c r="M43" s="32">
        <f>Calcs!K21</f>
        <v>11128.119052974123</v>
      </c>
      <c r="N43" s="32">
        <f>Calcs!L21</f>
        <v>10527.01808843752</v>
      </c>
      <c r="O43" s="32">
        <f>Calcs!M21</f>
        <v>10033.287200750003</v>
      </c>
      <c r="P43" s="32">
        <f>Calcs!N21</f>
        <v>11042.844229096907</v>
      </c>
      <c r="Q43" s="32">
        <f>Calcs!O21</f>
        <v>10819.097642104838</v>
      </c>
      <c r="R43" s="32">
        <f>Calcs!P21</f>
        <v>10008.692180866097</v>
      </c>
      <c r="S43" s="32">
        <f>Calcs!Q21</f>
        <v>9721.4381123383864</v>
      </c>
      <c r="T43" s="32">
        <f>Calcs!R21</f>
        <v>8654.4846953957476</v>
      </c>
      <c r="U43" s="32">
        <f>Calcs!S21</f>
        <v>8819.9388296880807</v>
      </c>
      <c r="V43" s="32">
        <f>Calcs!T21</f>
        <v>8238.0383223817407</v>
      </c>
      <c r="W43" s="32">
        <f>Calcs!U21</f>
        <v>7756.4351319563648</v>
      </c>
      <c r="X43" s="32">
        <f>Calcs!V21</f>
        <v>5662.3211916579985</v>
      </c>
    </row>
    <row r="44" spans="2:39" x14ac:dyDescent="0.25">
      <c r="B44" s="105" t="s">
        <v>131</v>
      </c>
      <c r="F44" s="32"/>
      <c r="G44" s="32"/>
      <c r="H44" s="32"/>
      <c r="I44" s="32"/>
      <c r="J44" s="32"/>
      <c r="K44" s="32"/>
      <c r="L44" s="32"/>
      <c r="M44" s="32"/>
      <c r="N44" s="32"/>
      <c r="O44" s="32"/>
      <c r="P44" s="32"/>
      <c r="Q44" s="32"/>
      <c r="R44" s="32"/>
      <c r="S44" s="32"/>
      <c r="T44" s="32"/>
      <c r="U44" s="32"/>
      <c r="V44" s="32"/>
      <c r="W44" s="32"/>
      <c r="X44" s="32"/>
      <c r="Y44" s="32">
        <f>Calcs!W21</f>
        <v>5388.8445108572041</v>
      </c>
      <c r="Z44" s="32">
        <f>Calcs!X21</f>
        <v>5128.5761049688263</v>
      </c>
      <c r="AA44" s="32">
        <f>Calcs!Y21</f>
        <v>4880.8780456486584</v>
      </c>
      <c r="AB44" s="32">
        <f>Calcs!Z21</f>
        <v>4645.1432149781613</v>
      </c>
      <c r="AC44" s="32">
        <f>Calcs!AA21</f>
        <v>4420.7938173939892</v>
      </c>
      <c r="AD44" s="32">
        <f>Calcs!AB21</f>
        <v>4207.2799634878011</v>
      </c>
      <c r="AE44" s="32">
        <f>Calcs!AC21</f>
        <v>4004.0783222051691</v>
      </c>
      <c r="AF44" s="32">
        <f>Calcs!AD21</f>
        <v>3810.6908381400954</v>
      </c>
      <c r="AG44" s="32">
        <f>Calcs!AE21</f>
        <v>3626.6435107811549</v>
      </c>
      <c r="AH44" s="32">
        <f>Calcs!AF21</f>
        <v>3451.4852327171438</v>
      </c>
      <c r="AI44" s="32">
        <f>Calcs!AG21</f>
        <v>3284.7866839546605</v>
      </c>
      <c r="AJ44" s="32">
        <f>Calcs!AH21</f>
        <v>3126.139279637503</v>
      </c>
      <c r="AK44" s="32">
        <f>Calcs!AI21</f>
        <v>2975.1541685887391</v>
      </c>
      <c r="AL44" s="32">
        <f>Calcs!AJ21</f>
        <v>2831.4612802208057</v>
      </c>
      <c r="AM44" s="32">
        <f>Calcs!AK21</f>
        <v>2694.7084174775991</v>
      </c>
    </row>
    <row r="45" spans="2:39" x14ac:dyDescent="0.25">
      <c r="B45" s="105" t="s">
        <v>195</v>
      </c>
      <c r="F45" s="32">
        <v>7981.8888822350455</v>
      </c>
      <c r="G45" s="32">
        <v>7239.652435054024</v>
      </c>
      <c r="H45" s="32">
        <v>6987.6571527800234</v>
      </c>
      <c r="I45" s="32">
        <v>6445.7899381905654</v>
      </c>
      <c r="J45" s="32">
        <v>5251.3304095176372</v>
      </c>
      <c r="K45" s="32">
        <v>5535.025007311333</v>
      </c>
      <c r="L45" s="32">
        <v>5834.0457450621434</v>
      </c>
      <c r="M45" s="32">
        <v>6149.2205925932958</v>
      </c>
      <c r="N45" s="32">
        <v>6481.4222494531823</v>
      </c>
      <c r="O45" s="32">
        <v>6831.5705613661303</v>
      </c>
      <c r="P45" s="32">
        <v>7200.635067227995</v>
      </c>
      <c r="Q45" s="32">
        <v>7589.6376836990603</v>
      </c>
      <c r="R45" s="32">
        <v>7999.6555348276952</v>
      </c>
      <c r="S45" s="32">
        <v>8431.8239345398597</v>
      </c>
      <c r="T45" s="32">
        <v>8887.3395302527279</v>
      </c>
      <c r="U45" s="32">
        <v>9367.463616316978</v>
      </c>
      <c r="V45" s="32">
        <v>9873.5256264623713</v>
      </c>
      <c r="W45" s="32">
        <v>10406.926814917066</v>
      </c>
      <c r="X45" s="32">
        <v>10969.144136393417</v>
      </c>
      <c r="Y45" s="32">
        <v>11561.734335683706</v>
      </c>
      <c r="Z45" s="32">
        <v>12186.338258189629</v>
      </c>
      <c r="AA45" s="32">
        <v>12844.685393321161</v>
      </c>
      <c r="AB45" s="32">
        <v>13538.598663345147</v>
      </c>
      <c r="AC45" s="32">
        <v>14269.999470943687</v>
      </c>
      <c r="AD45" s="32">
        <v>15040.913019458621</v>
      </c>
      <c r="AE45" s="32">
        <v>15853.473920553632</v>
      </c>
      <c r="AF45" s="32">
        <v>16709.932104821153</v>
      </c>
      <c r="AG45" s="32">
        <v>17612.659051700248</v>
      </c>
      <c r="AH45" s="32">
        <v>18564.154355955641</v>
      </c>
      <c r="AI45" s="32">
        <v>19567.052648900171</v>
      </c>
      <c r="AJ45" s="32">
        <v>20624.13089352498</v>
      </c>
      <c r="AK45" s="32">
        <v>2975.1541685887391</v>
      </c>
      <c r="AL45" s="32">
        <v>2831.4612802208057</v>
      </c>
      <c r="AM45" s="32">
        <v>2694.7084174775991</v>
      </c>
    </row>
    <row r="46" spans="2:39" x14ac:dyDescent="0.25">
      <c r="B46" s="105" t="s">
        <v>126</v>
      </c>
      <c r="F46" s="32">
        <v>4113.4807999999994</v>
      </c>
      <c r="G46" s="32">
        <v>8918.9550110613309</v>
      </c>
      <c r="H46" s="32">
        <v>13939.696749427228</v>
      </c>
      <c r="I46" s="32">
        <v>20375.489501794593</v>
      </c>
      <c r="J46" s="32">
        <v>27010.124611373074</v>
      </c>
      <c r="K46" s="32">
        <v>33490.563841218318</v>
      </c>
      <c r="L46" s="32">
        <v>39613.327511884709</v>
      </c>
      <c r="M46" s="32">
        <v>46618.843807773563</v>
      </c>
      <c r="N46" s="32">
        <v>53049.459695963596</v>
      </c>
      <c r="O46" s="32">
        <v>58965.18669339297</v>
      </c>
      <c r="P46" s="32">
        <v>65824.054806495871</v>
      </c>
      <c r="Q46" s="32">
        <v>72421.073408801982</v>
      </c>
      <c r="R46" s="32">
        <v>78135.1721704347</v>
      </c>
      <c r="S46" s="32">
        <v>83422.181756472681</v>
      </c>
      <c r="T46" s="32">
        <v>87457.205740276855</v>
      </c>
      <c r="U46" s="32">
        <v>91383.991599320521</v>
      </c>
      <c r="V46" s="32">
        <v>94423.709305461147</v>
      </c>
      <c r="W46" s="32">
        <v>96603.934590567849</v>
      </c>
      <c r="X46" s="32">
        <v>96239.368939485881</v>
      </c>
      <c r="Y46" s="32">
        <v>94990.085229603486</v>
      </c>
      <c r="Z46" s="32">
        <v>92792.015836729217</v>
      </c>
      <c r="AA46" s="32">
        <v>89575.4480192638</v>
      </c>
      <c r="AB46" s="32">
        <v>85264.672491562349</v>
      </c>
      <c r="AC46" s="32">
        <v>79777.607482680993</v>
      </c>
      <c r="AD46" s="32">
        <v>73025.396825524149</v>
      </c>
      <c r="AE46" s="32">
        <v>64911.980528769505</v>
      </c>
      <c r="AF46" s="32">
        <v>55333.636185940297</v>
      </c>
      <c r="AG46" s="32">
        <v>44178.489472293913</v>
      </c>
      <c r="AH46" s="32">
        <v>31325.991870457976</v>
      </c>
      <c r="AI46" s="32">
        <v>16646.363649605097</v>
      </c>
      <c r="AJ46" s="32">
        <v>3.1417584978044033E-8</v>
      </c>
      <c r="AK46" s="32">
        <v>0</v>
      </c>
      <c r="AL46" s="32">
        <v>0</v>
      </c>
      <c r="AM46" s="32">
        <v>0</v>
      </c>
    </row>
    <row r="48" spans="2:39" x14ac:dyDescent="0.25">
      <c r="B48" s="54" t="s">
        <v>95</v>
      </c>
    </row>
    <row r="49" spans="2:39" x14ac:dyDescent="0.25">
      <c r="B49" s="33" t="s">
        <v>92</v>
      </c>
    </row>
    <row r="50" spans="2:39" x14ac:dyDescent="0.25">
      <c r="C50" s="54">
        <v>2014</v>
      </c>
      <c r="D50" s="54">
        <v>2015</v>
      </c>
      <c r="E50" s="54">
        <v>2016</v>
      </c>
      <c r="F50" s="54">
        <v>2017</v>
      </c>
      <c r="G50" s="54">
        <v>2018</v>
      </c>
      <c r="H50" s="54">
        <v>2019</v>
      </c>
      <c r="I50" s="54">
        <v>2020</v>
      </c>
      <c r="J50" s="54">
        <v>2021</v>
      </c>
      <c r="K50" s="54">
        <v>2022</v>
      </c>
      <c r="L50" s="54">
        <v>2023</v>
      </c>
      <c r="M50" s="54">
        <v>2024</v>
      </c>
      <c r="N50" s="54">
        <v>2025</v>
      </c>
      <c r="O50" s="54">
        <v>2026</v>
      </c>
      <c r="P50" s="54">
        <v>2027</v>
      </c>
      <c r="Q50" s="54">
        <v>2028</v>
      </c>
      <c r="R50" s="54">
        <v>2029</v>
      </c>
      <c r="S50" s="54">
        <v>2030</v>
      </c>
      <c r="T50" s="54">
        <v>2031</v>
      </c>
      <c r="U50" s="54">
        <v>2032</v>
      </c>
      <c r="V50" s="54">
        <v>2033</v>
      </c>
      <c r="W50" s="54">
        <v>2034</v>
      </c>
      <c r="X50" s="54">
        <v>2035</v>
      </c>
      <c r="Y50" s="54">
        <v>2036</v>
      </c>
      <c r="Z50" s="54">
        <v>2037</v>
      </c>
      <c r="AA50" s="54">
        <v>2038</v>
      </c>
      <c r="AB50" s="54">
        <v>2039</v>
      </c>
      <c r="AC50" s="54">
        <v>2040</v>
      </c>
      <c r="AD50" s="54">
        <v>2041</v>
      </c>
      <c r="AE50" s="54">
        <v>2042</v>
      </c>
      <c r="AF50" s="54">
        <v>2043</v>
      </c>
      <c r="AG50" s="54">
        <v>2044</v>
      </c>
      <c r="AH50" s="54">
        <v>2045</v>
      </c>
      <c r="AI50" s="54">
        <v>2046</v>
      </c>
      <c r="AJ50" s="54">
        <v>2047</v>
      </c>
      <c r="AK50" s="54">
        <v>2048</v>
      </c>
      <c r="AL50" s="54">
        <v>2049</v>
      </c>
      <c r="AM50" s="54">
        <v>2050</v>
      </c>
    </row>
    <row r="51" spans="2:39" x14ac:dyDescent="0.25">
      <c r="B51" s="105" t="s">
        <v>151</v>
      </c>
      <c r="C51" s="121">
        <f>'Historical Data'!C10</f>
        <v>123.51</v>
      </c>
      <c r="D51" s="121">
        <f>'Historical Data'!D10</f>
        <v>135.65</v>
      </c>
      <c r="E51" s="121">
        <f>'Historical Data'!E10</f>
        <v>155.58000000000001</v>
      </c>
      <c r="F51" s="121"/>
      <c r="G51" s="121"/>
      <c r="H51" s="121"/>
      <c r="I51" s="121"/>
      <c r="J51" s="121"/>
      <c r="K51" s="121"/>
      <c r="L51" s="121"/>
      <c r="M51" s="121"/>
      <c r="N51" s="121"/>
      <c r="O51" s="121"/>
      <c r="P51" s="121"/>
      <c r="Q51" s="121"/>
      <c r="R51" s="121"/>
      <c r="S51" s="121"/>
      <c r="T51" s="121"/>
      <c r="U51" s="121"/>
      <c r="V51" s="121"/>
      <c r="W51" s="121"/>
      <c r="X51" s="121"/>
      <c r="Y51" s="121"/>
      <c r="Z51" s="121"/>
      <c r="AA51" s="121"/>
      <c r="AB51" s="121"/>
      <c r="AC51" s="121"/>
      <c r="AD51" s="121"/>
      <c r="AE51" s="121"/>
      <c r="AF51" s="121"/>
      <c r="AG51" s="121"/>
      <c r="AH51" s="121"/>
      <c r="AI51" s="121"/>
      <c r="AJ51" s="121"/>
      <c r="AK51" s="121"/>
      <c r="AL51" s="121"/>
      <c r="AM51" s="121"/>
    </row>
    <row r="52" spans="2:39" x14ac:dyDescent="0.25">
      <c r="B52" s="105" t="s">
        <v>135</v>
      </c>
      <c r="C52" s="32"/>
      <c r="D52" s="32"/>
      <c r="E52" s="32"/>
      <c r="F52" s="32">
        <v>160.21813261808913</v>
      </c>
      <c r="G52" s="32">
        <v>162.76950298964928</v>
      </c>
      <c r="H52" s="32">
        <v>165.41420006702134</v>
      </c>
      <c r="I52" s="32">
        <v>175.94032368871547</v>
      </c>
      <c r="J52" s="32">
        <v>173.59593780473958</v>
      </c>
      <c r="K52" s="32">
        <v>176.91361421157205</v>
      </c>
      <c r="L52" s="32">
        <v>181.74631090333577</v>
      </c>
      <c r="M52" s="32">
        <v>184.45185686929372</v>
      </c>
      <c r="N52" s="32">
        <v>193.49858854932918</v>
      </c>
      <c r="O52" s="32">
        <v>188.45489333516903</v>
      </c>
      <c r="P52" s="32">
        <v>198.44338301910517</v>
      </c>
      <c r="Q52" s="32">
        <v>198.85748134818064</v>
      </c>
      <c r="R52" s="32">
        <v>197.7162350799629</v>
      </c>
      <c r="S52" s="32">
        <v>199.85545053707497</v>
      </c>
      <c r="T52" s="32">
        <v>202.42298557157022</v>
      </c>
      <c r="U52" s="32">
        <v>204.74964459598468</v>
      </c>
      <c r="V52" s="32">
        <v>206.70587849410711</v>
      </c>
      <c r="W52" s="32">
        <v>208.12189291901626</v>
      </c>
      <c r="X52" s="32">
        <v>204.59443129699886</v>
      </c>
      <c r="Y52" s="32"/>
      <c r="Z52" s="32"/>
      <c r="AA52" s="32"/>
      <c r="AB52" s="32"/>
      <c r="AC52" s="32"/>
      <c r="AD52" s="32"/>
      <c r="AE52" s="32"/>
      <c r="AF52" s="32"/>
      <c r="AG52" s="32"/>
      <c r="AH52" s="32"/>
      <c r="AI52" s="32"/>
      <c r="AJ52" s="32"/>
      <c r="AK52" s="32"/>
      <c r="AL52" s="32"/>
      <c r="AM52" s="32"/>
    </row>
    <row r="53" spans="2:39" x14ac:dyDescent="0.25">
      <c r="B53" s="105" t="s">
        <v>134</v>
      </c>
      <c r="C53" s="32"/>
      <c r="D53" s="32"/>
      <c r="E53" s="32"/>
      <c r="F53" s="32"/>
      <c r="G53" s="32"/>
      <c r="H53" s="32"/>
      <c r="I53" s="32"/>
      <c r="J53" s="32"/>
      <c r="K53" s="32"/>
      <c r="L53" s="32"/>
      <c r="M53" s="32"/>
      <c r="N53" s="32"/>
      <c r="O53" s="32"/>
      <c r="P53" s="32"/>
      <c r="Q53" s="32"/>
      <c r="R53" s="32"/>
      <c r="S53" s="32"/>
      <c r="T53" s="32"/>
      <c r="U53" s="32"/>
      <c r="V53" s="32"/>
      <c r="W53" s="32"/>
      <c r="X53" s="32"/>
      <c r="Y53" s="32">
        <v>205.43844915893689</v>
      </c>
      <c r="Z53" s="32">
        <v>206.28594886613706</v>
      </c>
      <c r="AA53" s="32">
        <v>207.13694478233143</v>
      </c>
      <c r="AB53" s="32">
        <v>207.99145133050709</v>
      </c>
      <c r="AC53" s="32">
        <v>208.84948299315059</v>
      </c>
      <c r="AD53" s="32">
        <v>209.71105431249339</v>
      </c>
      <c r="AE53" s="32">
        <v>210.57617989075831</v>
      </c>
      <c r="AF53" s="32">
        <v>211.44487439040711</v>
      </c>
      <c r="AG53" s="32">
        <v>212.31715253438887</v>
      </c>
      <c r="AH53" s="32">
        <v>213.19302910638956</v>
      </c>
      <c r="AI53" s="32">
        <v>214.07251895108266</v>
      </c>
      <c r="AJ53" s="32">
        <v>214.95563697438064</v>
      </c>
      <c r="AK53" s="32">
        <v>215.84239814368772</v>
      </c>
      <c r="AL53" s="32">
        <v>216.73281748815344</v>
      </c>
      <c r="AM53" s="32">
        <v>217.62691009892745</v>
      </c>
    </row>
    <row r="54" spans="2:39" x14ac:dyDescent="0.25">
      <c r="B54" s="105" t="s">
        <v>193</v>
      </c>
      <c r="C54" s="32"/>
      <c r="D54" s="32"/>
      <c r="E54" s="32"/>
      <c r="F54" s="32">
        <v>130.48783261808899</v>
      </c>
      <c r="G54" s="32">
        <v>129.55880298964928</v>
      </c>
      <c r="H54" s="32">
        <v>132.19220006702136</v>
      </c>
      <c r="I54" s="32">
        <v>134.28852368871549</v>
      </c>
      <c r="J54" s="32">
        <v>132.89333780473956</v>
      </c>
      <c r="K54" s="32">
        <v>139.80381892317055</v>
      </c>
      <c r="L54" s="32">
        <v>149.65291520764839</v>
      </c>
      <c r="M54" s="32">
        <v>148.21330959024226</v>
      </c>
      <c r="N54" s="32">
        <v>164.05301594937018</v>
      </c>
      <c r="O54" s="32">
        <v>164.98616083319851</v>
      </c>
      <c r="P54" s="32">
        <v>170.47814543164466</v>
      </c>
      <c r="Q54" s="32">
        <v>175.35209389757176</v>
      </c>
      <c r="R54" s="32">
        <v>183.09360919953053</v>
      </c>
      <c r="S54" s="32">
        <v>190.53472722405903</v>
      </c>
      <c r="T54" s="32">
        <v>204.10595054292696</v>
      </c>
      <c r="U54" s="32">
        <v>208.679414723593</v>
      </c>
      <c r="V54" s="32">
        <v>218.36336789871885</v>
      </c>
      <c r="W54" s="32">
        <v>226.88477047756282</v>
      </c>
      <c r="X54" s="32">
        <v>241.65386146891109</v>
      </c>
      <c r="Y54" s="32">
        <v>248.36724169652021</v>
      </c>
      <c r="Z54" s="32">
        <v>255.16504591932028</v>
      </c>
      <c r="AA54" s="32">
        <v>262.06230450901825</v>
      </c>
      <c r="AB54" s="32">
        <v>269.07421899788693</v>
      </c>
      <c r="AC54" s="32">
        <v>276.21620058866148</v>
      </c>
      <c r="AD54" s="32">
        <v>283.50390900860543</v>
      </c>
      <c r="AE54" s="32">
        <v>290.95329180675162</v>
      </c>
      <c r="AF54" s="32">
        <v>298.5806241939606</v>
      </c>
      <c r="AG54" s="32">
        <v>306.40254952633074</v>
      </c>
      <c r="AH54" s="32">
        <v>314.43612053364058</v>
      </c>
      <c r="AI54" s="32">
        <v>322.69884139591358</v>
      </c>
      <c r="AJ54" s="32">
        <v>331.20871077285551</v>
      </c>
      <c r="AK54" s="32">
        <v>215.84239814368772</v>
      </c>
      <c r="AL54" s="32">
        <v>216.73281748815344</v>
      </c>
      <c r="AM54" s="32">
        <v>217.62691009892745</v>
      </c>
    </row>
    <row r="55" spans="2:39" x14ac:dyDescent="0.25">
      <c r="B55" s="105" t="s">
        <v>194</v>
      </c>
      <c r="F55" s="37">
        <v>-29.7303</v>
      </c>
      <c r="G55" s="37">
        <v>-33.210700000000003</v>
      </c>
      <c r="H55" s="37">
        <v>-33.22199999999998</v>
      </c>
      <c r="I55" s="37">
        <v>-41.65179999999998</v>
      </c>
      <c r="J55" s="37">
        <v>-40.702600000000018</v>
      </c>
      <c r="K55" s="37">
        <v>-37.1097952884015</v>
      </c>
      <c r="L55" s="37">
        <v>-32.093395695687377</v>
      </c>
      <c r="M55" s="37">
        <v>-36.23854727905146</v>
      </c>
      <c r="N55" s="37">
        <v>-29.445572599959007</v>
      </c>
      <c r="O55" s="37">
        <v>-23.468732501970521</v>
      </c>
      <c r="P55" s="37">
        <v>-27.965237587460507</v>
      </c>
      <c r="Q55" s="37">
        <v>-23.505387450608879</v>
      </c>
      <c r="R55" s="37">
        <v>-14.622625880432366</v>
      </c>
      <c r="S55" s="37">
        <v>-9.3207233130159466</v>
      </c>
      <c r="T55" s="37">
        <v>1.6829649713567392</v>
      </c>
      <c r="U55" s="37">
        <v>3.9297701276083217</v>
      </c>
      <c r="V55" s="37">
        <v>11.657489404611738</v>
      </c>
      <c r="W55" s="37">
        <v>18.762877558546563</v>
      </c>
      <c r="X55" s="37">
        <v>37.059430171912226</v>
      </c>
      <c r="Y55" s="37">
        <v>42.92879253758332</v>
      </c>
      <c r="Z55" s="37">
        <v>48.879097053183216</v>
      </c>
      <c r="AA55" s="37">
        <v>54.925359726686821</v>
      </c>
      <c r="AB55" s="37">
        <v>61.082767667379841</v>
      </c>
      <c r="AC55" s="37">
        <v>67.366717595510892</v>
      </c>
      <c r="AD55" s="37">
        <v>73.792854696112045</v>
      </c>
      <c r="AE55" s="37">
        <v>80.377111915993311</v>
      </c>
      <c r="AF55" s="37">
        <v>87.135749803553495</v>
      </c>
      <c r="AG55" s="37">
        <v>94.085396991941877</v>
      </c>
      <c r="AH55" s="37">
        <v>101.24309142725102</v>
      </c>
      <c r="AI55" s="37">
        <v>108.62632244483092</v>
      </c>
      <c r="AJ55" s="37">
        <v>116.25307379847487</v>
      </c>
      <c r="AK55" s="37">
        <v>0</v>
      </c>
      <c r="AL55" s="37">
        <v>0</v>
      </c>
      <c r="AM55" s="37">
        <v>0</v>
      </c>
    </row>
    <row r="56" spans="2:39" x14ac:dyDescent="0.25">
      <c r="B56" s="105" t="s">
        <v>222</v>
      </c>
      <c r="F56" s="22"/>
    </row>
    <row r="57" spans="2:39" x14ac:dyDescent="0.25">
      <c r="F57" s="32"/>
    </row>
  </sheetData>
  <pageMargins left="0.7" right="0.7" top="0.75" bottom="0.75" header="0.3" footer="0.3"/>
  <drawing r:id="rId1"/>
  <legacyDrawing r:id="rId2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71681" r:id="rId3" name="Button 1">
              <controlPr defaultSize="0" print="0" autoFill="0" autoPict="0" macro="[0]!PayDebtStartingValue">
                <anchor moveWithCells="1" sizeWithCells="1">
                  <from>
                    <xdr:col>5</xdr:col>
                    <xdr:colOff>19050</xdr:colOff>
                    <xdr:row>4</xdr:row>
                    <xdr:rowOff>76200</xdr:rowOff>
                  </from>
                  <to>
                    <xdr:col>5</xdr:col>
                    <xdr:colOff>1847850</xdr:colOff>
                    <xdr:row>8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1682" r:id="rId4" name="Button 2">
              <controlPr defaultSize="0" print="0" autoFill="0" autoPict="0" macro="[0]!PayDebtMaxIncrease">
                <anchor moveWithCells="1" sizeWithCells="1">
                  <from>
                    <xdr:col>5</xdr:col>
                    <xdr:colOff>57150</xdr:colOff>
                    <xdr:row>12</xdr:row>
                    <xdr:rowOff>47625</xdr:rowOff>
                  </from>
                  <to>
                    <xdr:col>5</xdr:col>
                    <xdr:colOff>1838325</xdr:colOff>
                    <xdr:row>14</xdr:row>
                    <xdr:rowOff>57150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1683" r:id="rId5" name="Button 3">
              <controlPr defaultSize="0" print="0" autoFill="0" autoPict="0" macro="[0]!CalculateIncreaseRate">
                <anchor moveWithCells="1" sizeWithCells="1">
                  <from>
                    <xdr:col>5</xdr:col>
                    <xdr:colOff>142875</xdr:colOff>
                    <xdr:row>9</xdr:row>
                    <xdr:rowOff>104775</xdr:rowOff>
                  </from>
                  <to>
                    <xdr:col>6</xdr:col>
                    <xdr:colOff>104775</xdr:colOff>
                    <xdr:row>11</xdr:row>
                    <xdr:rowOff>66675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1684" r:id="rId6" name="Button 4">
              <controlPr defaultSize="0" print="0" autoFill="0" autoPict="0" macro="[0]!CalculateIncreaseRate">
                <anchor moveWithCells="1" sizeWithCells="1">
                  <from>
                    <xdr:col>5</xdr:col>
                    <xdr:colOff>142875</xdr:colOff>
                    <xdr:row>9</xdr:row>
                    <xdr:rowOff>104775</xdr:rowOff>
                  </from>
                  <to>
                    <xdr:col>6</xdr:col>
                    <xdr:colOff>104775</xdr:colOff>
                    <xdr:row>11</xdr:row>
                    <xdr:rowOff>66675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21"/>
  <dimension ref="A1:BT57"/>
  <sheetViews>
    <sheetView topLeftCell="A22" zoomScale="85" zoomScaleNormal="85" workbookViewId="0">
      <selection activeCell="I41" sqref="I41"/>
    </sheetView>
  </sheetViews>
  <sheetFormatPr defaultRowHeight="15" x14ac:dyDescent="0.25"/>
  <cols>
    <col min="1" max="1" width="16.5703125" style="105" bestFit="1" customWidth="1"/>
    <col min="2" max="2" width="57.140625" style="105" customWidth="1"/>
    <col min="3" max="3" width="31" style="105" customWidth="1"/>
    <col min="4" max="4" width="12" style="105" bestFit="1" customWidth="1"/>
    <col min="5" max="5" width="12.42578125" style="105" bestFit="1" customWidth="1"/>
    <col min="6" max="6" width="29" style="105" customWidth="1"/>
    <col min="7" max="8" width="9.140625" style="105"/>
    <col min="9" max="9" width="33.140625" style="105" bestFit="1" customWidth="1"/>
    <col min="10" max="39" width="9.140625" style="105"/>
    <col min="40" max="40" width="55.42578125" style="105" customWidth="1"/>
    <col min="41" max="72" width="4.28515625" style="105" bestFit="1" customWidth="1"/>
    <col min="73" max="16384" width="9.140625" style="105"/>
  </cols>
  <sheetData>
    <row r="1" spans="1:72" x14ac:dyDescent="0.25">
      <c r="A1" s="54"/>
      <c r="B1" s="46"/>
      <c r="I1" s="105" t="s">
        <v>233</v>
      </c>
      <c r="J1" s="105">
        <v>2</v>
      </c>
      <c r="L1" s="105" t="s">
        <v>234</v>
      </c>
    </row>
    <row r="2" spans="1:72" x14ac:dyDescent="0.25">
      <c r="E2" s="32"/>
      <c r="F2" s="32"/>
      <c r="G2" s="125"/>
      <c r="H2" s="125"/>
    </row>
    <row r="3" spans="1:72" ht="26.25" x14ac:dyDescent="0.25">
      <c r="B3" s="24" t="s">
        <v>96</v>
      </c>
      <c r="C3" s="40">
        <f>Calcs!D21</f>
        <v>12095.369682235045</v>
      </c>
      <c r="F3" s="32">
        <f>C7-C3</f>
        <v>-2238.9780746666656</v>
      </c>
      <c r="G3" s="123"/>
      <c r="H3" s="123"/>
      <c r="J3" s="105">
        <v>2017</v>
      </c>
      <c r="K3" s="105">
        <v>2018</v>
      </c>
      <c r="L3" s="105">
        <v>2019</v>
      </c>
      <c r="M3" s="105">
        <v>2020</v>
      </c>
      <c r="N3" s="105">
        <v>2021</v>
      </c>
      <c r="AN3" s="132"/>
      <c r="AO3" s="130">
        <v>2017</v>
      </c>
      <c r="AP3" s="130">
        <v>2018</v>
      </c>
      <c r="AQ3" s="130">
        <v>2019</v>
      </c>
      <c r="AR3" s="130">
        <v>2020</v>
      </c>
      <c r="AS3" s="130">
        <v>2021</v>
      </c>
      <c r="AT3" s="130">
        <v>2022</v>
      </c>
      <c r="AU3" s="130">
        <v>2023</v>
      </c>
      <c r="AV3" s="130">
        <v>2024</v>
      </c>
      <c r="AW3" s="130">
        <v>2025</v>
      </c>
      <c r="AX3" s="130">
        <v>2026</v>
      </c>
      <c r="AY3" s="130">
        <v>2027</v>
      </c>
      <c r="AZ3" s="130">
        <v>2028</v>
      </c>
      <c r="BA3" s="130">
        <v>2029</v>
      </c>
      <c r="BB3" s="130">
        <v>2030</v>
      </c>
      <c r="BC3" s="130">
        <v>2031</v>
      </c>
      <c r="BD3" s="130">
        <v>2032</v>
      </c>
      <c r="BE3" s="130">
        <v>2033</v>
      </c>
      <c r="BF3" s="130">
        <v>2034</v>
      </c>
      <c r="BG3" s="130">
        <v>2035</v>
      </c>
      <c r="BH3" s="130">
        <v>2036</v>
      </c>
      <c r="BI3" s="130">
        <v>2037</v>
      </c>
      <c r="BJ3" s="130">
        <v>2038</v>
      </c>
      <c r="BK3" s="130">
        <v>2039</v>
      </c>
      <c r="BL3" s="130">
        <v>2040</v>
      </c>
      <c r="BM3" s="130">
        <v>2041</v>
      </c>
      <c r="BN3" s="130">
        <v>2042</v>
      </c>
      <c r="BO3" s="130">
        <v>2043</v>
      </c>
      <c r="BP3" s="130">
        <v>2044</v>
      </c>
      <c r="BQ3" s="130">
        <v>2045</v>
      </c>
      <c r="BR3" s="130">
        <v>2046</v>
      </c>
      <c r="BS3" s="130">
        <v>2047</v>
      </c>
      <c r="BT3" s="130">
        <v>2048</v>
      </c>
    </row>
    <row r="4" spans="1:72" x14ac:dyDescent="0.25">
      <c r="C4" s="124"/>
      <c r="D4" s="32"/>
      <c r="I4" s="105" t="s">
        <v>238</v>
      </c>
      <c r="J4" s="59">
        <f ca="1">OFFSET('Impact Summary'!U$2, '2c GA All'!$J$1, 0)</f>
        <v>-26.31</v>
      </c>
      <c r="K4" s="59">
        <f ca="1">OFFSET('Impact Summary'!V$2, '2c GA All'!$J$1, 0)</f>
        <v>-29.39</v>
      </c>
      <c r="L4" s="59">
        <f ca="1">OFFSET('Impact Summary'!W$2, '2c GA All'!$J$1, 0)</f>
        <v>-29.4</v>
      </c>
      <c r="M4" s="59">
        <f ca="1">OFFSET('Impact Summary'!X$2, '2c GA All'!$J$1, 0)</f>
        <v>-36.86</v>
      </c>
      <c r="N4" s="59">
        <f ca="1">OFFSET('Impact Summary'!Y$2, '2c GA All'!$J$1, 0)</f>
        <v>-36.020000000000003</v>
      </c>
      <c r="AN4" s="133" t="s">
        <v>221</v>
      </c>
      <c r="AO4" s="131">
        <f>'2c GA All'!F55/1.13</f>
        <v>-26.310000000000002</v>
      </c>
      <c r="AP4" s="131">
        <f>'2c GA All'!G55/1.13</f>
        <v>-29.390000000000004</v>
      </c>
      <c r="AQ4" s="131">
        <f>'2c GA All'!H55/1.13</f>
        <v>-29.399999999999984</v>
      </c>
      <c r="AR4" s="131">
        <f>'2c GA All'!I55/1.13</f>
        <v>-36.859999999999985</v>
      </c>
      <c r="AS4" s="131">
        <f>'2c GA All'!J55/1.13</f>
        <v>-36.019999999999996</v>
      </c>
      <c r="AT4" s="131">
        <f>'2c GA All'!K55/1.13</f>
        <v>-33.104029833168624</v>
      </c>
      <c r="AU4" s="131">
        <f>'2c GA All'!L55/1.13</f>
        <v>-29.049193931899861</v>
      </c>
      <c r="AV4" s="131">
        <f>'2c GA All'!M55/1.13</f>
        <v>-32.09554108158617</v>
      </c>
      <c r="AW4" s="131">
        <f>'2c GA All'!N55/1.13</f>
        <v>-26.586688957267683</v>
      </c>
      <c r="AX4" s="131">
        <f>'2c GA All'!O55/1.13</f>
        <v>-21.696639034628909</v>
      </c>
      <c r="AY4" s="131">
        <f>'2c GA All'!P55/1.13</f>
        <v>-24.869617913064488</v>
      </c>
      <c r="AZ4" s="131">
        <f>'2c GA All'!Q55/1.13</f>
        <v>-21.042250604349487</v>
      </c>
      <c r="BA4" s="131">
        <f>'2c GA All'!R55/1.13</f>
        <v>-13.715996986986383</v>
      </c>
      <c r="BB4" s="131">
        <f>'2c GA All'!S55/1.13</f>
        <v>-9.1055325633402315</v>
      </c>
      <c r="BC4" s="131">
        <f>'2c GA All'!T55/1.13</f>
        <v>-5.8492836503260918E-3</v>
      </c>
      <c r="BD4" s="131">
        <f>'2c GA All'!U55/1.13</f>
        <v>2.3506872683779361</v>
      </c>
      <c r="BE4" s="131">
        <f>'2c GA All'!V55/1.13</f>
        <v>9.0442667687139107</v>
      </c>
      <c r="BF4" s="131">
        <f>'2c GA All'!W55/1.13</f>
        <v>15.327677133769484</v>
      </c>
      <c r="BG4" s="131">
        <f>'2c GA All'!X55/1.13</f>
        <v>30.396549104537939</v>
      </c>
      <c r="BH4" s="131">
        <f>'2c GA All'!Y55/1.13</f>
        <v>35.885613960997098</v>
      </c>
      <c r="BI4" s="131">
        <f>'2c GA All'!Z55/1.13</f>
        <v>41.536699543555763</v>
      </c>
      <c r="BJ4" s="131">
        <f>'2c GA All'!AA55/1.13</f>
        <v>47.369800604122275</v>
      </c>
      <c r="BK4" s="131">
        <f>'2c GA All'!AB55/1.13</f>
        <v>53.405672020990899</v>
      </c>
      <c r="BL4" s="131">
        <f>'2c GA All'!AC55/1.13</f>
        <v>59.665903531216671</v>
      </c>
      <c r="BM4" s="131">
        <f>'2c GA All'!AD55/1.13</f>
        <v>66.172997816074286</v>
      </c>
      <c r="BN4" s="131">
        <f>'2c GA All'!AE55/1.13</f>
        <v>72.950452224640529</v>
      </c>
      <c r="BO4" s="131">
        <f>'2c GA All'!AF55/1.13</f>
        <v>80.022844434833601</v>
      </c>
      <c r="BP4" s="131">
        <f>'2c GA All'!AG55/1.13</f>
        <v>87.415922366637488</v>
      </c>
      <c r="BQ4" s="131">
        <f>'2c GA All'!AH55/1.13</f>
        <v>95.15669867880186</v>
      </c>
      <c r="BR4" s="131">
        <f>'2c GA All'!AI55/1.13</f>
        <v>103.27355019809406</v>
      </c>
      <c r="BS4" s="131">
        <f>'2c GA All'!AJ55/1.13</f>
        <v>111.79632264926587</v>
      </c>
      <c r="BT4" s="131">
        <f>'2c GA All'!AK55/1.13</f>
        <v>0</v>
      </c>
    </row>
    <row r="5" spans="1:72" x14ac:dyDescent="0.25">
      <c r="B5" s="25"/>
      <c r="C5" s="45" t="s">
        <v>209</v>
      </c>
      <c r="I5" s="151"/>
      <c r="J5" s="149"/>
      <c r="K5" s="121"/>
      <c r="L5" s="54"/>
      <c r="AN5" s="133" t="s">
        <v>213</v>
      </c>
      <c r="AO5" s="131">
        <f>'2c GA All'!F46/1000</f>
        <v>4.6744099999999991</v>
      </c>
      <c r="AP5" s="131">
        <f>'2c GA All'!G46/1000</f>
        <v>10.135176148933333</v>
      </c>
      <c r="AQ5" s="131">
        <f>'2c GA All'!H46/1000</f>
        <v>15.840564487985491</v>
      </c>
      <c r="AR5" s="131">
        <f>'2c GA All'!I46/1000</f>
        <v>23.153965342948403</v>
      </c>
      <c r="AS5" s="131">
        <f>'2c GA All'!J46/1000</f>
        <v>30.69332342201486</v>
      </c>
      <c r="AT5" s="131">
        <f>'2c GA All'!K46/1000</f>
        <v>38.103947232791434</v>
      </c>
      <c r="AU5" s="131">
        <f>'2c GA All'!L46/1000</f>
        <v>45.178327205691375</v>
      </c>
      <c r="AV5" s="131">
        <f>'2c GA All'!M46/1000</f>
        <v>53.152081946049542</v>
      </c>
      <c r="AW5" s="131">
        <f>'2c GA All'!N46/1000</f>
        <v>60.561878916264362</v>
      </c>
      <c r="AX5" s="131">
        <f>'2c GA All'!O46/1000</f>
        <v>67.46108131614136</v>
      </c>
      <c r="AY5" s="131">
        <f>'2c GA All'!P46/1000</f>
        <v>75.299993735967931</v>
      </c>
      <c r="AZ5" s="131">
        <f>'2c GA All'!Q46/1000</f>
        <v>82.864704537273468</v>
      </c>
      <c r="BA5" s="131">
        <f>'2c GA All'!R46/1000</f>
        <v>89.523897198922654</v>
      </c>
      <c r="BB5" s="131">
        <f>'2c GA All'!S46/1000</f>
        <v>95.721689398372988</v>
      </c>
      <c r="BC5" s="131">
        <f>'2c GA All'!T46/1000</f>
        <v>100.61985025072231</v>
      </c>
      <c r="BD5" s="131">
        <f>'2c GA All'!U46/1000</f>
        <v>105.3470024673522</v>
      </c>
      <c r="BE5" s="131">
        <f>'2c GA All'!V46/1000</f>
        <v>109.10721675176363</v>
      </c>
      <c r="BF5" s="131">
        <f>'2c GA All'!W46/1000</f>
        <v>111.90879422373101</v>
      </c>
      <c r="BG5" s="131">
        <f>'2c GA All'!X46/1000</f>
        <v>112.0447675311766</v>
      </c>
      <c r="BH5" s="131">
        <f>'2c GA All'!Y46/1000</f>
        <v>111.15090806576367</v>
      </c>
      <c r="BI5" s="131">
        <f>'2c GA All'!Z46/1000</f>
        <v>109.13595447947391</v>
      </c>
      <c r="BJ5" s="131">
        <f>'2c GA All'!AA46/1000</f>
        <v>105.89982556341481</v>
      </c>
      <c r="BK5" s="131">
        <f>'2c GA All'!AB46/1000</f>
        <v>101.33296151091679</v>
      </c>
      <c r="BL5" s="131">
        <f>'2c GA All'!AC46/1000</f>
        <v>95.315613823649883</v>
      </c>
      <c r="BM5" s="131">
        <f>'2c GA All'!AD46/1000</f>
        <v>87.717080208369495</v>
      </c>
      <c r="BN5" s="131">
        <f>'2c GA All'!AE46/1000</f>
        <v>78.394880547163083</v>
      </c>
      <c r="BO5" s="131">
        <f>'2c GA All'!AF46/1000</f>
        <v>67.193869740907871</v>
      </c>
      <c r="BP5" s="131">
        <f>'2c GA All'!AG46/1000</f>
        <v>53.945282922771412</v>
      </c>
      <c r="BQ5" s="131">
        <f>'2c GA All'!AH46/1000</f>
        <v>38.465708214607076</v>
      </c>
      <c r="BR5" s="131">
        <f>'2c GA All'!AI46/1000</f>
        <v>20.555981852541919</v>
      </c>
      <c r="BS5" s="131">
        <f>'2c GA All'!AJ46/1000</f>
        <v>1.3734244566876442E-7</v>
      </c>
      <c r="BT5" s="131">
        <f>'2c GA All'!AK46/1000</f>
        <v>0</v>
      </c>
    </row>
    <row r="6" spans="1:72" x14ac:dyDescent="0.25">
      <c r="B6" s="24" t="s">
        <v>210</v>
      </c>
      <c r="C6" s="128">
        <v>-27.02</v>
      </c>
      <c r="I6" s="148"/>
      <c r="J6" s="149"/>
      <c r="K6" s="55"/>
      <c r="L6" s="55"/>
      <c r="AN6" s="133" t="s">
        <v>214</v>
      </c>
      <c r="AO6" s="131">
        <f>AO5</f>
        <v>4.6744099999999991</v>
      </c>
      <c r="AP6" s="131">
        <f t="shared" ref="AP6:BT6" si="0">AP5-AO5</f>
        <v>5.4607661489333337</v>
      </c>
      <c r="AQ6" s="131">
        <f t="shared" si="0"/>
        <v>5.705388339052158</v>
      </c>
      <c r="AR6" s="131">
        <f t="shared" si="0"/>
        <v>7.3134008549629126</v>
      </c>
      <c r="AS6" s="131">
        <f t="shared" si="0"/>
        <v>7.5393580790664565</v>
      </c>
      <c r="AT6" s="131">
        <f t="shared" si="0"/>
        <v>7.4106238107765741</v>
      </c>
      <c r="AU6" s="131">
        <f t="shared" si="0"/>
        <v>7.0743799728999406</v>
      </c>
      <c r="AV6" s="131">
        <f t="shared" si="0"/>
        <v>7.9737547403581672</v>
      </c>
      <c r="AW6" s="131">
        <f t="shared" si="0"/>
        <v>7.4097969702148205</v>
      </c>
      <c r="AX6" s="131">
        <f t="shared" si="0"/>
        <v>6.899202399876998</v>
      </c>
      <c r="AY6" s="131">
        <f t="shared" si="0"/>
        <v>7.8389124198265705</v>
      </c>
      <c r="AZ6" s="131">
        <f t="shared" si="0"/>
        <v>7.5647108013055373</v>
      </c>
      <c r="BA6" s="131">
        <f t="shared" si="0"/>
        <v>6.6591926616491861</v>
      </c>
      <c r="BB6" s="131">
        <f t="shared" si="0"/>
        <v>6.1977921994503333</v>
      </c>
      <c r="BC6" s="131">
        <f t="shared" si="0"/>
        <v>4.8981608523493207</v>
      </c>
      <c r="BD6" s="131">
        <f t="shared" si="0"/>
        <v>4.7271522166298894</v>
      </c>
      <c r="BE6" s="131">
        <f t="shared" si="0"/>
        <v>3.7602142844114326</v>
      </c>
      <c r="BF6" s="131">
        <f t="shared" si="0"/>
        <v>2.8015774719673772</v>
      </c>
      <c r="BG6" s="131">
        <f t="shared" si="0"/>
        <v>0.13597330744559599</v>
      </c>
      <c r="BH6" s="131">
        <f t="shared" si="0"/>
        <v>-0.89385946541293038</v>
      </c>
      <c r="BI6" s="131">
        <f t="shared" si="0"/>
        <v>-2.0149535862897636</v>
      </c>
      <c r="BJ6" s="131">
        <f t="shared" si="0"/>
        <v>-3.2361289160591014</v>
      </c>
      <c r="BK6" s="131">
        <f t="shared" si="0"/>
        <v>-4.5668640524980191</v>
      </c>
      <c r="BL6" s="131">
        <f t="shared" si="0"/>
        <v>-6.0173476872669056</v>
      </c>
      <c r="BM6" s="131">
        <f t="shared" si="0"/>
        <v>-7.5985336152803882</v>
      </c>
      <c r="BN6" s="131">
        <f t="shared" si="0"/>
        <v>-9.3221996612064117</v>
      </c>
      <c r="BO6" s="131">
        <f t="shared" si="0"/>
        <v>-11.201010806255212</v>
      </c>
      <c r="BP6" s="131">
        <f t="shared" si="0"/>
        <v>-13.248586818136459</v>
      </c>
      <c r="BQ6" s="131">
        <f t="shared" si="0"/>
        <v>-15.479574708164336</v>
      </c>
      <c r="BR6" s="131">
        <f t="shared" si="0"/>
        <v>-17.909726362065157</v>
      </c>
      <c r="BS6" s="131">
        <f t="shared" si="0"/>
        <v>-20.555981715199472</v>
      </c>
      <c r="BT6" s="131">
        <f t="shared" si="0"/>
        <v>-1.3734244566876442E-7</v>
      </c>
    </row>
    <row r="7" spans="1:72" x14ac:dyDescent="0.25">
      <c r="B7" s="24" t="s">
        <v>87</v>
      </c>
      <c r="C7" s="32">
        <v>9856.3916075683792</v>
      </c>
      <c r="D7" s="105" t="s">
        <v>235</v>
      </c>
      <c r="E7" s="50" t="s">
        <v>111</v>
      </c>
      <c r="I7" s="148"/>
      <c r="J7" s="149"/>
      <c r="K7" s="55"/>
      <c r="L7" s="55"/>
    </row>
    <row r="8" spans="1:72" x14ac:dyDescent="0.25">
      <c r="B8" s="24" t="s">
        <v>88</v>
      </c>
      <c r="C8" s="42">
        <f>C7/C3-1</f>
        <v>-0.18511034664406678</v>
      </c>
      <c r="I8" s="148"/>
      <c r="J8" s="149"/>
    </row>
    <row r="9" spans="1:72" x14ac:dyDescent="0.25">
      <c r="B9" s="24" t="s">
        <v>187</v>
      </c>
      <c r="C9" s="126">
        <v>0</v>
      </c>
      <c r="I9" s="148"/>
      <c r="J9" s="149"/>
    </row>
    <row r="10" spans="1:72" x14ac:dyDescent="0.25">
      <c r="B10" s="24" t="s">
        <v>188</v>
      </c>
      <c r="C10" s="127">
        <v>0</v>
      </c>
      <c r="I10" s="148"/>
      <c r="J10" s="149"/>
      <c r="N10" s="129"/>
    </row>
    <row r="11" spans="1:72" x14ac:dyDescent="0.25">
      <c r="B11" s="24" t="s">
        <v>189</v>
      </c>
      <c r="C11" s="147">
        <v>4.6902293684943815E-2</v>
      </c>
      <c r="D11" s="105" t="s">
        <v>236</v>
      </c>
      <c r="I11" s="148"/>
      <c r="J11" s="149"/>
    </row>
    <row r="12" spans="1:72" x14ac:dyDescent="0.25">
      <c r="B12" s="24" t="s">
        <v>90</v>
      </c>
      <c r="C12" s="150">
        <v>5.1159999999999997E-2</v>
      </c>
    </row>
    <row r="13" spans="1:72" x14ac:dyDescent="0.25">
      <c r="B13" s="24" t="s">
        <v>106</v>
      </c>
      <c r="C13" s="60">
        <v>100000000000000</v>
      </c>
      <c r="D13" s="105" t="s">
        <v>237</v>
      </c>
      <c r="E13" s="50" t="s">
        <v>111</v>
      </c>
    </row>
    <row r="14" spans="1:72" x14ac:dyDescent="0.25">
      <c r="B14" s="24" t="s">
        <v>107</v>
      </c>
      <c r="C14" s="150">
        <v>2020</v>
      </c>
    </row>
    <row r="15" spans="1:72" x14ac:dyDescent="0.25">
      <c r="B15" s="24" t="s">
        <v>108</v>
      </c>
      <c r="C15" s="150">
        <v>2047</v>
      </c>
    </row>
    <row r="16" spans="1:72" x14ac:dyDescent="0.25">
      <c r="B16" s="24" t="s">
        <v>110</v>
      </c>
      <c r="C16" s="49">
        <v>0</v>
      </c>
      <c r="E16" s="50"/>
    </row>
    <row r="17" spans="2:4" x14ac:dyDescent="0.25">
      <c r="B17" s="24" t="s">
        <v>109</v>
      </c>
      <c r="C17" s="40">
        <f ca="1">OFFSET(Calcs!D28, 0, '2c GA All'!C15-Calcs!D15)</f>
        <v>1.3734244566876441E-4</v>
      </c>
    </row>
    <row r="18" spans="2:4" x14ac:dyDescent="0.25">
      <c r="B18" s="24" t="s">
        <v>223</v>
      </c>
      <c r="C18" s="41" t="s">
        <v>224</v>
      </c>
      <c r="D18" s="105" t="s">
        <v>225</v>
      </c>
    </row>
    <row r="41" spans="2:39" x14ac:dyDescent="0.25">
      <c r="B41" s="54" t="s">
        <v>94</v>
      </c>
    </row>
    <row r="42" spans="2:39" x14ac:dyDescent="0.25">
      <c r="B42" s="33" t="s">
        <v>91</v>
      </c>
      <c r="C42" s="54">
        <v>2014</v>
      </c>
      <c r="D42" s="54">
        <v>2015</v>
      </c>
      <c r="E42" s="54">
        <v>2016</v>
      </c>
      <c r="F42" s="54">
        <v>2017</v>
      </c>
      <c r="G42" s="54">
        <v>2018</v>
      </c>
      <c r="H42" s="54">
        <v>2019</v>
      </c>
      <c r="I42" s="54">
        <v>2020</v>
      </c>
      <c r="J42" s="54">
        <v>2021</v>
      </c>
      <c r="K42" s="54">
        <v>2022</v>
      </c>
      <c r="L42" s="54">
        <v>2023</v>
      </c>
      <c r="M42" s="54">
        <v>2024</v>
      </c>
      <c r="N42" s="54">
        <v>2025</v>
      </c>
      <c r="O42" s="54">
        <v>2026</v>
      </c>
      <c r="P42" s="54">
        <v>2027</v>
      </c>
      <c r="Q42" s="54">
        <v>2028</v>
      </c>
      <c r="R42" s="54">
        <v>2029</v>
      </c>
      <c r="S42" s="54">
        <v>2030</v>
      </c>
      <c r="T42" s="54">
        <v>2031</v>
      </c>
      <c r="U42" s="54">
        <v>2032</v>
      </c>
      <c r="V42" s="54">
        <v>2033</v>
      </c>
      <c r="W42" s="54">
        <v>2034</v>
      </c>
      <c r="X42" s="54">
        <v>2035</v>
      </c>
      <c r="Y42" s="54">
        <v>2036</v>
      </c>
      <c r="Z42" s="54">
        <v>2037</v>
      </c>
      <c r="AA42" s="54">
        <v>2038</v>
      </c>
      <c r="AB42" s="54">
        <v>2039</v>
      </c>
      <c r="AC42" s="54">
        <v>2040</v>
      </c>
      <c r="AD42" s="54">
        <v>2041</v>
      </c>
      <c r="AE42" s="54">
        <v>2042</v>
      </c>
      <c r="AF42" s="54">
        <v>2043</v>
      </c>
      <c r="AG42" s="54">
        <v>2044</v>
      </c>
      <c r="AH42" s="54">
        <v>2045</v>
      </c>
      <c r="AI42" s="54">
        <v>2046</v>
      </c>
      <c r="AJ42" s="54">
        <v>2047</v>
      </c>
      <c r="AK42" s="54">
        <v>2048</v>
      </c>
      <c r="AL42" s="54">
        <v>2049</v>
      </c>
      <c r="AM42" s="54">
        <v>2050</v>
      </c>
    </row>
    <row r="43" spans="2:39" x14ac:dyDescent="0.25">
      <c r="B43" s="105" t="s">
        <v>127</v>
      </c>
      <c r="F43" s="32">
        <f>Calcs!D21</f>
        <v>12095.369682235045</v>
      </c>
      <c r="G43" s="32">
        <f>Calcs!E21</f>
        <v>11834.680968387356</v>
      </c>
      <c r="H43" s="32">
        <f>Calcs!F21</f>
        <v>11552.105152780023</v>
      </c>
      <c r="I43" s="32">
        <f>Calcs!G21</f>
        <v>12168.427804857231</v>
      </c>
      <c r="J43" s="32">
        <f>Calcs!H21</f>
        <v>10843.555476184305</v>
      </c>
      <c r="K43" s="32">
        <f>Calcs!I21</f>
        <v>10633.626262038733</v>
      </c>
      <c r="L43" s="32">
        <f>Calcs!J21</f>
        <v>10243.432169611806</v>
      </c>
      <c r="M43" s="32">
        <f>Calcs!K21</f>
        <v>11128.119052974123</v>
      </c>
      <c r="N43" s="32">
        <f>Calcs!L21</f>
        <v>10527.01808843752</v>
      </c>
      <c r="O43" s="32">
        <f>Calcs!M21</f>
        <v>10033.287200750003</v>
      </c>
      <c r="P43" s="32">
        <f>Calcs!N21</f>
        <v>11042.844229096907</v>
      </c>
      <c r="Q43" s="32">
        <f>Calcs!O21</f>
        <v>10819.097642104838</v>
      </c>
      <c r="R43" s="32">
        <f>Calcs!P21</f>
        <v>10008.692180866097</v>
      </c>
      <c r="S43" s="32">
        <f>Calcs!Q21</f>
        <v>9721.4381123383864</v>
      </c>
      <c r="T43" s="32">
        <f>Calcs!R21</f>
        <v>8654.4846953957476</v>
      </c>
      <c r="U43" s="32">
        <f>Calcs!S21</f>
        <v>8819.9388296880807</v>
      </c>
      <c r="V43" s="32">
        <f>Calcs!T21</f>
        <v>8238.0383223817407</v>
      </c>
      <c r="W43" s="32">
        <f>Calcs!U21</f>
        <v>7756.4351319563648</v>
      </c>
      <c r="X43" s="32">
        <f>Calcs!V21</f>
        <v>5662.3211916579985</v>
      </c>
    </row>
    <row r="44" spans="2:39" x14ac:dyDescent="0.25">
      <c r="B44" s="105" t="s">
        <v>131</v>
      </c>
      <c r="F44" s="32"/>
      <c r="G44" s="32"/>
      <c r="H44" s="32"/>
      <c r="I44" s="32"/>
      <c r="J44" s="32"/>
      <c r="K44" s="32"/>
      <c r="L44" s="32"/>
      <c r="M44" s="32"/>
      <c r="N44" s="32"/>
      <c r="O44" s="32"/>
      <c r="P44" s="32"/>
      <c r="Q44" s="32"/>
      <c r="R44" s="32"/>
      <c r="S44" s="32"/>
      <c r="T44" s="32"/>
      <c r="U44" s="32"/>
      <c r="V44" s="32"/>
      <c r="W44" s="32"/>
      <c r="X44" s="32"/>
      <c r="Y44" s="32">
        <f>Calcs!W21</f>
        <v>5388.8445108572041</v>
      </c>
      <c r="Z44" s="32">
        <f>Calcs!X21</f>
        <v>5128.5761049688263</v>
      </c>
      <c r="AA44" s="32">
        <f>Calcs!Y21</f>
        <v>4880.8780456486584</v>
      </c>
      <c r="AB44" s="32">
        <f>Calcs!Z21</f>
        <v>4645.1432149781613</v>
      </c>
      <c r="AC44" s="32">
        <f>Calcs!AA21</f>
        <v>4420.7938173939892</v>
      </c>
      <c r="AD44" s="32">
        <f>Calcs!AB21</f>
        <v>4207.2799634878011</v>
      </c>
      <c r="AE44" s="32">
        <f>Calcs!AC21</f>
        <v>4004.0783222051691</v>
      </c>
      <c r="AF44" s="32">
        <f>Calcs!AD21</f>
        <v>3810.6908381400954</v>
      </c>
      <c r="AG44" s="32">
        <f>Calcs!AE21</f>
        <v>3626.6435107811549</v>
      </c>
      <c r="AH44" s="32">
        <f>Calcs!AF21</f>
        <v>3451.4852327171438</v>
      </c>
      <c r="AI44" s="32">
        <f>Calcs!AG21</f>
        <v>3284.7866839546605</v>
      </c>
      <c r="AJ44" s="32">
        <f>Calcs!AH21</f>
        <v>3126.139279637503</v>
      </c>
      <c r="AK44" s="32">
        <f>Calcs!AI21</f>
        <v>2975.1541685887391</v>
      </c>
      <c r="AL44" s="32">
        <f>Calcs!AJ21</f>
        <v>2831.4612802208057</v>
      </c>
      <c r="AM44" s="32">
        <f>Calcs!AK21</f>
        <v>2694.7084174775991</v>
      </c>
    </row>
    <row r="45" spans="2:39" x14ac:dyDescent="0.25">
      <c r="B45" s="105" t="s">
        <v>195</v>
      </c>
      <c r="F45" s="32">
        <v>7420.9596822350459</v>
      </c>
      <c r="G45" s="32">
        <v>6613.0576350540223</v>
      </c>
      <c r="H45" s="32">
        <v>6365.2324255072963</v>
      </c>
      <c r="I45" s="32">
        <v>5665.4302290996566</v>
      </c>
      <c r="J45" s="32">
        <v>4488.7542640630927</v>
      </c>
      <c r="K45" s="32">
        <v>4793.2728775324395</v>
      </c>
      <c r="L45" s="32">
        <v>5118.4501371414717</v>
      </c>
      <c r="M45" s="32">
        <v>5465.687532459131</v>
      </c>
      <c r="N45" s="32">
        <v>5836.4816305825989</v>
      </c>
      <c r="O45" s="32">
        <v>6232.4305262291036</v>
      </c>
      <c r="P45" s="32">
        <v>6655.2407294041359</v>
      </c>
      <c r="Q45" s="32">
        <v>7106.7345203314235</v>
      </c>
      <c r="R45" s="32">
        <v>7588.8578033438353</v>
      </c>
      <c r="S45" s="32">
        <v>8103.6884935849384</v>
      </c>
      <c r="T45" s="32">
        <v>8653.4454726672047</v>
      </c>
      <c r="U45" s="32">
        <v>9240.4981518851509</v>
      </c>
      <c r="V45" s="32">
        <v>9867.3766842000514</v>
      </c>
      <c r="W45" s="32">
        <v>10536.782869009216</v>
      </c>
      <c r="X45" s="32">
        <v>11251.601796698491</v>
      </c>
      <c r="Y45" s="32">
        <v>12014.914283165153</v>
      </c>
      <c r="Z45" s="32">
        <v>12830.010147903062</v>
      </c>
      <c r="AA45" s="32">
        <v>13700.402392877641</v>
      </c>
      <c r="AB45" s="32">
        <v>14629.842343300501</v>
      </c>
      <c r="AC45" s="32">
        <v>15622.335815559418</v>
      </c>
      <c r="AD45" s="32">
        <v>16682.160381986116</v>
      </c>
      <c r="AE45" s="32">
        <v>17813.883806871792</v>
      </c>
      <c r="AF45" s="32">
        <v>19022.38373318818</v>
      </c>
      <c r="AG45" s="32">
        <v>20312.868704862474</v>
      </c>
      <c r="AH45" s="32">
        <v>21690.900615210467</v>
      </c>
      <c r="AI45" s="32">
        <v>23162.418678279122</v>
      </c>
      <c r="AJ45" s="32">
        <v>24733.765026413021</v>
      </c>
      <c r="AK45" s="32">
        <v>2975.1541685887391</v>
      </c>
      <c r="AL45" s="32">
        <v>2831.4612802208057</v>
      </c>
      <c r="AM45" s="32">
        <v>2694.7084174775991</v>
      </c>
    </row>
    <row r="46" spans="2:39" x14ac:dyDescent="0.25">
      <c r="B46" s="105" t="s">
        <v>126</v>
      </c>
      <c r="F46" s="32">
        <v>4674.4099999999989</v>
      </c>
      <c r="G46" s="32">
        <v>10135.176148933333</v>
      </c>
      <c r="H46" s="32">
        <v>15840.56448798549</v>
      </c>
      <c r="I46" s="32">
        <v>23153.965342948402</v>
      </c>
      <c r="J46" s="32">
        <v>30693.323422014859</v>
      </c>
      <c r="K46" s="32">
        <v>38103.947232791434</v>
      </c>
      <c r="L46" s="32">
        <v>45178.327205691377</v>
      </c>
      <c r="M46" s="32">
        <v>53152.08194604954</v>
      </c>
      <c r="N46" s="32">
        <v>60561.878916264359</v>
      </c>
      <c r="O46" s="32">
        <v>67461.081316141353</v>
      </c>
      <c r="P46" s="32">
        <v>75299.993735967932</v>
      </c>
      <c r="Q46" s="32">
        <v>82864.704537273472</v>
      </c>
      <c r="R46" s="32">
        <v>89523.897198922656</v>
      </c>
      <c r="S46" s="32">
        <v>95721.689398372982</v>
      </c>
      <c r="T46" s="32">
        <v>100619.8502507223</v>
      </c>
      <c r="U46" s="32">
        <v>105347.0024673522</v>
      </c>
      <c r="V46" s="32">
        <v>109107.21675176363</v>
      </c>
      <c r="W46" s="32">
        <v>111908.79422373101</v>
      </c>
      <c r="X46" s="32">
        <v>112044.76753117661</v>
      </c>
      <c r="Y46" s="32">
        <v>111150.90806576367</v>
      </c>
      <c r="Z46" s="32">
        <v>109135.9544794739</v>
      </c>
      <c r="AA46" s="32">
        <v>105899.82556341481</v>
      </c>
      <c r="AB46" s="32">
        <v>101332.96151091679</v>
      </c>
      <c r="AC46" s="32">
        <v>95315.613823649881</v>
      </c>
      <c r="AD46" s="32">
        <v>87717.080208369502</v>
      </c>
      <c r="AE46" s="32">
        <v>78394.880547163077</v>
      </c>
      <c r="AF46" s="32">
        <v>67193.869740907874</v>
      </c>
      <c r="AG46" s="32">
        <v>53945.28292277141</v>
      </c>
      <c r="AH46" s="32">
        <v>38465.708214607075</v>
      </c>
      <c r="AI46" s="32">
        <v>20555.981852541918</v>
      </c>
      <c r="AJ46" s="32">
        <v>1.3734244566876441E-4</v>
      </c>
      <c r="AK46" s="32">
        <v>0</v>
      </c>
      <c r="AL46" s="32">
        <v>0</v>
      </c>
      <c r="AM46" s="32">
        <v>0</v>
      </c>
    </row>
    <row r="48" spans="2:39" x14ac:dyDescent="0.25">
      <c r="B48" s="54" t="s">
        <v>95</v>
      </c>
    </row>
    <row r="49" spans="2:39" x14ac:dyDescent="0.25">
      <c r="B49" s="33" t="s">
        <v>92</v>
      </c>
    </row>
    <row r="50" spans="2:39" x14ac:dyDescent="0.25">
      <c r="C50" s="54">
        <v>2014</v>
      </c>
      <c r="D50" s="54">
        <v>2015</v>
      </c>
      <c r="E50" s="54">
        <v>2016</v>
      </c>
      <c r="F50" s="54">
        <v>2017</v>
      </c>
      <c r="G50" s="54">
        <v>2018</v>
      </c>
      <c r="H50" s="54">
        <v>2019</v>
      </c>
      <c r="I50" s="54">
        <v>2020</v>
      </c>
      <c r="J50" s="54">
        <v>2021</v>
      </c>
      <c r="K50" s="54">
        <v>2022</v>
      </c>
      <c r="L50" s="54">
        <v>2023</v>
      </c>
      <c r="M50" s="54">
        <v>2024</v>
      </c>
      <c r="N50" s="54">
        <v>2025</v>
      </c>
      <c r="O50" s="54">
        <v>2026</v>
      </c>
      <c r="P50" s="54">
        <v>2027</v>
      </c>
      <c r="Q50" s="54">
        <v>2028</v>
      </c>
      <c r="R50" s="54">
        <v>2029</v>
      </c>
      <c r="S50" s="54">
        <v>2030</v>
      </c>
      <c r="T50" s="54">
        <v>2031</v>
      </c>
      <c r="U50" s="54">
        <v>2032</v>
      </c>
      <c r="V50" s="54">
        <v>2033</v>
      </c>
      <c r="W50" s="54">
        <v>2034</v>
      </c>
      <c r="X50" s="54">
        <v>2035</v>
      </c>
      <c r="Y50" s="54">
        <v>2036</v>
      </c>
      <c r="Z50" s="54">
        <v>2037</v>
      </c>
      <c r="AA50" s="54">
        <v>2038</v>
      </c>
      <c r="AB50" s="54">
        <v>2039</v>
      </c>
      <c r="AC50" s="54">
        <v>2040</v>
      </c>
      <c r="AD50" s="54">
        <v>2041</v>
      </c>
      <c r="AE50" s="54">
        <v>2042</v>
      </c>
      <c r="AF50" s="54">
        <v>2043</v>
      </c>
      <c r="AG50" s="54">
        <v>2044</v>
      </c>
      <c r="AH50" s="54">
        <v>2045</v>
      </c>
      <c r="AI50" s="54">
        <v>2046</v>
      </c>
      <c r="AJ50" s="54">
        <v>2047</v>
      </c>
      <c r="AK50" s="54">
        <v>2048</v>
      </c>
      <c r="AL50" s="54">
        <v>2049</v>
      </c>
      <c r="AM50" s="54">
        <v>2050</v>
      </c>
    </row>
    <row r="51" spans="2:39" x14ac:dyDescent="0.25">
      <c r="B51" s="105" t="s">
        <v>151</v>
      </c>
      <c r="C51" s="121">
        <f>'Historical Data'!C10</f>
        <v>123.51</v>
      </c>
      <c r="D51" s="121">
        <f>'Historical Data'!D10</f>
        <v>135.65</v>
      </c>
      <c r="E51" s="121">
        <f>'Historical Data'!E10</f>
        <v>155.58000000000001</v>
      </c>
      <c r="F51" s="121"/>
      <c r="G51" s="121"/>
      <c r="H51" s="121"/>
      <c r="I51" s="121"/>
      <c r="J51" s="121"/>
      <c r="K51" s="121"/>
      <c r="L51" s="121"/>
      <c r="M51" s="121"/>
      <c r="N51" s="121"/>
      <c r="O51" s="121"/>
      <c r="P51" s="121"/>
      <c r="Q51" s="121"/>
      <c r="R51" s="121"/>
      <c r="S51" s="121"/>
      <c r="T51" s="121"/>
      <c r="U51" s="121"/>
      <c r="V51" s="121"/>
      <c r="W51" s="121"/>
      <c r="X51" s="121"/>
      <c r="Y51" s="121"/>
      <c r="Z51" s="121"/>
      <c r="AA51" s="121"/>
      <c r="AB51" s="121"/>
      <c r="AC51" s="121"/>
      <c r="AD51" s="121"/>
      <c r="AE51" s="121"/>
      <c r="AF51" s="121"/>
      <c r="AG51" s="121"/>
      <c r="AH51" s="121"/>
      <c r="AI51" s="121"/>
      <c r="AJ51" s="121"/>
      <c r="AK51" s="121"/>
      <c r="AL51" s="121"/>
      <c r="AM51" s="121"/>
    </row>
    <row r="52" spans="2:39" x14ac:dyDescent="0.25">
      <c r="B52" s="105" t="s">
        <v>135</v>
      </c>
      <c r="C52" s="32"/>
      <c r="D52" s="32"/>
      <c r="E52" s="32"/>
      <c r="F52" s="32">
        <v>160.21813261808913</v>
      </c>
      <c r="G52" s="32">
        <v>162.76950298964928</v>
      </c>
      <c r="H52" s="32">
        <v>165.41420006702134</v>
      </c>
      <c r="I52" s="32">
        <v>175.94032368871547</v>
      </c>
      <c r="J52" s="32">
        <v>173.59593780473958</v>
      </c>
      <c r="K52" s="32">
        <v>176.91361421157205</v>
      </c>
      <c r="L52" s="32">
        <v>181.74631090333577</v>
      </c>
      <c r="M52" s="32">
        <v>184.45185686929372</v>
      </c>
      <c r="N52" s="32">
        <v>193.49858854932918</v>
      </c>
      <c r="O52" s="32">
        <v>188.45489333516903</v>
      </c>
      <c r="P52" s="32">
        <v>198.44338301910517</v>
      </c>
      <c r="Q52" s="32">
        <v>198.85748134818064</v>
      </c>
      <c r="R52" s="32">
        <v>197.7162350799629</v>
      </c>
      <c r="S52" s="32">
        <v>199.85545053707497</v>
      </c>
      <c r="T52" s="32">
        <v>202.42298557157022</v>
      </c>
      <c r="U52" s="32">
        <v>204.74964459598468</v>
      </c>
      <c r="V52" s="32">
        <v>206.70587849410711</v>
      </c>
      <c r="W52" s="32">
        <v>208.12189291901626</v>
      </c>
      <c r="X52" s="32">
        <v>204.59443129699886</v>
      </c>
      <c r="Y52" s="32"/>
      <c r="Z52" s="32"/>
      <c r="AA52" s="32"/>
      <c r="AB52" s="32"/>
      <c r="AC52" s="32"/>
      <c r="AD52" s="32"/>
      <c r="AE52" s="32"/>
      <c r="AF52" s="32"/>
      <c r="AG52" s="32"/>
      <c r="AH52" s="32"/>
      <c r="AI52" s="32"/>
      <c r="AJ52" s="32"/>
      <c r="AK52" s="32"/>
      <c r="AL52" s="32"/>
      <c r="AM52" s="32"/>
    </row>
    <row r="53" spans="2:39" x14ac:dyDescent="0.25">
      <c r="B53" s="105" t="s">
        <v>134</v>
      </c>
      <c r="C53" s="32"/>
      <c r="D53" s="32"/>
      <c r="E53" s="32"/>
      <c r="F53" s="32"/>
      <c r="G53" s="32"/>
      <c r="H53" s="32"/>
      <c r="I53" s="32"/>
      <c r="J53" s="32"/>
      <c r="K53" s="32"/>
      <c r="L53" s="32"/>
      <c r="M53" s="32"/>
      <c r="N53" s="32"/>
      <c r="O53" s="32"/>
      <c r="P53" s="32"/>
      <c r="Q53" s="32"/>
      <c r="R53" s="32"/>
      <c r="S53" s="32"/>
      <c r="T53" s="32"/>
      <c r="U53" s="32"/>
      <c r="V53" s="32"/>
      <c r="W53" s="32"/>
      <c r="X53" s="32"/>
      <c r="Y53" s="32">
        <v>205.43844915893689</v>
      </c>
      <c r="Z53" s="32">
        <v>206.28594886613706</v>
      </c>
      <c r="AA53" s="32">
        <v>207.13694478233143</v>
      </c>
      <c r="AB53" s="32">
        <v>207.99145133050709</v>
      </c>
      <c r="AC53" s="32">
        <v>208.84948299315059</v>
      </c>
      <c r="AD53" s="32">
        <v>209.71105431249339</v>
      </c>
      <c r="AE53" s="32">
        <v>210.57617989075831</v>
      </c>
      <c r="AF53" s="32">
        <v>211.44487439040711</v>
      </c>
      <c r="AG53" s="32">
        <v>212.31715253438887</v>
      </c>
      <c r="AH53" s="32">
        <v>213.19302910638956</v>
      </c>
      <c r="AI53" s="32">
        <v>214.07251895108266</v>
      </c>
      <c r="AJ53" s="32">
        <v>214.95563697438064</v>
      </c>
      <c r="AK53" s="32">
        <v>215.84239814368772</v>
      </c>
      <c r="AL53" s="32">
        <v>216.73281748815344</v>
      </c>
      <c r="AM53" s="32">
        <v>217.62691009892745</v>
      </c>
    </row>
    <row r="54" spans="2:39" x14ac:dyDescent="0.25">
      <c r="B54" s="105" t="s">
        <v>193</v>
      </c>
      <c r="C54" s="32"/>
      <c r="D54" s="32"/>
      <c r="E54" s="32"/>
      <c r="F54" s="32">
        <v>130.48783261808913</v>
      </c>
      <c r="G54" s="32">
        <v>129.55880298964928</v>
      </c>
      <c r="H54" s="32">
        <v>132.19220006702136</v>
      </c>
      <c r="I54" s="32">
        <v>134.28852368871549</v>
      </c>
      <c r="J54" s="32">
        <v>132.89333780473959</v>
      </c>
      <c r="K54" s="32">
        <v>139.50606050009151</v>
      </c>
      <c r="L54" s="32">
        <v>148.92072176028893</v>
      </c>
      <c r="M54" s="32">
        <v>148.18389544710135</v>
      </c>
      <c r="N54" s="32">
        <v>163.45563002761671</v>
      </c>
      <c r="O54" s="32">
        <v>163.93769122603837</v>
      </c>
      <c r="P54" s="32">
        <v>170.3407147773423</v>
      </c>
      <c r="Q54" s="32">
        <v>175.07973816526572</v>
      </c>
      <c r="R54" s="32">
        <v>182.21715848466829</v>
      </c>
      <c r="S54" s="32">
        <v>189.56619874050051</v>
      </c>
      <c r="T54" s="32">
        <v>202.41637588104535</v>
      </c>
      <c r="U54" s="32">
        <v>207.40592120925174</v>
      </c>
      <c r="V54" s="32">
        <v>216.92589994275383</v>
      </c>
      <c r="W54" s="32">
        <v>225.44216808017578</v>
      </c>
      <c r="X54" s="32">
        <v>238.94253178512673</v>
      </c>
      <c r="Y54" s="32">
        <v>245.98919293486361</v>
      </c>
      <c r="Z54" s="32">
        <v>253.22241935035507</v>
      </c>
      <c r="AA54" s="32">
        <v>260.66481946498959</v>
      </c>
      <c r="AB54" s="32">
        <v>268.3398607142268</v>
      </c>
      <c r="AC54" s="32">
        <v>276.27195398342542</v>
      </c>
      <c r="AD54" s="32">
        <v>284.48654184465732</v>
      </c>
      <c r="AE54" s="32">
        <v>293.0101909046021</v>
      </c>
      <c r="AF54" s="32">
        <v>301.87068860176907</v>
      </c>
      <c r="AG54" s="32">
        <v>311.09714480868922</v>
      </c>
      <c r="AH54" s="32">
        <v>320.72009861343565</v>
      </c>
      <c r="AI54" s="32">
        <v>330.77163067492893</v>
      </c>
      <c r="AJ54" s="32">
        <v>341.28548156805107</v>
      </c>
      <c r="AK54" s="32">
        <v>215.84239814368772</v>
      </c>
      <c r="AL54" s="32">
        <v>216.73281748815344</v>
      </c>
      <c r="AM54" s="32">
        <v>217.62691009892745</v>
      </c>
    </row>
    <row r="55" spans="2:39" x14ac:dyDescent="0.25">
      <c r="B55" s="105" t="s">
        <v>194</v>
      </c>
      <c r="F55" s="37">
        <v>-29.7303</v>
      </c>
      <c r="G55" s="37">
        <v>-33.210700000000003</v>
      </c>
      <c r="H55" s="37">
        <v>-33.22199999999998</v>
      </c>
      <c r="I55" s="37">
        <v>-41.65179999999998</v>
      </c>
      <c r="J55" s="37">
        <v>-40.70259999999999</v>
      </c>
      <c r="K55" s="37">
        <v>-37.407553711480546</v>
      </c>
      <c r="L55" s="37">
        <v>-32.825589143046841</v>
      </c>
      <c r="M55" s="37">
        <v>-36.267961422192371</v>
      </c>
      <c r="N55" s="37">
        <v>-30.042958521712478</v>
      </c>
      <c r="O55" s="37">
        <v>-24.517202109130665</v>
      </c>
      <c r="P55" s="37">
        <v>-28.102668241762871</v>
      </c>
      <c r="Q55" s="37">
        <v>-23.777743182914918</v>
      </c>
      <c r="R55" s="37">
        <v>-15.499076595294611</v>
      </c>
      <c r="S55" s="37">
        <v>-10.289251796574462</v>
      </c>
      <c r="T55" s="37">
        <v>-6.6096905248684834E-3</v>
      </c>
      <c r="U55" s="37">
        <v>2.6562766132670674</v>
      </c>
      <c r="V55" s="37">
        <v>10.220021448646719</v>
      </c>
      <c r="W55" s="37">
        <v>17.320275161159515</v>
      </c>
      <c r="X55" s="37">
        <v>34.348100488127869</v>
      </c>
      <c r="Y55" s="37">
        <v>40.550743775926719</v>
      </c>
      <c r="Z55" s="37">
        <v>46.936470484218006</v>
      </c>
      <c r="AA55" s="37">
        <v>53.527874682658165</v>
      </c>
      <c r="AB55" s="37">
        <v>60.348409383719712</v>
      </c>
      <c r="AC55" s="37">
        <v>67.422470990274832</v>
      </c>
      <c r="AD55" s="37">
        <v>74.775487532163936</v>
      </c>
      <c r="AE55" s="37">
        <v>82.434011013843786</v>
      </c>
      <c r="AF55" s="37">
        <v>90.425814211361967</v>
      </c>
      <c r="AG55" s="37">
        <v>98.779992274300355</v>
      </c>
      <c r="AH55" s="37">
        <v>107.52706950704609</v>
      </c>
      <c r="AI55" s="37">
        <v>116.69911172384627</v>
      </c>
      <c r="AJ55" s="37">
        <v>126.32984459367043</v>
      </c>
      <c r="AK55" s="37">
        <v>0</v>
      </c>
      <c r="AL55" s="37">
        <v>0</v>
      </c>
      <c r="AM55" s="37">
        <v>0</v>
      </c>
    </row>
    <row r="56" spans="2:39" x14ac:dyDescent="0.25">
      <c r="B56" s="105" t="s">
        <v>222</v>
      </c>
      <c r="F56" s="22"/>
    </row>
    <row r="57" spans="2:39" x14ac:dyDescent="0.25">
      <c r="F57" s="32"/>
    </row>
  </sheetData>
  <pageMargins left="0.7" right="0.7" top="0.75" bottom="0.75" header="0.3" footer="0.3"/>
  <drawing r:id="rId1"/>
  <legacyDrawing r:id="rId2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74753" r:id="rId3" name="Button 1">
              <controlPr defaultSize="0" print="0" autoFill="0" autoPict="0" macro="[0]!PayDebtStartingValue">
                <anchor moveWithCells="1" sizeWithCells="1">
                  <from>
                    <xdr:col>5</xdr:col>
                    <xdr:colOff>19050</xdr:colOff>
                    <xdr:row>4</xdr:row>
                    <xdr:rowOff>76200</xdr:rowOff>
                  </from>
                  <to>
                    <xdr:col>5</xdr:col>
                    <xdr:colOff>1847850</xdr:colOff>
                    <xdr:row>8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4754" r:id="rId4" name="Button 2">
              <controlPr defaultSize="0" print="0" autoFill="0" autoPict="0" macro="[0]!PayDebtMaxIncrease">
                <anchor moveWithCells="1" sizeWithCells="1">
                  <from>
                    <xdr:col>5</xdr:col>
                    <xdr:colOff>57150</xdr:colOff>
                    <xdr:row>12</xdr:row>
                    <xdr:rowOff>47625</xdr:rowOff>
                  </from>
                  <to>
                    <xdr:col>5</xdr:col>
                    <xdr:colOff>1838325</xdr:colOff>
                    <xdr:row>14</xdr:row>
                    <xdr:rowOff>57150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4755" r:id="rId5" name="Button 3">
              <controlPr defaultSize="0" print="0" autoFill="0" autoPict="0" macro="[0]!CalculateIncreaseRate">
                <anchor moveWithCells="1" sizeWithCells="1">
                  <from>
                    <xdr:col>5</xdr:col>
                    <xdr:colOff>142875</xdr:colOff>
                    <xdr:row>9</xdr:row>
                    <xdr:rowOff>104775</xdr:rowOff>
                  </from>
                  <to>
                    <xdr:col>6</xdr:col>
                    <xdr:colOff>104775</xdr:colOff>
                    <xdr:row>11</xdr:row>
                    <xdr:rowOff>66675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4756" r:id="rId6" name="Button 4">
              <controlPr defaultSize="0" print="0" autoFill="0" autoPict="0" macro="[0]!CalculateIncreaseRate">
                <anchor moveWithCells="1" sizeWithCells="1">
                  <from>
                    <xdr:col>5</xdr:col>
                    <xdr:colOff>142875</xdr:colOff>
                    <xdr:row>9</xdr:row>
                    <xdr:rowOff>104775</xdr:rowOff>
                  </from>
                  <to>
                    <xdr:col>6</xdr:col>
                    <xdr:colOff>104775</xdr:colOff>
                    <xdr:row>11</xdr:row>
                    <xdr:rowOff>66675</xdr:rowOff>
                  </to>
                </anchor>
              </controlPr>
            </control>
          </mc:Choice>
        </mc:AlternateContent>
      </controls>
    </mc:Choice>
  </mc:AlternateConten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21</vt:i4>
      </vt:variant>
    </vt:vector>
  </HeadingPairs>
  <TitlesOfParts>
    <vt:vector size="21" baseType="lpstr">
      <vt:lpstr>Impact Summary</vt:lpstr>
      <vt:lpstr>Ratepayer GA Payments</vt:lpstr>
      <vt:lpstr>Summary</vt:lpstr>
      <vt:lpstr>1a GA RPP</vt:lpstr>
      <vt:lpstr>1b GA Class B</vt:lpstr>
      <vt:lpstr>1c GA All</vt:lpstr>
      <vt:lpstr>2a GA RPP</vt:lpstr>
      <vt:lpstr>2b GA Class B</vt:lpstr>
      <vt:lpstr>2c GA All</vt:lpstr>
      <vt:lpstr>3 GA All</vt:lpstr>
      <vt:lpstr>Calcs</vt:lpstr>
      <vt:lpstr>Indicative graph</vt:lpstr>
      <vt:lpstr>Residential Bill</vt:lpstr>
      <vt:lpstr>2013 LTEP</vt:lpstr>
      <vt:lpstr>OPG Costs</vt:lpstr>
      <vt:lpstr>RRRP and OESP</vt:lpstr>
      <vt:lpstr>Historical Data</vt:lpstr>
      <vt:lpstr>IESO Cases</vt:lpstr>
      <vt:lpstr>IESO HOEP-GA</vt:lpstr>
      <vt:lpstr>IESO Res Bill</vt:lpstr>
      <vt:lpstr>HOEP-GA POEM Dynamics</vt:lpstr>
    </vt:vector>
  </TitlesOfParts>
  <Company>MGS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Malecki, Justin (ENERGY)</dc:creator>
  <cp:lastModifiedBy>Larissa Ho</cp:lastModifiedBy>
  <dcterms:created xsi:type="dcterms:W3CDTF">2017-01-03T15:59:43Z</dcterms:created>
  <dcterms:modified xsi:type="dcterms:W3CDTF">2017-02-06T22:06:11Z</dcterms:modified>
</cp:coreProperties>
</file>