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3.xml" ContentType="application/vnd.openxmlformats-officedocument.spreadsheetml.work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15" yWindow="2010" windowWidth="11685" windowHeight="6825" firstSheet="1" activeTab="3"/>
  </bookViews>
  <sheets>
    <sheet name="2016" sheetId="5" r:id="rId1"/>
    <sheet name="Sorted" sheetId="3" r:id="rId2"/>
    <sheet name="Chart - Dx" sheetId="13" r:id="rId3"/>
    <sheet name="Chart - Fixed &amp; Var" sheetId="19" r:id="rId4"/>
    <sheet name="Chart - Delivery %" sheetId="18" r:id="rId5"/>
    <sheet name="Chart - Delivery" sheetId="16" r:id="rId6"/>
    <sheet name="Chart - Delivery with Cumul Cus" sheetId="17" r:id="rId7"/>
    <sheet name="Sorted H1" sheetId="15" r:id="rId8"/>
    <sheet name="Chart - H1 Dx " sheetId="14" r:id="rId9"/>
  </sheets>
  <definedNames>
    <definedName name="_xlnm._FilterDatabase" localSheetId="0" hidden="1">'2016'!$B$11:$R$97</definedName>
    <definedName name="_xlnm._FilterDatabase" localSheetId="1" hidden="1">Sorted!$H$3:$U$73</definedName>
  </definedNames>
  <calcPr calcId="145621"/>
  <oleSize ref="A1"/>
</workbook>
</file>

<file path=xl/comments1.xml><?xml version="1.0" encoding="utf-8"?>
<comments xmlns="http://schemas.openxmlformats.org/spreadsheetml/2006/main">
  <authors>
    <author>Motluk, Stephen (ENERGY)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A-B on OEB Report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A-B on OEB Report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Before panel, no increase on base rates (&gt;300bp).</t>
        </r>
      </text>
    </comment>
    <comment ref="C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Before panel - rates frozen due to amalgamation, adjustment pass-throughs only.</t>
        </r>
      </text>
    </comment>
    <comment ref="G1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Decision says mostly due to cost-of-power pass-thru costs.</t>
        </r>
      </text>
    </comment>
    <comment ref="C2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+ICM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M3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OEB Report has incorrect Electricity Rate for FFPC. I have corrected it to account for historic mill rate.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</t>
        </r>
      </text>
    </comment>
    <comment ref="D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on rate issues excl pole attach</t>
        </r>
      </text>
    </comment>
    <comment ref="F5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Settlement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6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hold-over from 2015 - late filing.</t>
        </r>
      </text>
    </comment>
    <comment ref="C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2015 late.</t>
        </r>
      </text>
    </comment>
    <comment ref="E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F7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amalg with Lakeland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late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 xml:space="preserve">Motluk, Stephen (ENERGY):
</t>
        </r>
        <r>
          <rPr>
            <sz val="9"/>
            <color indexed="81"/>
            <rFont val="Tahoma"/>
            <family val="2"/>
          </rPr>
          <t>May 2015 effective 2016 (March).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Effective Jan.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Residential Rate Design Implementation</t>
        </r>
      </text>
    </comment>
    <comment ref="E9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Check</t>
        </r>
      </text>
    </comment>
    <comment ref="E10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Parry Sound.</t>
        </r>
      </text>
    </comment>
    <comment ref="E10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Includes Brant County</t>
        </r>
      </text>
    </comment>
    <comment ref="B11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Only Hydro One acquired at this point - do not count in total.</t>
        </r>
      </text>
    </comment>
  </commentList>
</comments>
</file>

<file path=xl/comments2.xml><?xml version="1.0" encoding="utf-8"?>
<comments xmlns="http://schemas.openxmlformats.org/spreadsheetml/2006/main">
  <authors>
    <author>Motluk, Stephen (ENERGY)</author>
  </authors>
  <commentList>
    <comment ref="T1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C3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Strathroy, Mount Brydges, Parkhill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interim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  <comment ref="C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Now Lakeland</t>
        </r>
      </text>
    </comment>
  </commentList>
</comments>
</file>

<file path=xl/sharedStrings.xml><?xml version="1.0" encoding="utf-8"?>
<sst xmlns="http://schemas.openxmlformats.org/spreadsheetml/2006/main" count="578" uniqueCount="175">
  <si>
    <t>LDC</t>
  </si>
  <si>
    <t>Algoma Power</t>
  </si>
  <si>
    <t>Atikokan Hydro</t>
  </si>
  <si>
    <t>Attawapiskat Power</t>
  </si>
  <si>
    <t>Bluewater Power</t>
  </si>
  <si>
    <t>Brantford Power</t>
  </si>
  <si>
    <t>CNP (EOP)</t>
  </si>
  <si>
    <t>CNP (Fort Erie)</t>
  </si>
  <si>
    <t>CNP (Port Colborne)</t>
  </si>
  <si>
    <t>Centre Wellington</t>
  </si>
  <si>
    <t>Chapleau PUC</t>
  </si>
  <si>
    <t>COLLUS PowerStream</t>
  </si>
  <si>
    <t>ELK Energy</t>
  </si>
  <si>
    <t>Enersource Hydro</t>
  </si>
  <si>
    <t>Entegrus Powerlines (CK Hydro)</t>
  </si>
  <si>
    <t>Entegrus Powerlines (Middlesex)</t>
  </si>
  <si>
    <t>Entegrus Powerlines (Dutton)</t>
  </si>
  <si>
    <t>Entegrus Powerlines (Newbury)</t>
  </si>
  <si>
    <t>EnWin</t>
  </si>
  <si>
    <t>Erie Thames Powerlines</t>
  </si>
  <si>
    <t>Espanola Regional Hydro</t>
  </si>
  <si>
    <t>Essex Powerlines</t>
  </si>
  <si>
    <t>Festival Hydro</t>
  </si>
  <si>
    <t>Fort Albany Power</t>
  </si>
  <si>
    <t>Greater Sudbury Hydro</t>
  </si>
  <si>
    <t>Grimsby Power</t>
  </si>
  <si>
    <t>Guelph Hydro</t>
  </si>
  <si>
    <t>Halton Hills Hydro</t>
  </si>
  <si>
    <t>Hearst Power</t>
  </si>
  <si>
    <t>Horizon Utilities</t>
  </si>
  <si>
    <t>Hydro 2000</t>
  </si>
  <si>
    <t>Hydro One Brampton</t>
  </si>
  <si>
    <t>Hydro One Networks (R1)</t>
  </si>
  <si>
    <t>Hydro One Networks (R2)</t>
  </si>
  <si>
    <t>Hydro One Networks (UR)</t>
  </si>
  <si>
    <t>Hydro One Remote Communities</t>
  </si>
  <si>
    <t>Hydro Ottawa</t>
  </si>
  <si>
    <t>Kashechewan Power</t>
  </si>
  <si>
    <t>Kenora Hydro</t>
  </si>
  <si>
    <t xml:space="preserve">Kingston Hydro </t>
  </si>
  <si>
    <t>Lakefront Utilities</t>
  </si>
  <si>
    <t>Lakeland Power</t>
  </si>
  <si>
    <t>London Hydro</t>
  </si>
  <si>
    <t>Midland Power</t>
  </si>
  <si>
    <t>Milton Hydro</t>
  </si>
  <si>
    <t>Newmarket-Tay Power</t>
  </si>
  <si>
    <t>Norfolk Power</t>
  </si>
  <si>
    <t>North Bay Hydro</t>
  </si>
  <si>
    <t>Northern Ontario Wires</t>
  </si>
  <si>
    <t>Orillia Power</t>
  </si>
  <si>
    <t>Oshawa PUC</t>
  </si>
  <si>
    <t>Ottawa River Power</t>
  </si>
  <si>
    <t>Parry Sound Power</t>
  </si>
  <si>
    <t>Peterborough Distribution</t>
  </si>
  <si>
    <t>Powerstream (Barrie)</t>
  </si>
  <si>
    <t>Powerstream (South)</t>
  </si>
  <si>
    <t>PUC Distribution</t>
  </si>
  <si>
    <t>Renfrew Hydro</t>
  </si>
  <si>
    <t>Rideau St. Lawrence</t>
  </si>
  <si>
    <t>Sioux Lookout</t>
  </si>
  <si>
    <t>St. Thomas Energy</t>
  </si>
  <si>
    <t>Thunder Bay Hydro</t>
  </si>
  <si>
    <t>Tillsonburg Hydro</t>
  </si>
  <si>
    <t>Toronto Hydro</t>
  </si>
  <si>
    <t>Wasaga Distribution</t>
  </si>
  <si>
    <t>Waterloo North Hydro</t>
  </si>
  <si>
    <t>Welland Hydro</t>
  </si>
  <si>
    <t>Wellington North Power</t>
  </si>
  <si>
    <t>West Coast Huron</t>
  </si>
  <si>
    <t>Westario</t>
  </si>
  <si>
    <t>Whitby Hydro</t>
  </si>
  <si>
    <t>Woodstock Hydro</t>
  </si>
  <si>
    <t>Delivery</t>
  </si>
  <si>
    <t>COS</t>
  </si>
  <si>
    <t>Total Bill</t>
  </si>
  <si>
    <t>IRM</t>
  </si>
  <si>
    <t>IRM-DA</t>
  </si>
  <si>
    <t>Burlington Hydro Inc.</t>
  </si>
  <si>
    <t>Coop Hydro Embrun</t>
  </si>
  <si>
    <t>Fort Frances Power</t>
  </si>
  <si>
    <t>Haldimand County Hydro</t>
  </si>
  <si>
    <t>Hydro Hawkesbury</t>
  </si>
  <si>
    <t>Kitchener Wilmot Hydro</t>
  </si>
  <si>
    <t>Niagara On The Lake Hydro</t>
  </si>
  <si>
    <t>Oakville Hydro</t>
  </si>
  <si>
    <t>Orangeville Hydro</t>
  </si>
  <si>
    <t>CIR</t>
  </si>
  <si>
    <t>Hydro One Networks (Seas)</t>
  </si>
  <si>
    <t>Niagara Peninsula</t>
  </si>
  <si>
    <t>DISTRIBUTION RATES 2016</t>
  </si>
  <si>
    <t>CIR-YR2</t>
  </si>
  <si>
    <t>AIRI</t>
  </si>
  <si>
    <t>Distribution</t>
  </si>
  <si>
    <t>Type</t>
  </si>
  <si>
    <t>Jan 1</t>
  </si>
  <si>
    <t>May 1</t>
  </si>
  <si>
    <t>Effective</t>
  </si>
  <si>
    <t>Yes</t>
  </si>
  <si>
    <t>InnPower</t>
  </si>
  <si>
    <t>RRC</t>
  </si>
  <si>
    <t>Dec&amp;RO</t>
  </si>
  <si>
    <t>Feb 1</t>
  </si>
  <si>
    <t>2016 % Impact</t>
  </si>
  <si>
    <t>2016 $ Change</t>
  </si>
  <si>
    <t>Mar 1</t>
  </si>
  <si>
    <t>Veridian Connections</t>
  </si>
  <si>
    <t xml:space="preserve">Total </t>
  </si>
  <si>
    <t>*yes-na</t>
  </si>
  <si>
    <t>750 kWh/month</t>
  </si>
  <si>
    <t>source: OEB Estimated Bill Impacts, May 1 2016</t>
  </si>
  <si>
    <t xml:space="preserve">Notes: </t>
  </si>
  <si>
    <r>
      <t xml:space="preserve">As of report dated </t>
    </r>
    <r>
      <rPr>
        <b/>
        <sz val="11"/>
        <color theme="1"/>
        <rFont val="Calibri"/>
        <family val="2"/>
        <scheme val="minor"/>
      </rPr>
      <t>May 1, 2016</t>
    </r>
    <r>
      <rPr>
        <sz val="11"/>
        <color theme="1"/>
        <rFont val="Calibri"/>
        <family val="2"/>
        <scheme val="minor"/>
      </rPr>
      <t xml:space="preserve">, OEB Changed </t>
    </r>
    <r>
      <rPr>
        <b/>
        <sz val="11"/>
        <color theme="1"/>
        <rFont val="Calibri"/>
        <family val="2"/>
        <scheme val="minor"/>
      </rPr>
      <t>hi/mid/lo</t>
    </r>
    <r>
      <rPr>
        <sz val="11"/>
        <color theme="1"/>
        <rFont val="Calibri"/>
        <family val="2"/>
        <scheme val="minor"/>
      </rPr>
      <t xml:space="preserve"> TOU ratio to </t>
    </r>
    <r>
      <rPr>
        <b/>
        <sz val="11"/>
        <color theme="1"/>
        <rFont val="Calibri"/>
        <family val="2"/>
        <scheme val="minor"/>
      </rPr>
      <t>65/17/18</t>
    </r>
  </si>
  <si>
    <r>
      <t xml:space="preserve">All 2016 total bill impact based on </t>
    </r>
    <r>
      <rPr>
        <b/>
        <sz val="11"/>
        <color rgb="FFFF0000"/>
        <rFont val="Calibri"/>
        <family val="2"/>
        <scheme val="minor"/>
      </rPr>
      <t>May 1 2016</t>
    </r>
    <r>
      <rPr>
        <sz val="11"/>
        <color theme="1"/>
        <rFont val="Calibri"/>
        <family val="2"/>
        <scheme val="minor"/>
      </rPr>
      <t xml:space="preserve"> RPP TOU rates. </t>
    </r>
    <r>
      <rPr>
        <b/>
        <sz val="11"/>
        <color theme="1"/>
        <rFont val="Calibri"/>
        <family val="2"/>
        <scheme val="minor"/>
      </rPr>
      <t>Excludes HST and OCEB effects</t>
    </r>
  </si>
  <si>
    <t>May 2016</t>
  </si>
  <si>
    <r>
      <t xml:space="preserve">As of </t>
    </r>
    <r>
      <rPr>
        <b/>
        <sz val="11"/>
        <color theme="1"/>
        <rFont val="Calibri"/>
        <family val="2"/>
        <scheme val="minor"/>
      </rPr>
      <t>December 31, 2015</t>
    </r>
    <r>
      <rPr>
        <sz val="11"/>
        <color theme="1"/>
        <rFont val="Calibri"/>
        <family val="2"/>
        <scheme val="minor"/>
      </rPr>
      <t xml:space="preserve">, DRC is removed from Bills. </t>
    </r>
    <r>
      <rPr>
        <b/>
        <sz val="11"/>
        <color theme="1"/>
        <rFont val="Calibri"/>
        <family val="2"/>
        <scheme val="minor"/>
      </rPr>
      <t>May 2016</t>
    </r>
    <r>
      <rPr>
        <sz val="11"/>
        <color theme="1"/>
        <rFont val="Calibri"/>
        <family val="2"/>
        <scheme val="minor"/>
      </rPr>
      <t xml:space="preserve"> total bill </t>
    </r>
    <r>
      <rPr>
        <b/>
        <sz val="11"/>
        <color theme="1"/>
        <rFont val="Calibri"/>
        <family val="2"/>
        <scheme val="minor"/>
      </rPr>
      <t>excludes</t>
    </r>
    <r>
      <rPr>
        <sz val="11"/>
        <color theme="1"/>
        <rFont val="Calibri"/>
        <family val="2"/>
        <scheme val="minor"/>
      </rPr>
      <t xml:space="preserve"> DRC effects</t>
    </r>
  </si>
  <si>
    <t>Delivery Impact</t>
  </si>
  <si>
    <t>Dx Impact</t>
  </si>
  <si>
    <t>Total Bill impacts are % impact on May 2016 Total Bill.</t>
  </si>
  <si>
    <t>(CND Hydro) Energy Plus - Cambridge</t>
  </si>
  <si>
    <t>(Brant County Power) - Energy Plus Brant</t>
  </si>
  <si>
    <t>2016 Rate Changes and May 1, 2016 TOU Prices</t>
  </si>
  <si>
    <t>Overall Average</t>
  </si>
  <si>
    <t>All IRM, IRM-DA, AIRI</t>
  </si>
  <si>
    <t>Increase % of current total bill</t>
  </si>
  <si>
    <t>Dx Bill</t>
  </si>
  <si>
    <t>Delivery Bill</t>
  </si>
  <si>
    <t>May 1 2016</t>
  </si>
  <si>
    <t>sett</t>
  </si>
  <si>
    <t>*IRM</t>
  </si>
  <si>
    <t>panel</t>
  </si>
  <si>
    <r>
      <t xml:space="preserve">All </t>
    </r>
    <r>
      <rPr>
        <b/>
        <u/>
        <sz val="11"/>
        <color theme="1"/>
        <rFont val="Calibri"/>
        <family val="2"/>
        <scheme val="minor"/>
      </rPr>
      <t>rate</t>
    </r>
    <r>
      <rPr>
        <sz val="11"/>
        <color theme="1"/>
        <rFont val="Calibri"/>
        <family val="2"/>
        <scheme val="minor"/>
      </rPr>
      <t xml:space="preserve"> data comes from OEB Bill Impact Report, dated </t>
    </r>
    <r>
      <rPr>
        <b/>
        <sz val="11"/>
        <color rgb="FFFF0000"/>
        <rFont val="Calibri"/>
        <family val="2"/>
        <scheme val="minor"/>
      </rPr>
      <t>May 1, 2016</t>
    </r>
    <r>
      <rPr>
        <b/>
        <sz val="11"/>
        <color theme="1"/>
        <rFont val="Calibri"/>
        <family val="2"/>
        <scheme val="minor"/>
      </rPr>
      <t xml:space="preserve"> </t>
    </r>
  </si>
  <si>
    <t>Lowest Dx</t>
  </si>
  <si>
    <t>Highest Dx</t>
  </si>
  <si>
    <t>Lowest Del</t>
  </si>
  <si>
    <t>Highest Del</t>
  </si>
  <si>
    <t>Low Total</t>
  </si>
  <si>
    <t>High Total</t>
  </si>
  <si>
    <t>Monthly Bills</t>
  </si>
  <si>
    <t>Increases</t>
  </si>
  <si>
    <t>Max % Dx</t>
  </si>
  <si>
    <t>Min % Dx</t>
  </si>
  <si>
    <t>Max % Del</t>
  </si>
  <si>
    <t>Min % Del</t>
  </si>
  <si>
    <t>Kingston Hydro</t>
  </si>
  <si>
    <t>Brant County</t>
  </si>
  <si>
    <t>Entegrus (Dutton)</t>
  </si>
  <si>
    <t>Dx TB Impact</t>
  </si>
  <si>
    <t>Del TB Impact</t>
  </si>
  <si>
    <t>Check After Update</t>
  </si>
  <si>
    <t>max</t>
  </si>
  <si>
    <t>Num</t>
  </si>
  <si>
    <t>Lowest to Highest</t>
  </si>
  <si>
    <t>after HST</t>
  </si>
  <si>
    <t>After Tax</t>
  </si>
  <si>
    <t>Tor Hydro</t>
  </si>
  <si>
    <t>H1 R1</t>
  </si>
  <si>
    <t>Powerstream</t>
  </si>
  <si>
    <t>Sep 1</t>
  </si>
  <si>
    <t>Sep  1</t>
  </si>
  <si>
    <t>Jul 1</t>
  </si>
  <si>
    <t>Oct 1</t>
  </si>
  <si>
    <t>"</t>
  </si>
  <si>
    <t>Energy Plus - Cambridge</t>
  </si>
  <si>
    <t>Energy Plus - Brant</t>
  </si>
  <si>
    <t>Lakeland - Parry Sound</t>
  </si>
  <si>
    <t>Avg</t>
  </si>
  <si>
    <t>RRRP2</t>
  </si>
  <si>
    <t>RRRP1</t>
  </si>
  <si>
    <t>No. of Customers</t>
  </si>
  <si>
    <t>Removed</t>
  </si>
  <si>
    <t>Cumulative Customers</t>
  </si>
  <si>
    <t>Delivery as % of Total</t>
  </si>
  <si>
    <t>Fixed Charge</t>
  </si>
  <si>
    <t>Variable Charge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</si>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</sst>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;[Red]\-0.0%"/>
    <numFmt numFmtId="165" formatCode="&quot;$&quot;#,##0.00"/>
    <numFmt numFmtId="166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0" fillId="3" borderId="0" xfId="0" applyFill="1"/>
    <xf numFmtId="0" fontId="0" fillId="4" borderId="0" xfId="0" applyFill="1"/>
    <xf numFmtId="16" fontId="0" fillId="0" borderId="0" xfId="0" applyNumberFormat="1"/>
    <xf numFmtId="0" fontId="7" fillId="0" borderId="0" xfId="0" applyFont="1"/>
    <xf numFmtId="0" fontId="8" fillId="0" borderId="0" xfId="0" applyFont="1"/>
    <xf numFmtId="16" fontId="0" fillId="0" borderId="0" xfId="0" quotePrefix="1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0" fillId="4" borderId="0" xfId="0" applyFill="1" applyAlignment="1">
      <alignment horizontal="right"/>
    </xf>
    <xf numFmtId="16" fontId="0" fillId="5" borderId="0" xfId="0" quotePrefix="1" applyNumberFormat="1" applyFill="1" applyAlignment="1">
      <alignment horizontal="right"/>
    </xf>
    <xf numFmtId="0" fontId="0" fillId="2" borderId="0" xfId="0" quotePrefix="1" applyFill="1" applyAlignment="1">
      <alignment horizontal="right"/>
    </xf>
    <xf numFmtId="0" fontId="0" fillId="5" borderId="0" xfId="0" quotePrefix="1" applyFill="1" applyAlignment="1">
      <alignment horizontal="right"/>
    </xf>
    <xf numFmtId="8" fontId="0" fillId="0" borderId="0" xfId="0" applyNumberFormat="1"/>
    <xf numFmtId="164" fontId="0" fillId="0" borderId="0" xfId="0" applyNumberFormat="1"/>
    <xf numFmtId="16" fontId="6" fillId="5" borderId="0" xfId="0" quotePrefix="1" applyNumberFormat="1" applyFont="1" applyFill="1" applyAlignment="1">
      <alignment horizontal="right"/>
    </xf>
    <xf numFmtId="0" fontId="6" fillId="5" borderId="0" xfId="0" quotePrefix="1" applyFont="1" applyFill="1" applyAlignment="1">
      <alignment horizontal="right"/>
    </xf>
    <xf numFmtId="0" fontId="6" fillId="0" borderId="0" xfId="0" applyFont="1" applyFill="1"/>
    <xf numFmtId="8" fontId="0" fillId="0" borderId="0" xfId="0" applyNumberFormat="1" applyFill="1"/>
    <xf numFmtId="164" fontId="0" fillId="0" borderId="0" xfId="0" applyNumberFormat="1" applyFill="1"/>
    <xf numFmtId="0" fontId="10" fillId="3" borderId="0" xfId="0" applyFont="1" applyFill="1" applyAlignment="1">
      <alignment horizontal="right"/>
    </xf>
    <xf numFmtId="8" fontId="10" fillId="3" borderId="0" xfId="0" applyNumberFormat="1" applyFont="1" applyFill="1"/>
    <xf numFmtId="164" fontId="9" fillId="3" borderId="0" xfId="0" applyNumberFormat="1" applyFont="1" applyFill="1"/>
    <xf numFmtId="0" fontId="6" fillId="0" borderId="0" xfId="0" applyFont="1" applyAlignment="1">
      <alignment horizontal="right"/>
    </xf>
    <xf numFmtId="0" fontId="12" fillId="0" borderId="0" xfId="0" applyFont="1"/>
    <xf numFmtId="8" fontId="0" fillId="4" borderId="0" xfId="0" applyNumberFormat="1" applyFill="1"/>
    <xf numFmtId="164" fontId="0" fillId="4" borderId="0" xfId="0" applyNumberFormat="1" applyFill="1"/>
    <xf numFmtId="165" fontId="0" fillId="0" borderId="0" xfId="0" applyNumberFormat="1"/>
    <xf numFmtId="0" fontId="0" fillId="6" borderId="0" xfId="0" applyFill="1"/>
    <xf numFmtId="17" fontId="0" fillId="0" borderId="0" xfId="0" quotePrefix="1" applyNumberFormat="1" applyAlignment="1">
      <alignment horizontal="right"/>
    </xf>
    <xf numFmtId="165" fontId="0" fillId="4" borderId="0" xfId="0" applyNumberFormat="1" applyFill="1"/>
    <xf numFmtId="165" fontId="0" fillId="2" borderId="0" xfId="0" applyNumberFormat="1" applyFill="1"/>
    <xf numFmtId="0" fontId="13" fillId="0" borderId="0" xfId="1" applyFont="1"/>
    <xf numFmtId="0" fontId="0" fillId="2" borderId="0" xfId="0" applyFill="1"/>
    <xf numFmtId="0" fontId="0" fillId="2" borderId="0" xfId="0" applyFill="1" applyAlignment="1">
      <alignment horizontal="right"/>
    </xf>
    <xf numFmtId="16" fontId="0" fillId="3" borderId="0" xfId="0" quotePrefix="1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6" fillId="3" borderId="0" xfId="0" applyFont="1" applyFill="1"/>
    <xf numFmtId="0" fontId="11" fillId="3" borderId="0" xfId="0" applyFont="1" applyFill="1" applyAlignment="1">
      <alignment horizontal="right"/>
    </xf>
    <xf numFmtId="165" fontId="0" fillId="3" borderId="0" xfId="0" applyNumberFormat="1" applyFill="1"/>
    <xf numFmtId="8" fontId="0" fillId="2" borderId="0" xfId="0" applyNumberFormat="1" applyFill="1"/>
    <xf numFmtId="8" fontId="0" fillId="3" borderId="0" xfId="0" applyNumberFormat="1" applyFill="1"/>
    <xf numFmtId="0" fontId="0" fillId="7" borderId="0" xfId="0" applyFill="1"/>
    <xf numFmtId="9" fontId="0" fillId="0" borderId="0" xfId="2" applyFont="1"/>
    <xf numFmtId="9" fontId="16" fillId="0" borderId="0" xfId="2" applyFont="1"/>
    <xf numFmtId="0" fontId="0" fillId="0" borderId="0" xfId="0" applyFont="1"/>
    <xf numFmtId="0" fontId="0" fillId="3" borderId="0" xfId="0" quotePrefix="1" applyFill="1" applyAlignment="1">
      <alignment horizontal="right"/>
    </xf>
    <xf numFmtId="0" fontId="0" fillId="0" borderId="0" xfId="0" applyFont="1" applyAlignment="1">
      <alignment horizontal="right"/>
    </xf>
    <xf numFmtId="166" fontId="0" fillId="0" borderId="0" xfId="3" applyNumberFormat="1" applyFont="1"/>
    <xf numFmtId="166" fontId="0" fillId="0" borderId="0" xfId="0" applyNumberFormat="1"/>
    <xf numFmtId="0" fontId="0" fillId="0" borderId="0" xfId="0" applyFont="1" applyFill="1"/>
    <xf numFmtId="44" fontId="0" fillId="0" borderId="0" xfId="4" applyFont="1"/>
    <xf numFmtId="9" fontId="0" fillId="0" borderId="0" xfId="2" applyNumberFormat="1" applyFont="1"/>
    <xf numFmtId="44" fontId="0" fillId="0" borderId="0" xfId="4" applyNumberFormat="1" applyFont="1"/>
    <xf numFmtId="44" fontId="0" fillId="0" borderId="0" xfId="0" applyNumberFormat="1"/>
    <xf numFmtId="0" fontId="0" fillId="0" borderId="0" xfId="0" applyAlignment="1">
      <alignment horizontal="center"/>
    </xf>
    <xf numFmtId="8" fontId="0" fillId="0" borderId="0" xfId="4" applyNumberFormat="1" applyFont="1"/>
  </cellXfs>
  <cellStyles count="5">
    <cellStyle name="Comma" xfId="3" builtinId="3"/>
    <cellStyle name="Currency" xfId="4" builtinId="4"/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colors>
    <mruColors>
      <color rgb="FFF4BE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13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0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2016 Monthly Distribution Bill@ 750 kWh/month, Before Tax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Sorted!$D$3</c:f>
              <c:strCache>
                <c:ptCount val="1"/>
                <c:pt idx="0">
                  <c:v>Dx Bill</c:v>
                </c:pt>
              </c:strCache>
            </c:strRef>
          </c:tx>
          <c:invertIfNegative val="0"/>
          <c:cat>
            <c:strRef>
              <c:f>Sorted!$C$4:$C$80</c:f>
              <c:strCache>
                <c:ptCount val="77"/>
                <c:pt idx="0">
                  <c:v>ELK Energy</c:v>
                </c:pt>
                <c:pt idx="1">
                  <c:v>Hydro Hawkesbury</c:v>
                </c:pt>
                <c:pt idx="2">
                  <c:v>Thunder Bay Hydro</c:v>
                </c:pt>
                <c:pt idx="3">
                  <c:v>Kingston Hydro </c:v>
                </c:pt>
                <c:pt idx="4">
                  <c:v>Oshawa PUC</c:v>
                </c:pt>
                <c:pt idx="5">
                  <c:v>Brantford Power</c:v>
                </c:pt>
                <c:pt idx="6">
                  <c:v>Kitchener Wilmot Hydro</c:v>
                </c:pt>
                <c:pt idx="7">
                  <c:v>Hydro One Brampton</c:v>
                </c:pt>
                <c:pt idx="8">
                  <c:v>PUC Distribution</c:v>
                </c:pt>
                <c:pt idx="9">
                  <c:v>Ottawa River Power</c:v>
                </c:pt>
                <c:pt idx="10">
                  <c:v>Energy Plus - Cambridge</c:v>
                </c:pt>
                <c:pt idx="11">
                  <c:v>Peterborough Distribution</c:v>
                </c:pt>
                <c:pt idx="12">
                  <c:v>Essex Powerlines</c:v>
                </c:pt>
                <c:pt idx="13">
                  <c:v>Hearst Power</c:v>
                </c:pt>
                <c:pt idx="14">
                  <c:v>Enersource Hydro</c:v>
                </c:pt>
                <c:pt idx="15">
                  <c:v>St. Thomas Energy</c:v>
                </c:pt>
                <c:pt idx="16">
                  <c:v>London Hydro</c:v>
                </c:pt>
                <c:pt idx="17">
                  <c:v>Wasaga Distribution</c:v>
                </c:pt>
                <c:pt idx="18">
                  <c:v>Greater Sudbury Hydro</c:v>
                </c:pt>
                <c:pt idx="19">
                  <c:v>Lakefront Utilities</c:v>
                </c:pt>
                <c:pt idx="20">
                  <c:v>North Bay Hydro</c:v>
                </c:pt>
                <c:pt idx="21">
                  <c:v>Niagara On The Lake Hydro</c:v>
                </c:pt>
                <c:pt idx="22">
                  <c:v>Orillia Power</c:v>
                </c:pt>
                <c:pt idx="23">
                  <c:v>Powerstream</c:v>
                </c:pt>
                <c:pt idx="24">
                  <c:v>Burlington Hydro Inc.</c:v>
                </c:pt>
                <c:pt idx="25">
                  <c:v>Welland Hydro</c:v>
                </c:pt>
                <c:pt idx="26">
                  <c:v>Hydro Ottawa</c:v>
                </c:pt>
                <c:pt idx="27">
                  <c:v>Orangeville Hydro</c:v>
                </c:pt>
                <c:pt idx="28">
                  <c:v>Newmarket-Tay Power</c:v>
                </c:pt>
                <c:pt idx="29">
                  <c:v>Veridian Connections</c:v>
                </c:pt>
                <c:pt idx="30">
                  <c:v>Entegrus Powerlines (CK Hydro)</c:v>
                </c:pt>
                <c:pt idx="31">
                  <c:v>Entegrus Powerlines (Middlesex)</c:v>
                </c:pt>
                <c:pt idx="32">
                  <c:v>COLLUS PowerStream</c:v>
                </c:pt>
                <c:pt idx="33">
                  <c:v>Entegrus Powerlines (Dutton)</c:v>
                </c:pt>
                <c:pt idx="34">
                  <c:v>EnWin</c:v>
                </c:pt>
                <c:pt idx="35">
                  <c:v>Milton Hydro</c:v>
                </c:pt>
                <c:pt idx="36">
                  <c:v>Coop Hydro Embrun</c:v>
                </c:pt>
                <c:pt idx="37">
                  <c:v>Centre Wellington</c:v>
                </c:pt>
                <c:pt idx="38">
                  <c:v>Grimsby Power</c:v>
                </c:pt>
                <c:pt idx="39">
                  <c:v>Oakville Hydro</c:v>
                </c:pt>
                <c:pt idx="40">
                  <c:v>Halton Hills Hydro</c:v>
                </c:pt>
                <c:pt idx="41">
                  <c:v>Horizon Utilities</c:v>
                </c:pt>
                <c:pt idx="42">
                  <c:v>Tillsonburg Hydro</c:v>
                </c:pt>
                <c:pt idx="43">
                  <c:v>Festival Hydro</c:v>
                </c:pt>
                <c:pt idx="44">
                  <c:v>Whitby Hydro</c:v>
                </c:pt>
                <c:pt idx="45">
                  <c:v>Westario</c:v>
                </c:pt>
                <c:pt idx="46">
                  <c:v>Kenora Hydro</c:v>
                </c:pt>
                <c:pt idx="47">
                  <c:v>Guelph Hydro</c:v>
                </c:pt>
                <c:pt idx="48">
                  <c:v>Fort Frances Power</c:v>
                </c:pt>
                <c:pt idx="49">
                  <c:v>Woodstock Hydro</c:v>
                </c:pt>
                <c:pt idx="50">
                  <c:v>Waterloo North Hydro</c:v>
                </c:pt>
                <c:pt idx="51">
                  <c:v>Niagara Peninsula</c:v>
                </c:pt>
                <c:pt idx="52">
                  <c:v>Entegrus Powerlines (Newbury)</c:v>
                </c:pt>
                <c:pt idx="53">
                  <c:v>Lakeland Power</c:v>
                </c:pt>
                <c:pt idx="54">
                  <c:v>Bluewater Power</c:v>
                </c:pt>
                <c:pt idx="55">
                  <c:v>Energy Plus - Brant</c:v>
                </c:pt>
                <c:pt idx="56">
                  <c:v>Midland Power</c:v>
                </c:pt>
                <c:pt idx="57">
                  <c:v>CNP (EOP)</c:v>
                </c:pt>
                <c:pt idx="58">
                  <c:v>Hydro 2000</c:v>
                </c:pt>
                <c:pt idx="59">
                  <c:v>CNP (Port Colborne)</c:v>
                </c:pt>
                <c:pt idx="60">
                  <c:v>Haldimand County Hydro</c:v>
                </c:pt>
                <c:pt idx="61">
                  <c:v>Hydro One Networks (UR)</c:v>
                </c:pt>
                <c:pt idx="62">
                  <c:v>CNP (Fort Erie)</c:v>
                </c:pt>
                <c:pt idx="63">
                  <c:v>West Coast Huron</c:v>
                </c:pt>
                <c:pt idx="64">
                  <c:v>Toronto Hydro</c:v>
                </c:pt>
                <c:pt idx="65">
                  <c:v>Northern Ontario Wires</c:v>
                </c:pt>
                <c:pt idx="66">
                  <c:v>Erie Thames Powerlines</c:v>
                </c:pt>
                <c:pt idx="67">
                  <c:v>Wellington North Power</c:v>
                </c:pt>
                <c:pt idx="68">
                  <c:v>Sioux Lookout</c:v>
                </c:pt>
                <c:pt idx="69">
                  <c:v>Norfolk Power</c:v>
                </c:pt>
                <c:pt idx="70">
                  <c:v>InnPower</c:v>
                </c:pt>
                <c:pt idx="71">
                  <c:v>Lakeland - Parry Sound</c:v>
                </c:pt>
                <c:pt idx="72">
                  <c:v>Atikokan Hydro</c:v>
                </c:pt>
                <c:pt idx="73">
                  <c:v>Algoma Power</c:v>
                </c:pt>
                <c:pt idx="74">
                  <c:v>Hydro One Networks (R1)</c:v>
                </c:pt>
                <c:pt idx="75">
                  <c:v>Hydro One Networks (R2)</c:v>
                </c:pt>
                <c:pt idx="76">
                  <c:v>Hydro One Networks (Seas)</c:v>
                </c:pt>
              </c:strCache>
            </c:strRef>
          </c:cat>
          <c:val>
            <c:numRef>
              <c:f>Sorted!$D$4:$D$80</c:f>
              <c:numCache>
                <c:formatCode>"$"#,##0.00</c:formatCode>
                <c:ptCount val="77"/>
                <c:pt idx="0">
                  <c:v>15.55</c:v>
                </c:pt>
                <c:pt idx="1">
                  <c:v>16.62</c:v>
                </c:pt>
                <c:pt idx="2">
                  <c:v>22.48</c:v>
                </c:pt>
                <c:pt idx="3">
                  <c:v>22.91</c:v>
                </c:pt>
                <c:pt idx="4">
                  <c:v>23.76</c:v>
                </c:pt>
                <c:pt idx="5">
                  <c:v>23.81</c:v>
                </c:pt>
                <c:pt idx="6">
                  <c:v>24</c:v>
                </c:pt>
                <c:pt idx="7">
                  <c:v>24.34</c:v>
                </c:pt>
                <c:pt idx="8">
                  <c:v>24.5</c:v>
                </c:pt>
                <c:pt idx="9">
                  <c:v>24.57</c:v>
                </c:pt>
                <c:pt idx="10">
                  <c:v>24.76</c:v>
                </c:pt>
                <c:pt idx="11">
                  <c:v>24.89</c:v>
                </c:pt>
                <c:pt idx="12">
                  <c:v>24.99</c:v>
                </c:pt>
                <c:pt idx="13">
                  <c:v>25.07</c:v>
                </c:pt>
                <c:pt idx="14">
                  <c:v>25.24</c:v>
                </c:pt>
                <c:pt idx="15">
                  <c:v>25.3</c:v>
                </c:pt>
                <c:pt idx="16">
                  <c:v>25.32</c:v>
                </c:pt>
                <c:pt idx="17">
                  <c:v>25.6</c:v>
                </c:pt>
                <c:pt idx="18">
                  <c:v>25.72</c:v>
                </c:pt>
                <c:pt idx="19">
                  <c:v>25.72</c:v>
                </c:pt>
                <c:pt idx="20">
                  <c:v>26.07</c:v>
                </c:pt>
                <c:pt idx="21">
                  <c:v>26.13</c:v>
                </c:pt>
                <c:pt idx="22">
                  <c:v>26.17</c:v>
                </c:pt>
                <c:pt idx="23">
                  <c:v>26.36</c:v>
                </c:pt>
                <c:pt idx="24">
                  <c:v>26.4</c:v>
                </c:pt>
                <c:pt idx="25">
                  <c:v>26.5</c:v>
                </c:pt>
                <c:pt idx="26">
                  <c:v>26.83</c:v>
                </c:pt>
                <c:pt idx="27">
                  <c:v>27.03</c:v>
                </c:pt>
                <c:pt idx="28">
                  <c:v>27.07</c:v>
                </c:pt>
                <c:pt idx="29">
                  <c:v>27.07</c:v>
                </c:pt>
                <c:pt idx="30">
                  <c:v>27.17</c:v>
                </c:pt>
                <c:pt idx="31">
                  <c:v>27.17</c:v>
                </c:pt>
                <c:pt idx="32">
                  <c:v>27.34</c:v>
                </c:pt>
                <c:pt idx="33">
                  <c:v>27.47</c:v>
                </c:pt>
                <c:pt idx="34">
                  <c:v>27.98</c:v>
                </c:pt>
                <c:pt idx="35">
                  <c:v>28.12</c:v>
                </c:pt>
                <c:pt idx="36">
                  <c:v>28.34</c:v>
                </c:pt>
                <c:pt idx="37">
                  <c:v>28.69</c:v>
                </c:pt>
                <c:pt idx="38">
                  <c:v>28.91</c:v>
                </c:pt>
                <c:pt idx="39">
                  <c:v>29.16</c:v>
                </c:pt>
                <c:pt idx="40">
                  <c:v>29.43</c:v>
                </c:pt>
                <c:pt idx="41">
                  <c:v>29.73</c:v>
                </c:pt>
                <c:pt idx="42">
                  <c:v>30.42</c:v>
                </c:pt>
                <c:pt idx="43">
                  <c:v>30.58</c:v>
                </c:pt>
                <c:pt idx="44">
                  <c:v>30.62</c:v>
                </c:pt>
                <c:pt idx="45">
                  <c:v>31.09</c:v>
                </c:pt>
                <c:pt idx="46">
                  <c:v>31.21</c:v>
                </c:pt>
                <c:pt idx="47">
                  <c:v>31.53</c:v>
                </c:pt>
                <c:pt idx="48">
                  <c:v>31.55</c:v>
                </c:pt>
                <c:pt idx="49">
                  <c:v>31.75</c:v>
                </c:pt>
                <c:pt idx="50">
                  <c:v>31.81</c:v>
                </c:pt>
                <c:pt idx="51">
                  <c:v>32</c:v>
                </c:pt>
                <c:pt idx="52">
                  <c:v>32.79</c:v>
                </c:pt>
                <c:pt idx="53">
                  <c:v>32.979999999999997</c:v>
                </c:pt>
                <c:pt idx="54">
                  <c:v>33.26</c:v>
                </c:pt>
                <c:pt idx="55">
                  <c:v>33.32</c:v>
                </c:pt>
                <c:pt idx="56">
                  <c:v>33.78</c:v>
                </c:pt>
                <c:pt idx="57">
                  <c:v>33.979999999999997</c:v>
                </c:pt>
                <c:pt idx="58">
                  <c:v>34.44</c:v>
                </c:pt>
                <c:pt idx="59">
                  <c:v>34.81</c:v>
                </c:pt>
                <c:pt idx="60">
                  <c:v>35.35</c:v>
                </c:pt>
                <c:pt idx="61">
                  <c:v>35.65</c:v>
                </c:pt>
                <c:pt idx="62">
                  <c:v>36.08</c:v>
                </c:pt>
                <c:pt idx="63">
                  <c:v>36.14</c:v>
                </c:pt>
                <c:pt idx="64">
                  <c:v>37.57</c:v>
                </c:pt>
                <c:pt idx="65">
                  <c:v>38.17</c:v>
                </c:pt>
                <c:pt idx="66">
                  <c:v>38.409999999999997</c:v>
                </c:pt>
                <c:pt idx="67">
                  <c:v>39.049999999999997</c:v>
                </c:pt>
                <c:pt idx="68">
                  <c:v>39.07</c:v>
                </c:pt>
                <c:pt idx="69">
                  <c:v>39.28</c:v>
                </c:pt>
                <c:pt idx="70">
                  <c:v>41.05</c:v>
                </c:pt>
                <c:pt idx="71">
                  <c:v>43.2</c:v>
                </c:pt>
                <c:pt idx="72">
                  <c:v>47.2</c:v>
                </c:pt>
                <c:pt idx="73">
                  <c:v>48.73</c:v>
                </c:pt>
                <c:pt idx="74">
                  <c:v>54.02</c:v>
                </c:pt>
                <c:pt idx="75">
                  <c:v>76.14</c:v>
                </c:pt>
                <c:pt idx="76">
                  <c:v>90.84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845376"/>
        <c:axId val="76296960"/>
      </c:barChart>
      <c:catAx>
        <c:axId val="73845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76296960"/>
        <c:crosses val="autoZero"/>
        <c:auto val="1"/>
        <c:lblAlgn val="ctr"/>
        <c:lblOffset val="100"/>
        <c:tickLblSkip val="1"/>
        <c:noMultiLvlLbl val="0"/>
      </c:catAx>
      <c:valAx>
        <c:axId val="76296960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73845376"/>
        <c:crosses val="autoZero"/>
        <c:crossBetween val="between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2016 Monthly Delivery Bill@ 750 kWh/month, Before Tax  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Sorted!$O$3</c:f>
              <c:strCache>
                <c:ptCount val="1"/>
                <c:pt idx="0">
                  <c:v>Fixed Charge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Sorted!$O$4:$O$73</c:f>
              <c:numCache>
                <c:formatCode>_("$"* #,##0.00_);_("$"* \(#,##0.00\);_("$"* "-"??_);_(@_)</c:formatCode>
                <c:ptCount val="70"/>
                <c:pt idx="0">
                  <c:v>14.12</c:v>
                </c:pt>
                <c:pt idx="1">
                  <c:v>12.69</c:v>
                </c:pt>
                <c:pt idx="2">
                  <c:v>18.43</c:v>
                </c:pt>
                <c:pt idx="3">
                  <c:v>19.690000000000001</c:v>
                </c:pt>
                <c:pt idx="4">
                  <c:v>16.03</c:v>
                </c:pt>
                <c:pt idx="5">
                  <c:v>15.07</c:v>
                </c:pt>
                <c:pt idx="6">
                  <c:v>17.43</c:v>
                </c:pt>
                <c:pt idx="7">
                  <c:v>16.46</c:v>
                </c:pt>
                <c:pt idx="8">
                  <c:v>14.07</c:v>
                </c:pt>
                <c:pt idx="9">
                  <c:v>20.5</c:v>
                </c:pt>
                <c:pt idx="10">
                  <c:v>16.989999999999998</c:v>
                </c:pt>
                <c:pt idx="11">
                  <c:v>15.31</c:v>
                </c:pt>
                <c:pt idx="12">
                  <c:v>16.04</c:v>
                </c:pt>
                <c:pt idx="13">
                  <c:v>17.260000000000002</c:v>
                </c:pt>
                <c:pt idx="14">
                  <c:v>17.22</c:v>
                </c:pt>
                <c:pt idx="15">
                  <c:v>15.7</c:v>
                </c:pt>
                <c:pt idx="16">
                  <c:v>19.87</c:v>
                </c:pt>
                <c:pt idx="17">
                  <c:v>21.7</c:v>
                </c:pt>
                <c:pt idx="18">
                  <c:v>17.32</c:v>
                </c:pt>
                <c:pt idx="19">
                  <c:v>16.98</c:v>
                </c:pt>
                <c:pt idx="20">
                  <c:v>16.27</c:v>
                </c:pt>
                <c:pt idx="21">
                  <c:v>20.05</c:v>
                </c:pt>
                <c:pt idx="22">
                  <c:v>16.29</c:v>
                </c:pt>
                <c:pt idx="23">
                  <c:v>19.149999999999999</c:v>
                </c:pt>
                <c:pt idx="24">
                  <c:v>17.09</c:v>
                </c:pt>
                <c:pt idx="25">
                  <c:v>18.739999999999998</c:v>
                </c:pt>
                <c:pt idx="26">
                  <c:v>18.84</c:v>
                </c:pt>
                <c:pt idx="27">
                  <c:v>17.41</c:v>
                </c:pt>
                <c:pt idx="28">
                  <c:v>14.74</c:v>
                </c:pt>
                <c:pt idx="29">
                  <c:v>25.02</c:v>
                </c:pt>
                <c:pt idx="30">
                  <c:v>16.2</c:v>
                </c:pt>
                <c:pt idx="31">
                  <c:v>20.47</c:v>
                </c:pt>
                <c:pt idx="32">
                  <c:v>21.63</c:v>
                </c:pt>
                <c:pt idx="33">
                  <c:v>22.97</c:v>
                </c:pt>
                <c:pt idx="34">
                  <c:v>19.09</c:v>
                </c:pt>
                <c:pt idx="35">
                  <c:v>23.56</c:v>
                </c:pt>
                <c:pt idx="36">
                  <c:v>22.99</c:v>
                </c:pt>
                <c:pt idx="37">
                  <c:v>22.66</c:v>
                </c:pt>
                <c:pt idx="38">
                  <c:v>20.43</c:v>
                </c:pt>
                <c:pt idx="39">
                  <c:v>19.34</c:v>
                </c:pt>
                <c:pt idx="40">
                  <c:v>20.38</c:v>
                </c:pt>
                <c:pt idx="41">
                  <c:v>23.51</c:v>
                </c:pt>
                <c:pt idx="42">
                  <c:v>14.59</c:v>
                </c:pt>
                <c:pt idx="43">
                  <c:v>24.99</c:v>
                </c:pt>
                <c:pt idx="44">
                  <c:v>17.29</c:v>
                </c:pt>
                <c:pt idx="45">
                  <c:v>23.03</c:v>
                </c:pt>
                <c:pt idx="46">
                  <c:v>21</c:v>
                </c:pt>
                <c:pt idx="47">
                  <c:v>23.37</c:v>
                </c:pt>
                <c:pt idx="48">
                  <c:v>26.42</c:v>
                </c:pt>
                <c:pt idx="49">
                  <c:v>23.52</c:v>
                </c:pt>
                <c:pt idx="50">
                  <c:v>20.260000000000002</c:v>
                </c:pt>
                <c:pt idx="51">
                  <c:v>26.29</c:v>
                </c:pt>
                <c:pt idx="52">
                  <c:v>20.66</c:v>
                </c:pt>
                <c:pt idx="53">
                  <c:v>20.14</c:v>
                </c:pt>
                <c:pt idx="54">
                  <c:v>19.100000000000001</c:v>
                </c:pt>
                <c:pt idx="55">
                  <c:v>19.329999999999998</c:v>
                </c:pt>
                <c:pt idx="56">
                  <c:v>24.23</c:v>
                </c:pt>
                <c:pt idx="57">
                  <c:v>24.36</c:v>
                </c:pt>
                <c:pt idx="58">
                  <c:v>28.11</c:v>
                </c:pt>
                <c:pt idx="59">
                  <c:v>28.62</c:v>
                </c:pt>
                <c:pt idx="60">
                  <c:v>29.17</c:v>
                </c:pt>
                <c:pt idx="61">
                  <c:v>25.04</c:v>
                </c:pt>
                <c:pt idx="62">
                  <c:v>25.1</c:v>
                </c:pt>
                <c:pt idx="63">
                  <c:v>32.020000000000003</c:v>
                </c:pt>
                <c:pt idx="64">
                  <c:v>27.85</c:v>
                </c:pt>
                <c:pt idx="65">
                  <c:v>38.799999999999997</c:v>
                </c:pt>
                <c:pt idx="66">
                  <c:v>35.58</c:v>
                </c:pt>
                <c:pt idx="67">
                  <c:v>33.369999999999997</c:v>
                </c:pt>
                <c:pt idx="68">
                  <c:v>35.380000000000003</c:v>
                </c:pt>
                <c:pt idx="69" formatCode="&quot;$&quot;#,##0.00_);[Red]\(&quot;$&quot;#,##0.00\)">
                  <c:v>50.98</c:v>
                </c:pt>
              </c:numCache>
            </c:numRef>
          </c:val>
        </c:ser>
        <c:ser>
          <c:idx val="2"/>
          <c:order val="2"/>
          <c:tx>
            <c:strRef>
              <c:f>Sorted!$P$3</c:f>
              <c:strCache>
                <c:ptCount val="1"/>
                <c:pt idx="0">
                  <c:v>Variable Charge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Sorted!$P$4:$P$73</c:f>
              <c:numCache>
                <c:formatCode>_("$"* #,##0.00_);_("$"* \(#,##0.00\);_("$"* "-"??_);_(@_)</c:formatCode>
                <c:ptCount val="70"/>
                <c:pt idx="0">
                  <c:v>1.4250000000000007</c:v>
                </c:pt>
                <c:pt idx="1">
                  <c:v>4.3499999999999996</c:v>
                </c:pt>
                <c:pt idx="2">
                  <c:v>3.8249999999999993</c:v>
                </c:pt>
                <c:pt idx="3">
                  <c:v>2.6024999999999991</c:v>
                </c:pt>
                <c:pt idx="4">
                  <c:v>6.5249999999999986</c:v>
                </c:pt>
                <c:pt idx="5">
                  <c:v>8.625</c:v>
                </c:pt>
                <c:pt idx="6">
                  <c:v>6.3000000000000007</c:v>
                </c:pt>
                <c:pt idx="7">
                  <c:v>7.3500000000000014</c:v>
                </c:pt>
                <c:pt idx="8">
                  <c:v>10.424999999999997</c:v>
                </c:pt>
                <c:pt idx="9">
                  <c:v>4.0500000000000007</c:v>
                </c:pt>
                <c:pt idx="10">
                  <c:v>7.5749999999999993</c:v>
                </c:pt>
                <c:pt idx="11">
                  <c:v>9.4499999999999975</c:v>
                </c:pt>
                <c:pt idx="12">
                  <c:v>8.8500000000000014</c:v>
                </c:pt>
                <c:pt idx="13">
                  <c:v>7.7250000000000014</c:v>
                </c:pt>
                <c:pt idx="14">
                  <c:v>8.1000000000000014</c:v>
                </c:pt>
                <c:pt idx="15">
                  <c:v>9.9000000000000021</c:v>
                </c:pt>
                <c:pt idx="16">
                  <c:v>5.8499999999999979</c:v>
                </c:pt>
                <c:pt idx="17">
                  <c:v>4.4250000000000007</c:v>
                </c:pt>
                <c:pt idx="18">
                  <c:v>8.8500000000000014</c:v>
                </c:pt>
                <c:pt idx="19">
                  <c:v>9.2249999999999979</c:v>
                </c:pt>
                <c:pt idx="20">
                  <c:v>10.125</c:v>
                </c:pt>
                <c:pt idx="21">
                  <c:v>6.4499999999999993</c:v>
                </c:pt>
                <c:pt idx="22">
                  <c:v>10.725000000000001</c:v>
                </c:pt>
                <c:pt idx="23">
                  <c:v>7.875</c:v>
                </c:pt>
                <c:pt idx="24">
                  <c:v>9.9749999999999979</c:v>
                </c:pt>
                <c:pt idx="25">
                  <c:v>8.3249999999999993</c:v>
                </c:pt>
                <c:pt idx="26">
                  <c:v>8.3249999999999993</c:v>
                </c:pt>
                <c:pt idx="27">
                  <c:v>9.7799999999999976</c:v>
                </c:pt>
                <c:pt idx="28">
                  <c:v>12.6</c:v>
                </c:pt>
                <c:pt idx="29">
                  <c:v>2.625</c:v>
                </c:pt>
                <c:pt idx="30">
                  <c:v>11.774999999999999</c:v>
                </c:pt>
                <c:pt idx="31">
                  <c:v>7.6499999999999986</c:v>
                </c:pt>
                <c:pt idx="32">
                  <c:v>6.6750000000000007</c:v>
                </c:pt>
                <c:pt idx="33">
                  <c:v>5.5500000000000007</c:v>
                </c:pt>
                <c:pt idx="34">
                  <c:v>9.5999999999999979</c:v>
                </c:pt>
                <c:pt idx="35">
                  <c:v>5.3249999999999993</c:v>
                </c:pt>
                <c:pt idx="36">
                  <c:v>6.3000000000000007</c:v>
                </c:pt>
                <c:pt idx="37">
                  <c:v>6.75</c:v>
                </c:pt>
                <c:pt idx="38">
                  <c:v>9</c:v>
                </c:pt>
                <c:pt idx="39">
                  <c:v>10.125</c:v>
                </c:pt>
                <c:pt idx="40">
                  <c:v>9.3450000000000024</c:v>
                </c:pt>
                <c:pt idx="41">
                  <c:v>6.2249999999999979</c:v>
                </c:pt>
                <c:pt idx="42">
                  <c:v>15.824999999999999</c:v>
                </c:pt>
                <c:pt idx="43">
                  <c:v>5.7750000000000021</c:v>
                </c:pt>
                <c:pt idx="44">
                  <c:v>13.799999999999997</c:v>
                </c:pt>
                <c:pt idx="45">
                  <c:v>8.1750000000000007</c:v>
                </c:pt>
                <c:pt idx="46">
                  <c:v>10.5</c:v>
                </c:pt>
                <c:pt idx="47">
                  <c:v>8.1750000000000007</c:v>
                </c:pt>
                <c:pt idx="48">
                  <c:v>5.1750000000000007</c:v>
                </c:pt>
                <c:pt idx="49">
                  <c:v>8.4749999999999979</c:v>
                </c:pt>
                <c:pt idx="50">
                  <c:v>12.675000000000001</c:v>
                </c:pt>
                <c:pt idx="51">
                  <c:v>6.8250000000000028</c:v>
                </c:pt>
                <c:pt idx="52">
                  <c:v>12.599999999999998</c:v>
                </c:pt>
                <c:pt idx="53">
                  <c:v>13.642499999999998</c:v>
                </c:pt>
                <c:pt idx="54">
                  <c:v>15.074999999999996</c:v>
                </c:pt>
                <c:pt idx="55">
                  <c:v>16.350000000000001</c:v>
                </c:pt>
                <c:pt idx="56">
                  <c:v>11.849999999999998</c:v>
                </c:pt>
                <c:pt idx="57">
                  <c:v>11.774999999999999</c:v>
                </c:pt>
                <c:pt idx="58">
                  <c:v>8.25</c:v>
                </c:pt>
                <c:pt idx="59">
                  <c:v>9.0524999999999984</c:v>
                </c:pt>
                <c:pt idx="60">
                  <c:v>8.8500000000000014</c:v>
                </c:pt>
                <c:pt idx="61">
                  <c:v>13.125</c:v>
                </c:pt>
                <c:pt idx="62">
                  <c:v>13.949999999999996</c:v>
                </c:pt>
                <c:pt idx="63">
                  <c:v>7.0500000000000043</c:v>
                </c:pt>
                <c:pt idx="64">
                  <c:v>13.200000000000003</c:v>
                </c:pt>
                <c:pt idx="65">
                  <c:v>8.3999999999999986</c:v>
                </c:pt>
                <c:pt idx="66">
                  <c:v>12.524999999999999</c:v>
                </c:pt>
                <c:pt idx="67">
                  <c:v>14.925000000000004</c:v>
                </c:pt>
                <c:pt idx="68">
                  <c:v>17.100000000000001</c:v>
                </c:pt>
                <c:pt idx="69">
                  <c:v>28.05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632768"/>
        <c:axId val="91635072"/>
      </c:barChart>
      <c:lineChart>
        <c:grouping val="standard"/>
        <c:varyColors val="0"/>
        <c:ser>
          <c:idx val="0"/>
          <c:order val="0"/>
          <c:tx>
            <c:strRef>
              <c:f>Sorted!$K$3</c:f>
              <c:strCache>
                <c:ptCount val="1"/>
                <c:pt idx="0">
                  <c:v>No. of Customers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Sorted!$K$4:$K$73</c:f>
              <c:numCache>
                <c:formatCode>_-* #,##0_-;\-* #,##0_-;_-* "-"??_-;_-@_-</c:formatCode>
                <c:ptCount val="70"/>
                <c:pt idx="0">
                  <c:v>10242</c:v>
                </c:pt>
                <c:pt idx="1">
                  <c:v>4815</c:v>
                </c:pt>
                <c:pt idx="2">
                  <c:v>143095</c:v>
                </c:pt>
                <c:pt idx="3">
                  <c:v>21093</c:v>
                </c:pt>
                <c:pt idx="4">
                  <c:v>45445</c:v>
                </c:pt>
                <c:pt idx="5">
                  <c:v>51467</c:v>
                </c:pt>
                <c:pt idx="6">
                  <c:v>83642</c:v>
                </c:pt>
                <c:pt idx="7">
                  <c:v>35892</c:v>
                </c:pt>
                <c:pt idx="8">
                  <c:v>29595</c:v>
                </c:pt>
                <c:pt idx="9">
                  <c:v>181140</c:v>
                </c:pt>
                <c:pt idx="10">
                  <c:v>9441</c:v>
                </c:pt>
                <c:pt idx="11">
                  <c:v>47501</c:v>
                </c:pt>
                <c:pt idx="12">
                  <c:v>32441</c:v>
                </c:pt>
                <c:pt idx="13">
                  <c:v>26713</c:v>
                </c:pt>
                <c:pt idx="14">
                  <c:v>139861</c:v>
                </c:pt>
                <c:pt idx="15">
                  <c:v>12350</c:v>
                </c:pt>
                <c:pt idx="16">
                  <c:v>42746</c:v>
                </c:pt>
                <c:pt idx="17">
                  <c:v>7551</c:v>
                </c:pt>
                <c:pt idx="18">
                  <c:v>11916</c:v>
                </c:pt>
                <c:pt idx="19">
                  <c:v>8917</c:v>
                </c:pt>
                <c:pt idx="20">
                  <c:v>60366</c:v>
                </c:pt>
                <c:pt idx="21">
                  <c:v>20735</c:v>
                </c:pt>
                <c:pt idx="22">
                  <c:v>2259</c:v>
                </c:pt>
                <c:pt idx="23">
                  <c:v>10570</c:v>
                </c:pt>
                <c:pt idx="24">
                  <c:v>108502</c:v>
                </c:pt>
                <c:pt idx="25">
                  <c:v>31620</c:v>
                </c:pt>
                <c:pt idx="26">
                  <c:v>36287</c:v>
                </c:pt>
                <c:pt idx="27">
                  <c:v>296036</c:v>
                </c:pt>
                <c:pt idx="28">
                  <c:v>14715</c:v>
                </c:pt>
                <c:pt idx="29">
                  <c:v>18899</c:v>
                </c:pt>
                <c:pt idx="30">
                  <c:v>78520</c:v>
                </c:pt>
                <c:pt idx="31">
                  <c:v>32992</c:v>
                </c:pt>
                <c:pt idx="32">
                  <c:v>15207</c:v>
                </c:pt>
                <c:pt idx="33">
                  <c:v>49132</c:v>
                </c:pt>
                <c:pt idx="34">
                  <c:v>5967</c:v>
                </c:pt>
                <c:pt idx="35">
                  <c:v>10267</c:v>
                </c:pt>
                <c:pt idx="36">
                  <c:v>18279</c:v>
                </c:pt>
                <c:pt idx="37">
                  <c:v>1884</c:v>
                </c:pt>
                <c:pt idx="38">
                  <c:v>19801</c:v>
                </c:pt>
                <c:pt idx="39">
                  <c:v>321424</c:v>
                </c:pt>
                <c:pt idx="40">
                  <c:v>221272</c:v>
                </c:pt>
                <c:pt idx="41">
                  <c:v>61231</c:v>
                </c:pt>
                <c:pt idx="42">
                  <c:v>6291</c:v>
                </c:pt>
                <c:pt idx="43">
                  <c:v>49094</c:v>
                </c:pt>
                <c:pt idx="44">
                  <c:v>20188</c:v>
                </c:pt>
                <c:pt idx="45">
                  <c:v>4756</c:v>
                </c:pt>
                <c:pt idx="46">
                  <c:v>14507</c:v>
                </c:pt>
                <c:pt idx="47">
                  <c:v>3264</c:v>
                </c:pt>
                <c:pt idx="48">
                  <c:v>39251</c:v>
                </c:pt>
                <c:pt idx="49">
                  <c:v>47518</c:v>
                </c:pt>
                <c:pt idx="50">
                  <c:v>16474</c:v>
                </c:pt>
                <c:pt idx="51">
                  <c:v>213918</c:v>
                </c:pt>
                <c:pt idx="52">
                  <c:v>32326</c:v>
                </c:pt>
                <c:pt idx="53">
                  <c:v>6212</c:v>
                </c:pt>
                <c:pt idx="54">
                  <c:v>1071</c:v>
                </c:pt>
                <c:pt idx="55">
                  <c:v>24171</c:v>
                </c:pt>
                <c:pt idx="56">
                  <c:v>25999</c:v>
                </c:pt>
                <c:pt idx="57">
                  <c:v>3298</c:v>
                </c:pt>
                <c:pt idx="58">
                  <c:v>11057</c:v>
                </c:pt>
                <c:pt idx="59">
                  <c:v>675898</c:v>
                </c:pt>
                <c:pt idx="60">
                  <c:v>2884</c:v>
                </c:pt>
                <c:pt idx="61">
                  <c:v>5219</c:v>
                </c:pt>
                <c:pt idx="62">
                  <c:v>3218</c:v>
                </c:pt>
                <c:pt idx="63">
                  <c:v>2339</c:v>
                </c:pt>
                <c:pt idx="64">
                  <c:v>15073</c:v>
                </c:pt>
                <c:pt idx="65">
                  <c:v>1402</c:v>
                </c:pt>
                <c:pt idx="66">
                  <c:v>17393</c:v>
                </c:pt>
                <c:pt idx="67">
                  <c:v>11635</c:v>
                </c:pt>
                <c:pt idx="68">
                  <c:v>445243</c:v>
                </c:pt>
                <c:pt idx="69">
                  <c:v>334551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02624"/>
        <c:axId val="91800704"/>
      </c:lineChart>
      <c:catAx>
        <c:axId val="916327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91635072"/>
        <c:crosses val="autoZero"/>
        <c:auto val="1"/>
        <c:lblAlgn val="ctr"/>
        <c:lblOffset val="100"/>
        <c:tickLblSkip val="1"/>
        <c:noMultiLvlLbl val="0"/>
      </c:catAx>
      <c:valAx>
        <c:axId val="9163507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91632768"/>
        <c:crosses val="autoZero"/>
        <c:crossBetween val="between"/>
      </c:valAx>
      <c:valAx>
        <c:axId val="9180070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91802624"/>
        <c:crosses val="max"/>
        <c:crossBetween val="between"/>
      </c:valAx>
      <c:catAx>
        <c:axId val="9180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9180070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2016 Monthly Delivery Bill@ 750 kWh/month, Before Tax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Sorted!$J$3</c:f>
              <c:strCache>
                <c:ptCount val="1"/>
                <c:pt idx="0">
                  <c:v>Delivery</c:v>
                </c:pt>
              </c:strCache>
            </c:strRef>
          </c:tx>
          <c:invertIfNegative val="0"/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Sorted!$J$4:$J$73</c:f>
              <c:numCache>
                <c:formatCode>"$"#,##0.00</c:formatCode>
                <c:ptCount val="70"/>
                <c:pt idx="0">
                  <c:v>30.58</c:v>
                </c:pt>
                <c:pt idx="1">
                  <c:v>29.44</c:v>
                </c:pt>
                <c:pt idx="2">
                  <c:v>37.65</c:v>
                </c:pt>
                <c:pt idx="3">
                  <c:v>39.82</c:v>
                </c:pt>
                <c:pt idx="4">
                  <c:v>33.64</c:v>
                </c:pt>
                <c:pt idx="5">
                  <c:v>38.83</c:v>
                </c:pt>
                <c:pt idx="6">
                  <c:v>33.61</c:v>
                </c:pt>
                <c:pt idx="7">
                  <c:v>37.44</c:v>
                </c:pt>
                <c:pt idx="8">
                  <c:v>33.380000000000003</c:v>
                </c:pt>
                <c:pt idx="9">
                  <c:v>39.200000000000003</c:v>
                </c:pt>
                <c:pt idx="10">
                  <c:v>36.54</c:v>
                </c:pt>
                <c:pt idx="11">
                  <c:v>35.46</c:v>
                </c:pt>
                <c:pt idx="12">
                  <c:v>39.119999999999997</c:v>
                </c:pt>
                <c:pt idx="13">
                  <c:v>36.85</c:v>
                </c:pt>
                <c:pt idx="14">
                  <c:v>38.1</c:v>
                </c:pt>
                <c:pt idx="15">
                  <c:v>42.35</c:v>
                </c:pt>
                <c:pt idx="16">
                  <c:v>38.29</c:v>
                </c:pt>
                <c:pt idx="17">
                  <c:v>36.06</c:v>
                </c:pt>
                <c:pt idx="18">
                  <c:v>38.380000000000003</c:v>
                </c:pt>
                <c:pt idx="19">
                  <c:v>38.68</c:v>
                </c:pt>
                <c:pt idx="20">
                  <c:v>39.700000000000003</c:v>
                </c:pt>
                <c:pt idx="21">
                  <c:v>41.92</c:v>
                </c:pt>
                <c:pt idx="22">
                  <c:v>37.43</c:v>
                </c:pt>
                <c:pt idx="23">
                  <c:v>39.299999999999997</c:v>
                </c:pt>
                <c:pt idx="24">
                  <c:v>40.130000000000003</c:v>
                </c:pt>
                <c:pt idx="25">
                  <c:v>42.1</c:v>
                </c:pt>
                <c:pt idx="26">
                  <c:v>40.4</c:v>
                </c:pt>
                <c:pt idx="27">
                  <c:v>39.159999999999997</c:v>
                </c:pt>
                <c:pt idx="28">
                  <c:v>41.63</c:v>
                </c:pt>
                <c:pt idx="29">
                  <c:v>50.41</c:v>
                </c:pt>
                <c:pt idx="30">
                  <c:v>41.01</c:v>
                </c:pt>
                <c:pt idx="31">
                  <c:v>41.6</c:v>
                </c:pt>
                <c:pt idx="32">
                  <c:v>38.869999999999997</c:v>
                </c:pt>
                <c:pt idx="33">
                  <c:v>43.86</c:v>
                </c:pt>
                <c:pt idx="34">
                  <c:v>42.29</c:v>
                </c:pt>
                <c:pt idx="35">
                  <c:v>39.79</c:v>
                </c:pt>
                <c:pt idx="36">
                  <c:v>42.04</c:v>
                </c:pt>
                <c:pt idx="37">
                  <c:v>43.56</c:v>
                </c:pt>
                <c:pt idx="38">
                  <c:v>43.53</c:v>
                </c:pt>
                <c:pt idx="39">
                  <c:v>38.159999999999997</c:v>
                </c:pt>
                <c:pt idx="40">
                  <c:v>43.56</c:v>
                </c:pt>
                <c:pt idx="41">
                  <c:v>42.88</c:v>
                </c:pt>
                <c:pt idx="42">
                  <c:v>42.88</c:v>
                </c:pt>
                <c:pt idx="43">
                  <c:v>42.37</c:v>
                </c:pt>
                <c:pt idx="44">
                  <c:v>45.69</c:v>
                </c:pt>
                <c:pt idx="45">
                  <c:v>41.6</c:v>
                </c:pt>
                <c:pt idx="46">
                  <c:v>45.44</c:v>
                </c:pt>
                <c:pt idx="47">
                  <c:v>41.57</c:v>
                </c:pt>
                <c:pt idx="48">
                  <c:v>45.7</c:v>
                </c:pt>
                <c:pt idx="49">
                  <c:v>45.74</c:v>
                </c:pt>
                <c:pt idx="50">
                  <c:v>51.19</c:v>
                </c:pt>
                <c:pt idx="51">
                  <c:v>49.77</c:v>
                </c:pt>
                <c:pt idx="52">
                  <c:v>46.47</c:v>
                </c:pt>
                <c:pt idx="53">
                  <c:v>49.25</c:v>
                </c:pt>
                <c:pt idx="54">
                  <c:v>50.5</c:v>
                </c:pt>
                <c:pt idx="55">
                  <c:v>36.090000000000003</c:v>
                </c:pt>
                <c:pt idx="56">
                  <c:v>50.89</c:v>
                </c:pt>
                <c:pt idx="57">
                  <c:v>50.01</c:v>
                </c:pt>
                <c:pt idx="58">
                  <c:v>47.4</c:v>
                </c:pt>
                <c:pt idx="59">
                  <c:v>53.94</c:v>
                </c:pt>
                <c:pt idx="60">
                  <c:v>51.83</c:v>
                </c:pt>
                <c:pt idx="61">
                  <c:v>51.03</c:v>
                </c:pt>
                <c:pt idx="62">
                  <c:v>53.48</c:v>
                </c:pt>
                <c:pt idx="63">
                  <c:v>53.51</c:v>
                </c:pt>
                <c:pt idx="64">
                  <c:v>54.97</c:v>
                </c:pt>
                <c:pt idx="65">
                  <c:v>60.25</c:v>
                </c:pt>
                <c:pt idx="66">
                  <c:v>56.11</c:v>
                </c:pt>
                <c:pt idx="67">
                  <c:v>66.290000000000006</c:v>
                </c:pt>
                <c:pt idx="68">
                  <c:v>69.73</c:v>
                </c:pt>
                <c:pt idx="69">
                  <c:v>65.11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380288"/>
        <c:axId val="104731008"/>
      </c:barChart>
      <c:lineChart>
        <c:grouping val="standard"/>
        <c:varyColors val="0"/>
        <c:ser>
          <c:idx val="1"/>
          <c:order val="1"/>
          <c:tx>
            <c:strRef>
              <c:f>Sorted!$N$3</c:f>
              <c:strCache>
                <c:ptCount val="1"/>
                <c:pt idx="0">
                  <c:v>Delivery as % of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Sorted!$N$4:$N$73</c:f>
              <c:numCache>
                <c:formatCode>0%</c:formatCode>
                <c:ptCount val="70"/>
                <c:pt idx="0">
                  <c:v>0.25646059181720043</c:v>
                </c:pt>
                <c:pt idx="1">
                  <c:v>0.24955150925292216</c:v>
                </c:pt>
                <c:pt idx="2">
                  <c:v>0.29857253363816594</c:v>
                </c:pt>
                <c:pt idx="3">
                  <c:v>0.31971515836266795</c:v>
                </c:pt>
                <c:pt idx="4">
                  <c:v>0.27538104470653679</c:v>
                </c:pt>
                <c:pt idx="5">
                  <c:v>0.30261073141742451</c:v>
                </c:pt>
                <c:pt idx="6">
                  <c:v>0.27535821673824157</c:v>
                </c:pt>
                <c:pt idx="7">
                  <c:v>0.29741100325745479</c:v>
                </c:pt>
                <c:pt idx="8">
                  <c:v>0.27385011394447512</c:v>
                </c:pt>
                <c:pt idx="9">
                  <c:v>0.30708313092873141</c:v>
                </c:pt>
                <c:pt idx="10">
                  <c:v>0.2922323250423054</c:v>
                </c:pt>
                <c:pt idx="11">
                  <c:v>0.28617961004779752</c:v>
                </c:pt>
                <c:pt idx="12">
                  <c:v>0.30644222155288509</c:v>
                </c:pt>
                <c:pt idx="13">
                  <c:v>0.2938222805052581</c:v>
                </c:pt>
                <c:pt idx="14">
                  <c:v>0.30106115166360492</c:v>
                </c:pt>
                <c:pt idx="15">
                  <c:v>0.32328400117440259</c:v>
                </c:pt>
                <c:pt idx="16">
                  <c:v>0.30190043128238814</c:v>
                </c:pt>
                <c:pt idx="17">
                  <c:v>0.28957666563603685</c:v>
                </c:pt>
                <c:pt idx="18">
                  <c:v>0.30237996967325081</c:v>
                </c:pt>
                <c:pt idx="19">
                  <c:v>0.30402208027167371</c:v>
                </c:pt>
                <c:pt idx="20">
                  <c:v>0.30969094419526766</c:v>
                </c:pt>
                <c:pt idx="21">
                  <c:v>0.32133446770328367</c:v>
                </c:pt>
                <c:pt idx="22">
                  <c:v>0.29275023670201894</c:v>
                </c:pt>
                <c:pt idx="23">
                  <c:v>0.30749698361009969</c:v>
                </c:pt>
                <c:pt idx="24">
                  <c:v>0.31195130254380199</c:v>
                </c:pt>
                <c:pt idx="25">
                  <c:v>0.32244192484418305</c:v>
                </c:pt>
                <c:pt idx="26">
                  <c:v>0.31345905669183255</c:v>
                </c:pt>
                <c:pt idx="27">
                  <c:v>0.3076507028116699</c:v>
                </c:pt>
                <c:pt idx="28">
                  <c:v>0.3196472470342458</c:v>
                </c:pt>
                <c:pt idx="29">
                  <c:v>0.36267808991134115</c:v>
                </c:pt>
                <c:pt idx="30">
                  <c:v>0.31675097136143893</c:v>
                </c:pt>
                <c:pt idx="31">
                  <c:v>0.31985199156640248</c:v>
                </c:pt>
                <c:pt idx="32">
                  <c:v>0.30525385249435305</c:v>
                </c:pt>
                <c:pt idx="33">
                  <c:v>0.33159696030071445</c:v>
                </c:pt>
                <c:pt idx="34">
                  <c:v>0.32330441792983383</c:v>
                </c:pt>
                <c:pt idx="35">
                  <c:v>0.31016993206169619</c:v>
                </c:pt>
                <c:pt idx="36">
                  <c:v>0.32224463964888733</c:v>
                </c:pt>
                <c:pt idx="37">
                  <c:v>0.3296344297985847</c:v>
                </c:pt>
                <c:pt idx="38">
                  <c:v>0.3295787751571651</c:v>
                </c:pt>
                <c:pt idx="39">
                  <c:v>0.30140387682118785</c:v>
                </c:pt>
                <c:pt idx="40">
                  <c:v>0.32995317352054659</c:v>
                </c:pt>
                <c:pt idx="41">
                  <c:v>0.32647736451269316</c:v>
                </c:pt>
                <c:pt idx="42">
                  <c:v>0.32651444378769917</c:v>
                </c:pt>
                <c:pt idx="43">
                  <c:v>0.323872729605442</c:v>
                </c:pt>
                <c:pt idx="44">
                  <c:v>0.3402269184723149</c:v>
                </c:pt>
                <c:pt idx="45">
                  <c:v>0.31978131262964571</c:v>
                </c:pt>
                <c:pt idx="46">
                  <c:v>0.34004563193116938</c:v>
                </c:pt>
                <c:pt idx="47">
                  <c:v>0.35371160749056013</c:v>
                </c:pt>
                <c:pt idx="48">
                  <c:v>0.34054932894475287</c:v>
                </c:pt>
                <c:pt idx="49">
                  <c:v>0.34070711284552346</c:v>
                </c:pt>
                <c:pt idx="50">
                  <c:v>0.3814109177779933</c:v>
                </c:pt>
                <c:pt idx="51">
                  <c:v>0.35982985188432332</c:v>
                </c:pt>
                <c:pt idx="52">
                  <c:v>0.34434817904698123</c:v>
                </c:pt>
                <c:pt idx="53">
                  <c:v>0.35726325278645304</c:v>
                </c:pt>
                <c:pt idx="54">
                  <c:v>0.36362748471070638</c:v>
                </c:pt>
                <c:pt idx="55">
                  <c:v>0.28973545846063276</c:v>
                </c:pt>
                <c:pt idx="56">
                  <c:v>0.36500472284480967</c:v>
                </c:pt>
                <c:pt idx="57">
                  <c:v>0.36105982494710009</c:v>
                </c:pt>
                <c:pt idx="58">
                  <c:v>0.34845907235442219</c:v>
                </c:pt>
                <c:pt idx="59">
                  <c:v>0.37879267216376239</c:v>
                </c:pt>
                <c:pt idx="60">
                  <c:v>0.3692203787394685</c:v>
                </c:pt>
                <c:pt idx="61">
                  <c:v>0.36542710095353864</c:v>
                </c:pt>
                <c:pt idx="62">
                  <c:v>0.37643646267752129</c:v>
                </c:pt>
                <c:pt idx="63">
                  <c:v>0.37628312364969158</c:v>
                </c:pt>
                <c:pt idx="64">
                  <c:v>0.38282776108764072</c:v>
                </c:pt>
                <c:pt idx="65">
                  <c:v>0.40466159002526714</c:v>
                </c:pt>
                <c:pt idx="66">
                  <c:v>0.38757690443870241</c:v>
                </c:pt>
                <c:pt idx="67">
                  <c:v>0.42768245566065943</c:v>
                </c:pt>
                <c:pt idx="68">
                  <c:v>0.44031213223786353</c:v>
                </c:pt>
                <c:pt idx="69">
                  <c:v>0.42314642118845103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34080"/>
        <c:axId val="104732544"/>
      </c:lineChart>
      <c:catAx>
        <c:axId val="1043802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104731008"/>
        <c:crosses val="autoZero"/>
        <c:auto val="1"/>
        <c:lblAlgn val="ctr"/>
        <c:lblOffset val="100"/>
        <c:tickLblSkip val="1"/>
        <c:noMultiLvlLbl val="0"/>
      </c:catAx>
      <c:valAx>
        <c:axId val="104731008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104380288"/>
        <c:crosses val="autoZero"/>
        <c:crossBetween val="between"/>
      </c:valAx>
      <c:valAx>
        <c:axId val="10473254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104734080"/>
        <c:crosses val="max"/>
        <c:crossBetween val="between"/>
      </c:valAx>
      <c:catAx>
        <c:axId val="1047340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473254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2016 Monthly Delivery Bill@ 750 kWh/month, Before Tax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Sorted!$J$3</c:f>
              <c:strCache>
                <c:ptCount val="1"/>
                <c:pt idx="0">
                  <c:v>Delivery</c:v>
                </c:pt>
              </c:strCache>
            </c:strRef>
          </c:tx>
          <c:invertIfNegative val="0"/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Sorted!$J$4:$J$73</c:f>
              <c:numCache>
                <c:formatCode>"$"#,##0.00</c:formatCode>
                <c:ptCount val="70"/>
                <c:pt idx="0">
                  <c:v>30.58</c:v>
                </c:pt>
                <c:pt idx="1">
                  <c:v>29.44</c:v>
                </c:pt>
                <c:pt idx="2">
                  <c:v>37.65</c:v>
                </c:pt>
                <c:pt idx="3">
                  <c:v>39.82</c:v>
                </c:pt>
                <c:pt idx="4">
                  <c:v>33.64</c:v>
                </c:pt>
                <c:pt idx="5">
                  <c:v>38.83</c:v>
                </c:pt>
                <c:pt idx="6">
                  <c:v>33.61</c:v>
                </c:pt>
                <c:pt idx="7">
                  <c:v>37.44</c:v>
                </c:pt>
                <c:pt idx="8">
                  <c:v>33.380000000000003</c:v>
                </c:pt>
                <c:pt idx="9">
                  <c:v>39.200000000000003</c:v>
                </c:pt>
                <c:pt idx="10">
                  <c:v>36.54</c:v>
                </c:pt>
                <c:pt idx="11">
                  <c:v>35.46</c:v>
                </c:pt>
                <c:pt idx="12">
                  <c:v>39.119999999999997</c:v>
                </c:pt>
                <c:pt idx="13">
                  <c:v>36.85</c:v>
                </c:pt>
                <c:pt idx="14">
                  <c:v>38.1</c:v>
                </c:pt>
                <c:pt idx="15">
                  <c:v>42.35</c:v>
                </c:pt>
                <c:pt idx="16">
                  <c:v>38.29</c:v>
                </c:pt>
                <c:pt idx="17">
                  <c:v>36.06</c:v>
                </c:pt>
                <c:pt idx="18">
                  <c:v>38.380000000000003</c:v>
                </c:pt>
                <c:pt idx="19">
                  <c:v>38.68</c:v>
                </c:pt>
                <c:pt idx="20">
                  <c:v>39.700000000000003</c:v>
                </c:pt>
                <c:pt idx="21">
                  <c:v>41.92</c:v>
                </c:pt>
                <c:pt idx="22">
                  <c:v>37.43</c:v>
                </c:pt>
                <c:pt idx="23">
                  <c:v>39.299999999999997</c:v>
                </c:pt>
                <c:pt idx="24">
                  <c:v>40.130000000000003</c:v>
                </c:pt>
                <c:pt idx="25">
                  <c:v>42.1</c:v>
                </c:pt>
                <c:pt idx="26">
                  <c:v>40.4</c:v>
                </c:pt>
                <c:pt idx="27">
                  <c:v>39.159999999999997</c:v>
                </c:pt>
                <c:pt idx="28">
                  <c:v>41.63</c:v>
                </c:pt>
                <c:pt idx="29">
                  <c:v>50.41</c:v>
                </c:pt>
                <c:pt idx="30">
                  <c:v>41.01</c:v>
                </c:pt>
                <c:pt idx="31">
                  <c:v>41.6</c:v>
                </c:pt>
                <c:pt idx="32">
                  <c:v>38.869999999999997</c:v>
                </c:pt>
                <c:pt idx="33">
                  <c:v>43.86</c:v>
                </c:pt>
                <c:pt idx="34">
                  <c:v>42.29</c:v>
                </c:pt>
                <c:pt idx="35">
                  <c:v>39.79</c:v>
                </c:pt>
                <c:pt idx="36">
                  <c:v>42.04</c:v>
                </c:pt>
                <c:pt idx="37">
                  <c:v>43.56</c:v>
                </c:pt>
                <c:pt idx="38">
                  <c:v>43.53</c:v>
                </c:pt>
                <c:pt idx="39">
                  <c:v>38.159999999999997</c:v>
                </c:pt>
                <c:pt idx="40">
                  <c:v>43.56</c:v>
                </c:pt>
                <c:pt idx="41">
                  <c:v>42.88</c:v>
                </c:pt>
                <c:pt idx="42">
                  <c:v>42.88</c:v>
                </c:pt>
                <c:pt idx="43">
                  <c:v>42.37</c:v>
                </c:pt>
                <c:pt idx="44">
                  <c:v>45.69</c:v>
                </c:pt>
                <c:pt idx="45">
                  <c:v>41.6</c:v>
                </c:pt>
                <c:pt idx="46">
                  <c:v>45.44</c:v>
                </c:pt>
                <c:pt idx="47">
                  <c:v>41.57</c:v>
                </c:pt>
                <c:pt idx="48">
                  <c:v>45.7</c:v>
                </c:pt>
                <c:pt idx="49">
                  <c:v>45.74</c:v>
                </c:pt>
                <c:pt idx="50">
                  <c:v>51.19</c:v>
                </c:pt>
                <c:pt idx="51">
                  <c:v>49.77</c:v>
                </c:pt>
                <c:pt idx="52">
                  <c:v>46.47</c:v>
                </c:pt>
                <c:pt idx="53">
                  <c:v>49.25</c:v>
                </c:pt>
                <c:pt idx="54">
                  <c:v>50.5</c:v>
                </c:pt>
                <c:pt idx="55">
                  <c:v>36.090000000000003</c:v>
                </c:pt>
                <c:pt idx="56">
                  <c:v>50.89</c:v>
                </c:pt>
                <c:pt idx="57">
                  <c:v>50.01</c:v>
                </c:pt>
                <c:pt idx="58">
                  <c:v>47.4</c:v>
                </c:pt>
                <c:pt idx="59">
                  <c:v>53.94</c:v>
                </c:pt>
                <c:pt idx="60">
                  <c:v>51.83</c:v>
                </c:pt>
                <c:pt idx="61">
                  <c:v>51.03</c:v>
                </c:pt>
                <c:pt idx="62">
                  <c:v>53.48</c:v>
                </c:pt>
                <c:pt idx="63">
                  <c:v>53.51</c:v>
                </c:pt>
                <c:pt idx="64">
                  <c:v>54.97</c:v>
                </c:pt>
                <c:pt idx="65">
                  <c:v>60.25</c:v>
                </c:pt>
                <c:pt idx="66">
                  <c:v>56.11</c:v>
                </c:pt>
                <c:pt idx="67">
                  <c:v>66.290000000000006</c:v>
                </c:pt>
                <c:pt idx="68">
                  <c:v>69.73</c:v>
                </c:pt>
                <c:pt idx="69">
                  <c:v>65.11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718656"/>
        <c:axId val="119720576"/>
      </c:barChart>
      <c:lineChart>
        <c:grouping val="standard"/>
        <c:varyColors val="0"/>
        <c:ser>
          <c:idx val="1"/>
          <c:order val="1"/>
          <c:tx>
            <c:strRef>
              <c:f>Sorted!$K$3</c:f>
              <c:strCache>
                <c:ptCount val="1"/>
                <c:pt idx="0">
                  <c:v>No. of Customers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Sorted!$K$4:$K$73</c:f>
              <c:numCache>
                <c:formatCode>_-* #,##0_-;\-* #,##0_-;_-* "-"??_-;_-@_-</c:formatCode>
                <c:ptCount val="70"/>
                <c:pt idx="0">
                  <c:v>10242</c:v>
                </c:pt>
                <c:pt idx="1">
                  <c:v>4815</c:v>
                </c:pt>
                <c:pt idx="2">
                  <c:v>143095</c:v>
                </c:pt>
                <c:pt idx="3">
                  <c:v>21093</c:v>
                </c:pt>
                <c:pt idx="4">
                  <c:v>45445</c:v>
                </c:pt>
                <c:pt idx="5">
                  <c:v>51467</c:v>
                </c:pt>
                <c:pt idx="6">
                  <c:v>83642</c:v>
                </c:pt>
                <c:pt idx="7">
                  <c:v>35892</c:v>
                </c:pt>
                <c:pt idx="8">
                  <c:v>29595</c:v>
                </c:pt>
                <c:pt idx="9">
                  <c:v>181140</c:v>
                </c:pt>
                <c:pt idx="10">
                  <c:v>9441</c:v>
                </c:pt>
                <c:pt idx="11">
                  <c:v>47501</c:v>
                </c:pt>
                <c:pt idx="12">
                  <c:v>32441</c:v>
                </c:pt>
                <c:pt idx="13">
                  <c:v>26713</c:v>
                </c:pt>
                <c:pt idx="14">
                  <c:v>139861</c:v>
                </c:pt>
                <c:pt idx="15">
                  <c:v>12350</c:v>
                </c:pt>
                <c:pt idx="16">
                  <c:v>42746</c:v>
                </c:pt>
                <c:pt idx="17">
                  <c:v>7551</c:v>
                </c:pt>
                <c:pt idx="18">
                  <c:v>11916</c:v>
                </c:pt>
                <c:pt idx="19">
                  <c:v>8917</c:v>
                </c:pt>
                <c:pt idx="20">
                  <c:v>60366</c:v>
                </c:pt>
                <c:pt idx="21">
                  <c:v>20735</c:v>
                </c:pt>
                <c:pt idx="22">
                  <c:v>2259</c:v>
                </c:pt>
                <c:pt idx="23">
                  <c:v>10570</c:v>
                </c:pt>
                <c:pt idx="24">
                  <c:v>108502</c:v>
                </c:pt>
                <c:pt idx="25">
                  <c:v>31620</c:v>
                </c:pt>
                <c:pt idx="26">
                  <c:v>36287</c:v>
                </c:pt>
                <c:pt idx="27">
                  <c:v>296036</c:v>
                </c:pt>
                <c:pt idx="28">
                  <c:v>14715</c:v>
                </c:pt>
                <c:pt idx="29">
                  <c:v>18899</c:v>
                </c:pt>
                <c:pt idx="30">
                  <c:v>78520</c:v>
                </c:pt>
                <c:pt idx="31">
                  <c:v>32992</c:v>
                </c:pt>
                <c:pt idx="32">
                  <c:v>15207</c:v>
                </c:pt>
                <c:pt idx="33">
                  <c:v>49132</c:v>
                </c:pt>
                <c:pt idx="34">
                  <c:v>5967</c:v>
                </c:pt>
                <c:pt idx="35">
                  <c:v>10267</c:v>
                </c:pt>
                <c:pt idx="36">
                  <c:v>18279</c:v>
                </c:pt>
                <c:pt idx="37">
                  <c:v>1884</c:v>
                </c:pt>
                <c:pt idx="38">
                  <c:v>19801</c:v>
                </c:pt>
                <c:pt idx="39">
                  <c:v>321424</c:v>
                </c:pt>
                <c:pt idx="40">
                  <c:v>221272</c:v>
                </c:pt>
                <c:pt idx="41">
                  <c:v>61231</c:v>
                </c:pt>
                <c:pt idx="42">
                  <c:v>6291</c:v>
                </c:pt>
                <c:pt idx="43">
                  <c:v>49094</c:v>
                </c:pt>
                <c:pt idx="44">
                  <c:v>20188</c:v>
                </c:pt>
                <c:pt idx="45">
                  <c:v>4756</c:v>
                </c:pt>
                <c:pt idx="46">
                  <c:v>14507</c:v>
                </c:pt>
                <c:pt idx="47">
                  <c:v>3264</c:v>
                </c:pt>
                <c:pt idx="48">
                  <c:v>39251</c:v>
                </c:pt>
                <c:pt idx="49">
                  <c:v>47518</c:v>
                </c:pt>
                <c:pt idx="50">
                  <c:v>16474</c:v>
                </c:pt>
                <c:pt idx="51">
                  <c:v>213918</c:v>
                </c:pt>
                <c:pt idx="52">
                  <c:v>32326</c:v>
                </c:pt>
                <c:pt idx="53">
                  <c:v>6212</c:v>
                </c:pt>
                <c:pt idx="54">
                  <c:v>1071</c:v>
                </c:pt>
                <c:pt idx="55">
                  <c:v>24171</c:v>
                </c:pt>
                <c:pt idx="56">
                  <c:v>25999</c:v>
                </c:pt>
                <c:pt idx="57">
                  <c:v>3298</c:v>
                </c:pt>
                <c:pt idx="58">
                  <c:v>11057</c:v>
                </c:pt>
                <c:pt idx="59">
                  <c:v>675898</c:v>
                </c:pt>
                <c:pt idx="60">
                  <c:v>2884</c:v>
                </c:pt>
                <c:pt idx="61">
                  <c:v>5219</c:v>
                </c:pt>
                <c:pt idx="62">
                  <c:v>3218</c:v>
                </c:pt>
                <c:pt idx="63">
                  <c:v>2339</c:v>
                </c:pt>
                <c:pt idx="64">
                  <c:v>15073</c:v>
                </c:pt>
                <c:pt idx="65">
                  <c:v>1402</c:v>
                </c:pt>
                <c:pt idx="66">
                  <c:v>17393</c:v>
                </c:pt>
                <c:pt idx="67">
                  <c:v>11635</c:v>
                </c:pt>
                <c:pt idx="68">
                  <c:v>445243</c:v>
                </c:pt>
                <c:pt idx="69">
                  <c:v>334551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632"/>
        <c:axId val="119763328"/>
      </c:lineChart>
      <c:catAx>
        <c:axId val="119718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119720576"/>
        <c:crosses val="autoZero"/>
        <c:auto val="1"/>
        <c:lblAlgn val="ctr"/>
        <c:lblOffset val="100"/>
        <c:tickLblSkip val="1"/>
        <c:noMultiLvlLbl val="0"/>
      </c:catAx>
      <c:valAx>
        <c:axId val="119720576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119718656"/>
        <c:crosses val="autoZero"/>
        <c:crossBetween val="between"/>
      </c:valAx>
      <c:valAx>
        <c:axId val="119763328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119765632"/>
        <c:crosses val="max"/>
        <c:crossBetween val="between"/>
      </c:valAx>
      <c:catAx>
        <c:axId val="119765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1976332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2016 Monthly Delivery Bill@ 750 kWh/month, Before Tax 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Sorted!$J$3</c:f>
              <c:strCache>
                <c:ptCount val="1"/>
                <c:pt idx="0">
                  <c:v>Delivery</c:v>
                </c:pt>
              </c:strCache>
            </c:strRef>
          </c:tx>
          <c:invertIfNegative val="0"/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Sorted!$J$4:$J$73</c:f>
              <c:numCache>
                <c:formatCode>"$"#,##0.00</c:formatCode>
                <c:ptCount val="70"/>
                <c:pt idx="0">
                  <c:v>30.58</c:v>
                </c:pt>
                <c:pt idx="1">
                  <c:v>29.44</c:v>
                </c:pt>
                <c:pt idx="2">
                  <c:v>37.65</c:v>
                </c:pt>
                <c:pt idx="3">
                  <c:v>39.82</c:v>
                </c:pt>
                <c:pt idx="4">
                  <c:v>33.64</c:v>
                </c:pt>
                <c:pt idx="5">
                  <c:v>38.83</c:v>
                </c:pt>
                <c:pt idx="6">
                  <c:v>33.61</c:v>
                </c:pt>
                <c:pt idx="7">
                  <c:v>37.44</c:v>
                </c:pt>
                <c:pt idx="8">
                  <c:v>33.380000000000003</c:v>
                </c:pt>
                <c:pt idx="9">
                  <c:v>39.200000000000003</c:v>
                </c:pt>
                <c:pt idx="10">
                  <c:v>36.54</c:v>
                </c:pt>
                <c:pt idx="11">
                  <c:v>35.46</c:v>
                </c:pt>
                <c:pt idx="12">
                  <c:v>39.119999999999997</c:v>
                </c:pt>
                <c:pt idx="13">
                  <c:v>36.85</c:v>
                </c:pt>
                <c:pt idx="14">
                  <c:v>38.1</c:v>
                </c:pt>
                <c:pt idx="15">
                  <c:v>42.35</c:v>
                </c:pt>
                <c:pt idx="16">
                  <c:v>38.29</c:v>
                </c:pt>
                <c:pt idx="17">
                  <c:v>36.06</c:v>
                </c:pt>
                <c:pt idx="18">
                  <c:v>38.380000000000003</c:v>
                </c:pt>
                <c:pt idx="19">
                  <c:v>38.68</c:v>
                </c:pt>
                <c:pt idx="20">
                  <c:v>39.700000000000003</c:v>
                </c:pt>
                <c:pt idx="21">
                  <c:v>41.92</c:v>
                </c:pt>
                <c:pt idx="22">
                  <c:v>37.43</c:v>
                </c:pt>
                <c:pt idx="23">
                  <c:v>39.299999999999997</c:v>
                </c:pt>
                <c:pt idx="24">
                  <c:v>40.130000000000003</c:v>
                </c:pt>
                <c:pt idx="25">
                  <c:v>42.1</c:v>
                </c:pt>
                <c:pt idx="26">
                  <c:v>40.4</c:v>
                </c:pt>
                <c:pt idx="27">
                  <c:v>39.159999999999997</c:v>
                </c:pt>
                <c:pt idx="28">
                  <c:v>41.63</c:v>
                </c:pt>
                <c:pt idx="29">
                  <c:v>50.41</c:v>
                </c:pt>
                <c:pt idx="30">
                  <c:v>41.01</c:v>
                </c:pt>
                <c:pt idx="31">
                  <c:v>41.6</c:v>
                </c:pt>
                <c:pt idx="32">
                  <c:v>38.869999999999997</c:v>
                </c:pt>
                <c:pt idx="33">
                  <c:v>43.86</c:v>
                </c:pt>
                <c:pt idx="34">
                  <c:v>42.29</c:v>
                </c:pt>
                <c:pt idx="35">
                  <c:v>39.79</c:v>
                </c:pt>
                <c:pt idx="36">
                  <c:v>42.04</c:v>
                </c:pt>
                <c:pt idx="37">
                  <c:v>43.56</c:v>
                </c:pt>
                <c:pt idx="38">
                  <c:v>43.53</c:v>
                </c:pt>
                <c:pt idx="39">
                  <c:v>38.159999999999997</c:v>
                </c:pt>
                <c:pt idx="40">
                  <c:v>43.56</c:v>
                </c:pt>
                <c:pt idx="41">
                  <c:v>42.88</c:v>
                </c:pt>
                <c:pt idx="42">
                  <c:v>42.88</c:v>
                </c:pt>
                <c:pt idx="43">
                  <c:v>42.37</c:v>
                </c:pt>
                <c:pt idx="44">
                  <c:v>45.69</c:v>
                </c:pt>
                <c:pt idx="45">
                  <c:v>41.6</c:v>
                </c:pt>
                <c:pt idx="46">
                  <c:v>45.44</c:v>
                </c:pt>
                <c:pt idx="47">
                  <c:v>41.57</c:v>
                </c:pt>
                <c:pt idx="48">
                  <c:v>45.7</c:v>
                </c:pt>
                <c:pt idx="49">
                  <c:v>45.74</c:v>
                </c:pt>
                <c:pt idx="50">
                  <c:v>51.19</c:v>
                </c:pt>
                <c:pt idx="51">
                  <c:v>49.77</c:v>
                </c:pt>
                <c:pt idx="52">
                  <c:v>46.47</c:v>
                </c:pt>
                <c:pt idx="53">
                  <c:v>49.25</c:v>
                </c:pt>
                <c:pt idx="54">
                  <c:v>50.5</c:v>
                </c:pt>
                <c:pt idx="55">
                  <c:v>36.090000000000003</c:v>
                </c:pt>
                <c:pt idx="56">
                  <c:v>50.89</c:v>
                </c:pt>
                <c:pt idx="57">
                  <c:v>50.01</c:v>
                </c:pt>
                <c:pt idx="58">
                  <c:v>47.4</c:v>
                </c:pt>
                <c:pt idx="59">
                  <c:v>53.94</c:v>
                </c:pt>
                <c:pt idx="60">
                  <c:v>51.83</c:v>
                </c:pt>
                <c:pt idx="61">
                  <c:v>51.03</c:v>
                </c:pt>
                <c:pt idx="62">
                  <c:v>53.48</c:v>
                </c:pt>
                <c:pt idx="63">
                  <c:v>53.51</c:v>
                </c:pt>
                <c:pt idx="64">
                  <c:v>54.97</c:v>
                </c:pt>
                <c:pt idx="65">
                  <c:v>60.25</c:v>
                </c:pt>
                <c:pt idx="66">
                  <c:v>56.11</c:v>
                </c:pt>
                <c:pt idx="67">
                  <c:v>66.290000000000006</c:v>
                </c:pt>
                <c:pt idx="68">
                  <c:v>69.73</c:v>
                </c:pt>
                <c:pt idx="69">
                  <c:v>65.11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19648"/>
        <c:axId val="121421184"/>
      </c:barChart>
      <c:lineChart>
        <c:grouping val="standard"/>
        <c:varyColors val="0"/>
        <c:ser>
          <c:idx val="1"/>
          <c:order val="1"/>
          <c:tx>
            <c:strRef>
              <c:f>Sorted!$L$3</c:f>
              <c:strCache>
                <c:ptCount val="1"/>
                <c:pt idx="0">
                  <c:v>Cumulative Customers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Sorted!$I$4:$I$73</c:f>
              <c:strCache>
                <c:ptCount val="70"/>
                <c:pt idx="0">
                  <c:v>ELK Energy</c:v>
                </c:pt>
                <c:pt idx="1">
                  <c:v>Hydro Hawkesbury</c:v>
                </c:pt>
                <c:pt idx="2">
                  <c:v>Hydro One Brampton</c:v>
                </c:pt>
                <c:pt idx="3">
                  <c:v>North Bay Hydro</c:v>
                </c:pt>
                <c:pt idx="4">
                  <c:v>Thunder Bay Hydro</c:v>
                </c:pt>
                <c:pt idx="5">
                  <c:v>Oshawa PUC</c:v>
                </c:pt>
                <c:pt idx="6">
                  <c:v>Kitchener Wilmot Hydro</c:v>
                </c:pt>
                <c:pt idx="7">
                  <c:v>Brantford Power</c:v>
                </c:pt>
                <c:pt idx="8">
                  <c:v>PUC Distribution</c:v>
                </c:pt>
                <c:pt idx="9">
                  <c:v>Enersource Hydro</c:v>
                </c:pt>
                <c:pt idx="10">
                  <c:v>Ottawa River Power</c:v>
                </c:pt>
                <c:pt idx="11">
                  <c:v>(CND Hydro) Energy Plus - Cambridge</c:v>
                </c:pt>
                <c:pt idx="12">
                  <c:v>Peterborough Distribution</c:v>
                </c:pt>
                <c:pt idx="13">
                  <c:v>Essex Powerlines</c:v>
                </c:pt>
                <c:pt idx="14">
                  <c:v>London Hydro</c:v>
                </c:pt>
                <c:pt idx="15">
                  <c:v>Wasaga Distribution</c:v>
                </c:pt>
                <c:pt idx="16">
                  <c:v>Greater Sudbury Hydro</c:v>
                </c:pt>
                <c:pt idx="17">
                  <c:v>Niagara On The Lake Hydro</c:v>
                </c:pt>
                <c:pt idx="18">
                  <c:v>Orillia Power</c:v>
                </c:pt>
                <c:pt idx="19">
                  <c:v>Lakefront Utilities</c:v>
                </c:pt>
                <c:pt idx="20">
                  <c:v>Burlington Hydro Inc.</c:v>
                </c:pt>
                <c:pt idx="21">
                  <c:v>Welland Hydro</c:v>
                </c:pt>
                <c:pt idx="22">
                  <c:v>Hearst Power</c:v>
                </c:pt>
                <c:pt idx="23">
                  <c:v>Orangeville Hydro</c:v>
                </c:pt>
                <c:pt idx="24">
                  <c:v>Veridian Connections</c:v>
                </c:pt>
                <c:pt idx="25">
                  <c:v>Newmarket-Tay Power</c:v>
                </c:pt>
                <c:pt idx="26">
                  <c:v>Entegrus Powerlines (CK Hydro)</c:v>
                </c:pt>
                <c:pt idx="27">
                  <c:v>Hydro Ottawa</c:v>
                </c:pt>
                <c:pt idx="28">
                  <c:v>COLLUS PowerStream</c:v>
                </c:pt>
                <c:pt idx="29">
                  <c:v>Haldimand County Hydro</c:v>
                </c:pt>
                <c:pt idx="30">
                  <c:v>EnWin</c:v>
                </c:pt>
                <c:pt idx="31">
                  <c:v>Milton Hydro</c:v>
                </c:pt>
                <c:pt idx="32">
                  <c:v>St. Thomas Energy</c:v>
                </c:pt>
                <c:pt idx="33">
                  <c:v>Guelph Hydro</c:v>
                </c:pt>
                <c:pt idx="34">
                  <c:v>Centre Wellington</c:v>
                </c:pt>
                <c:pt idx="35">
                  <c:v>Grimsby Power</c:v>
                </c:pt>
                <c:pt idx="36">
                  <c:v>Festival Hydro</c:v>
                </c:pt>
                <c:pt idx="37">
                  <c:v>Coop Hydro Embrun</c:v>
                </c:pt>
                <c:pt idx="38">
                  <c:v>Halton Hills Hydro</c:v>
                </c:pt>
                <c:pt idx="39">
                  <c:v>Powerstream (South)</c:v>
                </c:pt>
                <c:pt idx="40">
                  <c:v>Horizon Utilities</c:v>
                </c:pt>
                <c:pt idx="41">
                  <c:v>Oakville Hydro</c:v>
                </c:pt>
                <c:pt idx="42">
                  <c:v>Tillsonburg Hydro</c:v>
                </c:pt>
                <c:pt idx="43">
                  <c:v>Waterloo North Hydro</c:v>
                </c:pt>
                <c:pt idx="44">
                  <c:v>Westario</c:v>
                </c:pt>
                <c:pt idx="45">
                  <c:v>Kenora Hydro</c:v>
                </c:pt>
                <c:pt idx="46">
                  <c:v>Woodstock Hydro</c:v>
                </c:pt>
                <c:pt idx="47">
                  <c:v>Fort Frances Power</c:v>
                </c:pt>
                <c:pt idx="48">
                  <c:v>Whitby Hydro</c:v>
                </c:pt>
                <c:pt idx="49">
                  <c:v>Niagara Peninsula</c:v>
                </c:pt>
                <c:pt idx="50">
                  <c:v>Erie Thames Powerlines</c:v>
                </c:pt>
                <c:pt idx="51">
                  <c:v>Hydro One Networks (UR)</c:v>
                </c:pt>
                <c:pt idx="52">
                  <c:v>Bluewater Power</c:v>
                </c:pt>
                <c:pt idx="53">
                  <c:v>Midland Power</c:v>
                </c:pt>
                <c:pt idx="54">
                  <c:v>Hydro 2000</c:v>
                </c:pt>
                <c:pt idx="55">
                  <c:v>Kingston Hydro </c:v>
                </c:pt>
                <c:pt idx="56">
                  <c:v>CNP (Fort Erie)</c:v>
                </c:pt>
                <c:pt idx="57">
                  <c:v>West Coast Huron</c:v>
                </c:pt>
                <c:pt idx="58">
                  <c:v>Lakeland Power</c:v>
                </c:pt>
                <c:pt idx="59">
                  <c:v>Toronto Hydro</c:v>
                </c:pt>
                <c:pt idx="60">
                  <c:v>Norfolk Power</c:v>
                </c:pt>
                <c:pt idx="61">
                  <c:v>Northern Ontario Wires</c:v>
                </c:pt>
                <c:pt idx="62">
                  <c:v>Wellington North Power</c:v>
                </c:pt>
                <c:pt idx="63">
                  <c:v>Sioux Lookout</c:v>
                </c:pt>
                <c:pt idx="64">
                  <c:v>InnPower</c:v>
                </c:pt>
                <c:pt idx="65">
                  <c:v>Atikokan Hydro</c:v>
                </c:pt>
                <c:pt idx="66">
                  <c:v>Parry Sound Power</c:v>
                </c:pt>
                <c:pt idx="67">
                  <c:v>Algoma Power</c:v>
                </c:pt>
                <c:pt idx="68">
                  <c:v>Hydro One Networks (R1)</c:v>
                </c:pt>
                <c:pt idx="69">
                  <c:v>Hydro One Networks (R2)</c:v>
                </c:pt>
              </c:strCache>
            </c:strRef>
          </c:cat>
          <c:val>
            <c:numRef>
              <c:f>Sorted!$L$4:$L$73</c:f>
              <c:numCache>
                <c:formatCode>_-* #,##0_-;\-* #,##0_-;_-* "-"??_-;_-@_-</c:formatCode>
                <c:ptCount val="70"/>
                <c:pt idx="0">
                  <c:v>4416078</c:v>
                </c:pt>
                <c:pt idx="1">
                  <c:v>4405836</c:v>
                </c:pt>
                <c:pt idx="2">
                  <c:v>4401021</c:v>
                </c:pt>
                <c:pt idx="3">
                  <c:v>4257926</c:v>
                </c:pt>
                <c:pt idx="4">
                  <c:v>4236833</c:v>
                </c:pt>
                <c:pt idx="5">
                  <c:v>4191388</c:v>
                </c:pt>
                <c:pt idx="6">
                  <c:v>4139921</c:v>
                </c:pt>
                <c:pt idx="7">
                  <c:v>4056279</c:v>
                </c:pt>
                <c:pt idx="8">
                  <c:v>4020387</c:v>
                </c:pt>
                <c:pt idx="9">
                  <c:v>3990792</c:v>
                </c:pt>
                <c:pt idx="10">
                  <c:v>3809652</c:v>
                </c:pt>
                <c:pt idx="11">
                  <c:v>3800211</c:v>
                </c:pt>
                <c:pt idx="12">
                  <c:v>3752710</c:v>
                </c:pt>
                <c:pt idx="13">
                  <c:v>3720269</c:v>
                </c:pt>
                <c:pt idx="14">
                  <c:v>3693556</c:v>
                </c:pt>
                <c:pt idx="15">
                  <c:v>3553695</c:v>
                </c:pt>
                <c:pt idx="16">
                  <c:v>3541345</c:v>
                </c:pt>
                <c:pt idx="17">
                  <c:v>3498599</c:v>
                </c:pt>
                <c:pt idx="18">
                  <c:v>3491048</c:v>
                </c:pt>
                <c:pt idx="19">
                  <c:v>3479132</c:v>
                </c:pt>
                <c:pt idx="20">
                  <c:v>3470215</c:v>
                </c:pt>
                <c:pt idx="21">
                  <c:v>3409849</c:v>
                </c:pt>
                <c:pt idx="22">
                  <c:v>3389114</c:v>
                </c:pt>
                <c:pt idx="23">
                  <c:v>3386855</c:v>
                </c:pt>
                <c:pt idx="24">
                  <c:v>3376285</c:v>
                </c:pt>
                <c:pt idx="25">
                  <c:v>3267783</c:v>
                </c:pt>
                <c:pt idx="26">
                  <c:v>3236163</c:v>
                </c:pt>
                <c:pt idx="27">
                  <c:v>3199876</c:v>
                </c:pt>
                <c:pt idx="28">
                  <c:v>2903840</c:v>
                </c:pt>
                <c:pt idx="29">
                  <c:v>2889125</c:v>
                </c:pt>
                <c:pt idx="30">
                  <c:v>2870226</c:v>
                </c:pt>
                <c:pt idx="31">
                  <c:v>2791706</c:v>
                </c:pt>
                <c:pt idx="32">
                  <c:v>2758714</c:v>
                </c:pt>
                <c:pt idx="33">
                  <c:v>2743507</c:v>
                </c:pt>
                <c:pt idx="34">
                  <c:v>2694375</c:v>
                </c:pt>
                <c:pt idx="35">
                  <c:v>2688408</c:v>
                </c:pt>
                <c:pt idx="36">
                  <c:v>2678141</c:v>
                </c:pt>
                <c:pt idx="37">
                  <c:v>2659862</c:v>
                </c:pt>
                <c:pt idx="38">
                  <c:v>2657978</c:v>
                </c:pt>
                <c:pt idx="39">
                  <c:v>2638177</c:v>
                </c:pt>
                <c:pt idx="40">
                  <c:v>2316753</c:v>
                </c:pt>
                <c:pt idx="41">
                  <c:v>2095481</c:v>
                </c:pt>
                <c:pt idx="42">
                  <c:v>2034250</c:v>
                </c:pt>
                <c:pt idx="43">
                  <c:v>2027959</c:v>
                </c:pt>
                <c:pt idx="44">
                  <c:v>1978865</c:v>
                </c:pt>
                <c:pt idx="45">
                  <c:v>1958677</c:v>
                </c:pt>
                <c:pt idx="46">
                  <c:v>1953921</c:v>
                </c:pt>
                <c:pt idx="47">
                  <c:v>1939414</c:v>
                </c:pt>
                <c:pt idx="48">
                  <c:v>1936150</c:v>
                </c:pt>
                <c:pt idx="49">
                  <c:v>1896899</c:v>
                </c:pt>
                <c:pt idx="50">
                  <c:v>1849381</c:v>
                </c:pt>
                <c:pt idx="51">
                  <c:v>1832907</c:v>
                </c:pt>
                <c:pt idx="52">
                  <c:v>1618989</c:v>
                </c:pt>
                <c:pt idx="53">
                  <c:v>1586663</c:v>
                </c:pt>
                <c:pt idx="54">
                  <c:v>1580451</c:v>
                </c:pt>
                <c:pt idx="55">
                  <c:v>1579380</c:v>
                </c:pt>
                <c:pt idx="56">
                  <c:v>1555209</c:v>
                </c:pt>
                <c:pt idx="57">
                  <c:v>1529210</c:v>
                </c:pt>
                <c:pt idx="58">
                  <c:v>1525912</c:v>
                </c:pt>
                <c:pt idx="59">
                  <c:v>1514855</c:v>
                </c:pt>
                <c:pt idx="60">
                  <c:v>838957</c:v>
                </c:pt>
                <c:pt idx="61">
                  <c:v>836073</c:v>
                </c:pt>
                <c:pt idx="62">
                  <c:v>830854</c:v>
                </c:pt>
                <c:pt idx="63">
                  <c:v>827636</c:v>
                </c:pt>
                <c:pt idx="64">
                  <c:v>825297</c:v>
                </c:pt>
                <c:pt idx="65">
                  <c:v>810224</c:v>
                </c:pt>
                <c:pt idx="66">
                  <c:v>808822</c:v>
                </c:pt>
                <c:pt idx="67">
                  <c:v>791429</c:v>
                </c:pt>
                <c:pt idx="68">
                  <c:v>779794</c:v>
                </c:pt>
                <c:pt idx="69">
                  <c:v>334551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32704"/>
        <c:axId val="121431168"/>
      </c:lineChart>
      <c:catAx>
        <c:axId val="1214196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en-US"/>
          </a:p>
        </c:txPr>
        <c:crossAx val="121421184"/>
        <c:crosses val="autoZero"/>
        <c:auto val="1"/>
        <c:lblAlgn val="ctr"/>
        <c:lblOffset val="100"/>
        <c:tickLblSkip val="1"/>
        <c:noMultiLvlLbl val="0"/>
      </c:catAx>
      <c:valAx>
        <c:axId val="121421184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121419648"/>
        <c:crosses val="autoZero"/>
        <c:crossBetween val="between"/>
      </c:valAx>
      <c:valAx>
        <c:axId val="121431168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crossAx val="121432704"/>
        <c:crosses val="max"/>
        <c:crossBetween val="between"/>
      </c:valAx>
      <c:catAx>
        <c:axId val="121432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2143116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2016 Monthly Distribution Bill@ 750 kWh/month, Before Tax</a:t>
            </a:r>
          </a:p>
          <a:p>
            <a:pPr>
              <a:defRPr/>
            </a:pPr>
            <a:r>
              <a:rPr lang="en-US" sz="1200" baseline="0"/>
              <a:t>Hydro One Full-Time Residential Only  </a:t>
            </a:r>
          </a:p>
        </c:rich>
      </c:tx>
      <c:layout>
        <c:manualLayout>
          <c:xMode val="edge"/>
          <c:yMode val="edge"/>
          <c:x val="0.27053308408285198"/>
          <c:y val="1.8199051770490693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'Sorted H1'!$D$2</c:f>
              <c:strCache>
                <c:ptCount val="1"/>
                <c:pt idx="0">
                  <c:v>Dx Bill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</c:dPt>
          <c:cat>
            <c:strRef>
              <c:f>'Sorted H1'!$C$3:$C$5</c:f>
              <c:strCache>
                <c:ptCount val="3"/>
                <c:pt idx="0">
                  <c:v>Hydro One Networks (UR)</c:v>
                </c:pt>
                <c:pt idx="1">
                  <c:v>Hydro One Networks (R1)</c:v>
                </c:pt>
                <c:pt idx="2">
                  <c:v>Hydro One Networks (R2)</c:v>
                </c:pt>
              </c:strCache>
            </c:strRef>
          </c:cat>
          <c:val>
            <c:numRef>
              <c:f>'Sorted H1'!$D$3:$D$5</c:f>
              <c:numCache>
                <c:formatCode>"$"#,##0.00</c:formatCode>
                <c:ptCount val="3"/>
                <c:pt idx="0">
                  <c:v>35.65</c:v>
                </c:pt>
                <c:pt idx="1">
                  <c:v>54.02</c:v>
                </c:pt>
                <c:pt idx="2">
                  <c:v>47.14</c:v>
                </c:pt>
              </c:numCache>
            </c:numRef>
          </c:val>
        </c:ser>
        <c:ser>
          <c:idx val="1"/>
          <c:order val="1"/>
          <c:tx>
            <c:strRef>
              <c:f>'Sorted H1'!$E$2</c:f>
              <c:strCache>
                <c:ptCount val="1"/>
                <c:pt idx="0">
                  <c:v>RRRP2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'Sorted H1'!$C$3:$C$5</c:f>
              <c:strCache>
                <c:ptCount val="3"/>
                <c:pt idx="0">
                  <c:v>Hydro One Networks (UR)</c:v>
                </c:pt>
                <c:pt idx="1">
                  <c:v>Hydro One Networks (R1)</c:v>
                </c:pt>
                <c:pt idx="2">
                  <c:v>Hydro One Networks (R2)</c:v>
                </c:pt>
              </c:strCache>
            </c:strRef>
          </c:cat>
          <c:val>
            <c:numRef>
              <c:f>'Sorted H1'!$E$3:$E$5</c:f>
              <c:numCache>
                <c:formatCode>"$"#,##0.00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29</c:v>
                </c:pt>
              </c:numCache>
            </c:numRef>
          </c:val>
        </c:ser>
        <c:ser>
          <c:idx val="2"/>
          <c:order val="2"/>
          <c:tx>
            <c:strRef>
              <c:f>'Sorted H1'!$F$2</c:f>
              <c:strCache>
                <c:ptCount val="1"/>
                <c:pt idx="0">
                  <c:v>RRRP1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'Sorted H1'!$C$3:$C$5</c:f>
              <c:strCache>
                <c:ptCount val="3"/>
                <c:pt idx="0">
                  <c:v>Hydro One Networks (UR)</c:v>
                </c:pt>
                <c:pt idx="1">
                  <c:v>Hydro One Networks (R1)</c:v>
                </c:pt>
                <c:pt idx="2">
                  <c:v>Hydro One Networks (R2)</c:v>
                </c:pt>
              </c:strCache>
            </c:strRef>
          </c:cat>
          <c:val>
            <c:numRef>
              <c:f>'Sorted H1'!$F$3:$F$5</c:f>
              <c:numCache>
                <c:formatCode>"$"#,##0.00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794752"/>
        <c:axId val="122796288"/>
      </c:barChart>
      <c:catAx>
        <c:axId val="1227947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122796288"/>
        <c:crosses val="autoZero"/>
        <c:auto val="1"/>
        <c:lblAlgn val="ctr"/>
        <c:lblOffset val="100"/>
        <c:noMultiLvlLbl val="0"/>
      </c:catAx>
      <c:valAx>
        <c:axId val="122796288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122794752"/>
        <c:crosses val="autoZero"/>
        <c:crossBetween val="between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3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5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1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6918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0423" cy="627184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782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6918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6918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7673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18"/>
  <sheetViews>
    <sheetView zoomScale="90" zoomScaleNormal="90" workbookViewId="0">
      <pane xSplit="6" ySplit="11" topLeftCell="H93" activePane="bottomRight" state="frozen"/>
      <selection pane="topRight" activeCell="D1" sqref="D1"/>
      <selection pane="bottomLeft" activeCell="A8" sqref="A8"/>
      <selection pane="bottomRight" activeCell="R12" sqref="R12:R97"/>
    </sheetView>
  </sheetViews>
  <sheetFormatPr defaultRowHeight="15" x14ac:dyDescent="0.25"/>
  <cols>
    <col min="1" max="1" width="3.140625" customWidth="1"/>
    <col min="2" max="2" width="35.85546875" bestFit="1" customWidth="1"/>
    <col min="3" max="3" width="7.7109375" bestFit="1" customWidth="1"/>
    <col min="4" max="4" width="6" bestFit="1" customWidth="1"/>
    <col min="5" max="5" width="7.7109375" customWidth="1"/>
    <col min="6" max="6" width="9" bestFit="1" customWidth="1"/>
    <col min="7" max="7" width="12" customWidth="1"/>
    <col min="8" max="8" width="8.5703125" customWidth="1"/>
    <col min="9" max="9" width="1" customWidth="1"/>
    <col min="10" max="10" width="11.7109375" bestFit="1" customWidth="1"/>
    <col min="12" max="12" width="1" customWidth="1"/>
    <col min="13" max="13" width="10.85546875" customWidth="1"/>
    <col min="14" max="14" width="15" bestFit="1" customWidth="1"/>
    <col min="15" max="15" width="15" customWidth="1"/>
    <col min="16" max="16" width="0.85546875" customWidth="1"/>
    <col min="18" max="18" width="11.7109375" bestFit="1" customWidth="1"/>
  </cols>
  <sheetData>
    <row r="1" spans="1:19" x14ac:dyDescent="0.25">
      <c r="F1" s="32" t="s">
        <v>110</v>
      </c>
      <c r="G1" s="32"/>
      <c r="H1" s="32"/>
      <c r="I1" s="32"/>
      <c r="J1" s="32"/>
      <c r="K1" s="32"/>
      <c r="L1" s="32"/>
      <c r="M1" s="32"/>
      <c r="N1" s="32"/>
      <c r="O1" s="32"/>
    </row>
    <row r="2" spans="1:19" x14ac:dyDescent="0.25">
      <c r="F2" s="32" t="s">
        <v>130</v>
      </c>
      <c r="G2" s="32"/>
      <c r="H2" s="32"/>
      <c r="I2" s="32"/>
      <c r="J2" s="32"/>
      <c r="K2" s="32"/>
      <c r="L2" s="32"/>
      <c r="M2" s="32"/>
      <c r="N2" s="32"/>
      <c r="O2" s="32"/>
    </row>
    <row r="3" spans="1:19" x14ac:dyDescent="0.25">
      <c r="F3" s="32" t="s">
        <v>112</v>
      </c>
      <c r="G3" s="32"/>
      <c r="H3" s="32"/>
      <c r="I3" s="32"/>
      <c r="J3" s="32"/>
      <c r="K3" s="32"/>
      <c r="L3" s="32"/>
      <c r="M3" s="32"/>
      <c r="N3" s="32"/>
      <c r="O3" s="32"/>
    </row>
    <row r="4" spans="1:19" x14ac:dyDescent="0.25">
      <c r="F4" s="32" t="s">
        <v>111</v>
      </c>
      <c r="G4" s="32"/>
      <c r="H4" s="32"/>
      <c r="I4" s="32"/>
      <c r="J4" s="32"/>
      <c r="K4" s="32"/>
      <c r="L4" s="32"/>
      <c r="M4" s="32"/>
      <c r="N4" s="32"/>
      <c r="O4" s="32"/>
    </row>
    <row r="5" spans="1:19" x14ac:dyDescent="0.25">
      <c r="F5" s="32" t="s">
        <v>114</v>
      </c>
      <c r="G5" s="32"/>
      <c r="H5" s="32"/>
      <c r="I5" s="32"/>
      <c r="J5" s="32"/>
      <c r="K5" s="32"/>
      <c r="L5" s="32"/>
      <c r="M5" s="32"/>
      <c r="N5" s="32"/>
      <c r="O5" s="32"/>
    </row>
    <row r="6" spans="1:19" x14ac:dyDescent="0.25">
      <c r="B6" s="7"/>
      <c r="F6" s="32" t="s">
        <v>117</v>
      </c>
      <c r="G6" s="32"/>
      <c r="H6" s="32"/>
      <c r="I6" s="32"/>
      <c r="J6" s="32"/>
      <c r="K6" s="32"/>
      <c r="L6" s="32"/>
      <c r="M6" s="32"/>
      <c r="N6" s="32"/>
      <c r="O6" s="32"/>
    </row>
    <row r="7" spans="1:19" ht="21" x14ac:dyDescent="0.35">
      <c r="B7" s="1" t="s">
        <v>89</v>
      </c>
    </row>
    <row r="8" spans="1:19" ht="21" x14ac:dyDescent="0.35">
      <c r="B8" s="36" t="s">
        <v>120</v>
      </c>
    </row>
    <row r="9" spans="1:19" ht="18.75" x14ac:dyDescent="0.3">
      <c r="B9" s="9" t="s">
        <v>109</v>
      </c>
      <c r="E9" s="28" t="s">
        <v>108</v>
      </c>
      <c r="N9" s="59" t="s">
        <v>123</v>
      </c>
      <c r="O9" s="59"/>
    </row>
    <row r="10" spans="1:19" ht="18.75" x14ac:dyDescent="0.3">
      <c r="B10" s="2" t="s">
        <v>0</v>
      </c>
      <c r="G10" s="59" t="s">
        <v>103</v>
      </c>
      <c r="H10" s="59"/>
      <c r="J10" s="59" t="s">
        <v>102</v>
      </c>
      <c r="K10" s="59"/>
      <c r="M10" s="33" t="s">
        <v>113</v>
      </c>
      <c r="N10" s="3" t="s">
        <v>74</v>
      </c>
      <c r="O10" s="3" t="s">
        <v>74</v>
      </c>
      <c r="Q10" s="59" t="s">
        <v>126</v>
      </c>
      <c r="R10" s="59"/>
    </row>
    <row r="11" spans="1:19" x14ac:dyDescent="0.25">
      <c r="B11" s="8" t="s">
        <v>0</v>
      </c>
      <c r="C11" t="s">
        <v>93</v>
      </c>
      <c r="E11" s="3" t="s">
        <v>96</v>
      </c>
      <c r="F11" s="3" t="s">
        <v>100</v>
      </c>
      <c r="G11" s="3" t="s">
        <v>92</v>
      </c>
      <c r="H11" s="3" t="s">
        <v>72</v>
      </c>
      <c r="J11" s="3" t="s">
        <v>92</v>
      </c>
      <c r="K11" s="3" t="s">
        <v>72</v>
      </c>
      <c r="M11" s="3" t="s">
        <v>74</v>
      </c>
      <c r="N11" s="3" t="s">
        <v>116</v>
      </c>
      <c r="O11" s="3" t="s">
        <v>115</v>
      </c>
      <c r="Q11" s="3" t="s">
        <v>124</v>
      </c>
      <c r="R11" s="3" t="s">
        <v>125</v>
      </c>
    </row>
    <row r="12" spans="1:19" x14ac:dyDescent="0.25">
      <c r="A12" s="4">
        <v>1</v>
      </c>
      <c r="B12" s="4" t="s">
        <v>1</v>
      </c>
      <c r="C12" s="5" t="s">
        <v>75</v>
      </c>
      <c r="D12" s="4"/>
      <c r="E12" s="14" t="s">
        <v>94</v>
      </c>
      <c r="F12" s="11" t="s">
        <v>97</v>
      </c>
      <c r="G12" s="22">
        <v>9.8000000000000007</v>
      </c>
      <c r="H12" s="22">
        <v>9.81</v>
      </c>
      <c r="I12" s="4"/>
      <c r="J12" s="23">
        <v>0.252</v>
      </c>
      <c r="K12" s="23">
        <v>0.17399999999999999</v>
      </c>
      <c r="M12" s="31">
        <v>155</v>
      </c>
      <c r="N12" s="23">
        <f>G12/M12</f>
        <v>6.3225806451612909E-2</v>
      </c>
      <c r="O12" s="23">
        <f>H12/M12</f>
        <v>6.3290322580645167E-2</v>
      </c>
      <c r="Q12" s="31">
        <v>48.73</v>
      </c>
      <c r="R12" s="31">
        <v>66.290000000000006</v>
      </c>
      <c r="S12" s="47"/>
    </row>
    <row r="13" spans="1:19" x14ac:dyDescent="0.25">
      <c r="A13" s="4">
        <v>2</v>
      </c>
      <c r="B13" s="4" t="s">
        <v>2</v>
      </c>
      <c r="C13" s="5" t="s">
        <v>91</v>
      </c>
      <c r="D13" s="5" t="s">
        <v>129</v>
      </c>
      <c r="E13" s="12" t="s">
        <v>95</v>
      </c>
      <c r="F13" s="11" t="s">
        <v>97</v>
      </c>
      <c r="G13" s="22">
        <v>4.9000000000000004</v>
      </c>
      <c r="H13" s="22">
        <v>3.09</v>
      </c>
      <c r="I13" s="4"/>
      <c r="J13" s="23">
        <v>0.11600000000000001</v>
      </c>
      <c r="K13" s="23">
        <v>5.3999999999999999E-2</v>
      </c>
      <c r="M13" s="31">
        <v>148.88999999999999</v>
      </c>
      <c r="N13" s="23">
        <f>G13/M13</f>
        <v>3.2910202162670432E-2</v>
      </c>
      <c r="O13" s="23">
        <f>H13/M13</f>
        <v>2.075357646584727E-2</v>
      </c>
      <c r="Q13" s="31">
        <v>47.2</v>
      </c>
      <c r="R13" s="31">
        <v>60.25</v>
      </c>
      <c r="S13" s="47"/>
    </row>
    <row r="14" spans="1:19" x14ac:dyDescent="0.25">
      <c r="A14" s="4">
        <v>3</v>
      </c>
      <c r="B14" s="4" t="s">
        <v>3</v>
      </c>
      <c r="C14" s="6"/>
      <c r="D14" s="4"/>
      <c r="E14" s="13"/>
      <c r="F14" s="13"/>
      <c r="G14" s="29"/>
      <c r="H14" s="29"/>
      <c r="I14" s="6"/>
      <c r="J14" s="30"/>
      <c r="K14" s="30"/>
      <c r="M14" s="34"/>
      <c r="N14" s="6"/>
      <c r="O14" s="6"/>
      <c r="Q14" s="31"/>
      <c r="R14" s="31"/>
      <c r="S14" s="47"/>
    </row>
    <row r="15" spans="1:19" x14ac:dyDescent="0.25">
      <c r="A15" s="4">
        <v>4</v>
      </c>
      <c r="B15" s="4" t="s">
        <v>4</v>
      </c>
      <c r="C15" s="5" t="s">
        <v>76</v>
      </c>
      <c r="D15" s="4"/>
      <c r="E15" s="12" t="s">
        <v>95</v>
      </c>
      <c r="F15" s="11" t="s">
        <v>97</v>
      </c>
      <c r="G15" s="17">
        <v>1.35</v>
      </c>
      <c r="H15" s="17">
        <v>1.31</v>
      </c>
      <c r="J15" s="18">
        <v>4.2000000000000003E-2</v>
      </c>
      <c r="K15" s="18">
        <v>2.9000000000000001E-2</v>
      </c>
      <c r="M15" s="31">
        <v>134.94999999999999</v>
      </c>
      <c r="N15" s="23">
        <f t="shared" ref="N15:N23" si="0">G15/M15</f>
        <v>1.0003705075954059E-2</v>
      </c>
      <c r="O15" s="23">
        <f t="shared" ref="O15:O23" si="1">H15/M15</f>
        <v>9.7072989996294934E-3</v>
      </c>
      <c r="Q15" s="31">
        <v>33.26</v>
      </c>
      <c r="R15" s="31">
        <v>46.47</v>
      </c>
      <c r="S15" s="47"/>
    </row>
    <row r="16" spans="1:19" x14ac:dyDescent="0.25">
      <c r="A16" s="4">
        <v>5</v>
      </c>
      <c r="B16" s="4" t="s">
        <v>119</v>
      </c>
      <c r="C16" s="5" t="s">
        <v>91</v>
      </c>
      <c r="D16" s="5" t="s">
        <v>129</v>
      </c>
      <c r="E16" s="12" t="s">
        <v>95</v>
      </c>
      <c r="F16" s="11" t="s">
        <v>97</v>
      </c>
      <c r="G16" s="17">
        <v>7.18</v>
      </c>
      <c r="H16" s="17">
        <v>9.2899999999999991</v>
      </c>
      <c r="J16" s="18">
        <v>0.27500000000000002</v>
      </c>
      <c r="K16" s="18">
        <v>0.26200000000000001</v>
      </c>
      <c r="M16" s="31">
        <v>133.21</v>
      </c>
      <c r="N16" s="23">
        <f t="shared" si="0"/>
        <v>5.3899857368065456E-2</v>
      </c>
      <c r="O16" s="23">
        <f t="shared" si="1"/>
        <v>6.9739509045867412E-2</v>
      </c>
      <c r="Q16" s="31">
        <v>33.32</v>
      </c>
      <c r="R16" s="31">
        <v>44.69</v>
      </c>
      <c r="S16" s="47"/>
    </row>
    <row r="17" spans="1:19" x14ac:dyDescent="0.25">
      <c r="A17" s="4">
        <v>6</v>
      </c>
      <c r="B17" s="4" t="s">
        <v>5</v>
      </c>
      <c r="C17" s="5" t="s">
        <v>76</v>
      </c>
      <c r="D17" s="4"/>
      <c r="E17" s="16" t="s">
        <v>94</v>
      </c>
      <c r="F17" s="11" t="s">
        <v>97</v>
      </c>
      <c r="G17" s="17">
        <v>0.38</v>
      </c>
      <c r="H17" s="17">
        <v>-7.0000000000000007E-2</v>
      </c>
      <c r="J17" s="18">
        <v>1.6E-2</v>
      </c>
      <c r="K17" s="18">
        <v>-2E-3</v>
      </c>
      <c r="M17" s="31">
        <v>125.89</v>
      </c>
      <c r="N17" s="23">
        <f t="shared" si="0"/>
        <v>3.018508221463182E-3</v>
      </c>
      <c r="O17" s="23">
        <f t="shared" si="1"/>
        <v>-5.560409881642704E-4</v>
      </c>
      <c r="Q17" s="31">
        <v>23.81</v>
      </c>
      <c r="R17" s="31">
        <v>37.44</v>
      </c>
      <c r="S17" s="47"/>
    </row>
    <row r="18" spans="1:19" x14ac:dyDescent="0.25">
      <c r="A18" s="4">
        <v>7</v>
      </c>
      <c r="B18" s="4" t="s">
        <v>77</v>
      </c>
      <c r="C18" s="5" t="s">
        <v>76</v>
      </c>
      <c r="D18" s="4"/>
      <c r="E18" s="12" t="s">
        <v>95</v>
      </c>
      <c r="F18" s="11" t="s">
        <v>97</v>
      </c>
      <c r="G18" s="17">
        <v>1.94</v>
      </c>
      <c r="H18" s="17">
        <v>1.34</v>
      </c>
      <c r="J18" s="18">
        <v>7.9000000000000001E-2</v>
      </c>
      <c r="K18" s="18">
        <v>3.5000000000000003E-2</v>
      </c>
      <c r="M18" s="31">
        <v>128.16</v>
      </c>
      <c r="N18" s="23">
        <f t="shared" si="0"/>
        <v>1.5137328339575531E-2</v>
      </c>
      <c r="O18" s="23">
        <f t="shared" si="1"/>
        <v>1.0455680399500625E-2</v>
      </c>
      <c r="Q18" s="31">
        <v>26.4</v>
      </c>
      <c r="R18" s="31">
        <v>39.700000000000003</v>
      </c>
      <c r="S18" s="47"/>
    </row>
    <row r="19" spans="1:19" x14ac:dyDescent="0.25">
      <c r="A19" s="4">
        <v>8</v>
      </c>
      <c r="B19" s="4" t="s">
        <v>118</v>
      </c>
      <c r="C19" s="5" t="s">
        <v>76</v>
      </c>
      <c r="D19" s="4"/>
      <c r="E19" s="12" t="s">
        <v>95</v>
      </c>
      <c r="F19" s="11" t="s">
        <v>97</v>
      </c>
      <c r="G19" s="17">
        <v>-0.06</v>
      </c>
      <c r="H19" s="17">
        <v>-0.28000000000000003</v>
      </c>
      <c r="J19" s="18">
        <v>-2E-3</v>
      </c>
      <c r="K19" s="18">
        <v>-8.0000000000000002E-3</v>
      </c>
      <c r="M19" s="31">
        <v>123.91</v>
      </c>
      <c r="N19" s="23">
        <f t="shared" si="0"/>
        <v>-4.8422241949802277E-4</v>
      </c>
      <c r="O19" s="23">
        <f t="shared" si="1"/>
        <v>-2.2597046243241063E-3</v>
      </c>
      <c r="Q19" s="31">
        <v>24.76</v>
      </c>
      <c r="R19" s="31">
        <v>35.46</v>
      </c>
      <c r="S19" s="47"/>
    </row>
    <row r="20" spans="1:19" x14ac:dyDescent="0.25">
      <c r="A20" s="4">
        <v>9</v>
      </c>
      <c r="B20" s="4" t="s">
        <v>6</v>
      </c>
      <c r="C20" s="5" t="s">
        <v>76</v>
      </c>
      <c r="D20" s="4"/>
      <c r="E20" s="16" t="s">
        <v>94</v>
      </c>
      <c r="F20" s="11"/>
      <c r="G20" s="17">
        <v>-1.84</v>
      </c>
      <c r="H20" s="17">
        <v>-1.69</v>
      </c>
      <c r="J20" s="18">
        <v>-5.0999999999999997E-2</v>
      </c>
      <c r="K20" s="18">
        <v>-3.3000000000000002E-2</v>
      </c>
      <c r="M20" s="31">
        <v>137.32</v>
      </c>
      <c r="N20" s="23">
        <f t="shared" si="0"/>
        <v>-1.3399359161083601E-2</v>
      </c>
      <c r="O20" s="23">
        <f t="shared" si="1"/>
        <v>-1.2307020099038743E-2</v>
      </c>
      <c r="Q20" s="31">
        <v>33.979999999999997</v>
      </c>
      <c r="R20" s="31">
        <v>48.79</v>
      </c>
      <c r="S20" s="47"/>
    </row>
    <row r="21" spans="1:19" x14ac:dyDescent="0.25">
      <c r="A21" s="4">
        <v>9</v>
      </c>
      <c r="B21" s="4" t="s">
        <v>7</v>
      </c>
      <c r="C21" s="5" t="s">
        <v>76</v>
      </c>
      <c r="D21" s="4"/>
      <c r="E21" s="16" t="s">
        <v>94</v>
      </c>
      <c r="F21" s="11" t="s">
        <v>97</v>
      </c>
      <c r="G21" s="17">
        <v>-0.11</v>
      </c>
      <c r="H21" s="17">
        <v>0.04</v>
      </c>
      <c r="J21" s="18">
        <v>-3.0000000000000001E-3</v>
      </c>
      <c r="K21" s="18">
        <v>1E-3</v>
      </c>
      <c r="M21" s="31">
        <v>139.41999999999999</v>
      </c>
      <c r="N21" s="23">
        <f t="shared" si="0"/>
        <v>-7.8898292927843928E-4</v>
      </c>
      <c r="O21" s="23">
        <f t="shared" si="1"/>
        <v>2.8690288337397793E-4</v>
      </c>
      <c r="Q21" s="31">
        <v>36.08</v>
      </c>
      <c r="R21" s="31">
        <v>50.89</v>
      </c>
      <c r="S21" s="47"/>
    </row>
    <row r="22" spans="1:19" x14ac:dyDescent="0.25">
      <c r="A22" s="4">
        <v>9</v>
      </c>
      <c r="B22" s="4" t="s">
        <v>8</v>
      </c>
      <c r="C22" s="5" t="s">
        <v>76</v>
      </c>
      <c r="D22" s="4"/>
      <c r="E22" s="16" t="s">
        <v>94</v>
      </c>
      <c r="F22" s="11"/>
      <c r="G22" s="17">
        <v>-0.95</v>
      </c>
      <c r="H22" s="17">
        <v>-0.79</v>
      </c>
      <c r="J22" s="18">
        <v>-2.5999999999999999E-2</v>
      </c>
      <c r="K22" s="18">
        <v>-1.6E-2</v>
      </c>
      <c r="M22" s="31">
        <v>138.15</v>
      </c>
      <c r="N22" s="23">
        <f t="shared" si="0"/>
        <v>-6.8765834238146938E-3</v>
      </c>
      <c r="O22" s="23">
        <f t="shared" si="1"/>
        <v>-5.7184220050669563E-3</v>
      </c>
      <c r="Q22" s="31">
        <v>34.81</v>
      </c>
      <c r="R22" s="31">
        <v>49.61</v>
      </c>
      <c r="S22" s="47"/>
    </row>
    <row r="23" spans="1:19" x14ac:dyDescent="0.25">
      <c r="A23" s="4">
        <v>10</v>
      </c>
      <c r="B23" s="4" t="s">
        <v>9</v>
      </c>
      <c r="C23" s="5" t="s">
        <v>75</v>
      </c>
      <c r="D23" s="4"/>
      <c r="E23" s="10" t="s">
        <v>95</v>
      </c>
      <c r="F23" s="11" t="s">
        <v>97</v>
      </c>
      <c r="G23" s="17">
        <v>0.12</v>
      </c>
      <c r="H23" s="17">
        <v>0.56999999999999995</v>
      </c>
      <c r="J23" s="18">
        <v>4.0000000000000001E-3</v>
      </c>
      <c r="K23" s="18">
        <v>1.4E-2</v>
      </c>
      <c r="M23" s="31">
        <v>130.81</v>
      </c>
      <c r="N23" s="23">
        <f t="shared" si="0"/>
        <v>9.1736105802308688E-4</v>
      </c>
      <c r="O23" s="23">
        <f t="shared" si="1"/>
        <v>4.3574650256096624E-3</v>
      </c>
      <c r="Q23" s="31">
        <v>28.69</v>
      </c>
      <c r="R23" s="31">
        <v>42.29</v>
      </c>
      <c r="S23" s="47"/>
    </row>
    <row r="24" spans="1:19" x14ac:dyDescent="0.25">
      <c r="A24" s="4">
        <v>11</v>
      </c>
      <c r="B24" s="6" t="s">
        <v>10</v>
      </c>
      <c r="C24" s="4" t="s">
        <v>73</v>
      </c>
      <c r="D24" s="4"/>
      <c r="E24" s="10" t="s">
        <v>95</v>
      </c>
      <c r="F24" s="11"/>
      <c r="G24" s="17"/>
      <c r="H24" s="17"/>
      <c r="J24" s="18"/>
      <c r="K24" s="18"/>
      <c r="M24" s="31"/>
      <c r="N24" s="23"/>
      <c r="O24" s="23"/>
      <c r="Q24" s="31"/>
      <c r="R24" s="31"/>
      <c r="S24" s="47"/>
    </row>
    <row r="25" spans="1:19" x14ac:dyDescent="0.25">
      <c r="A25" s="4">
        <v>12</v>
      </c>
      <c r="B25" s="4" t="s">
        <v>11</v>
      </c>
      <c r="C25" s="5" t="s">
        <v>76</v>
      </c>
      <c r="D25" s="4"/>
      <c r="E25" s="10" t="s">
        <v>95</v>
      </c>
      <c r="F25" s="11" t="s">
        <v>97</v>
      </c>
      <c r="G25" s="17">
        <v>-1</v>
      </c>
      <c r="H25" s="17">
        <v>-0.96</v>
      </c>
      <c r="J25" s="18">
        <v>-3.5000000000000003E-2</v>
      </c>
      <c r="K25" s="18">
        <v>-2.3E-2</v>
      </c>
      <c r="M25" s="31">
        <v>130.24</v>
      </c>
      <c r="N25" s="23">
        <f t="shared" ref="N25:N34" si="2">G25/M25</f>
        <v>-7.6781326781326775E-3</v>
      </c>
      <c r="O25" s="23">
        <f t="shared" ref="O25:O34" si="3">H25/M25</f>
        <v>-7.3710073710073704E-3</v>
      </c>
      <c r="Q25" s="31">
        <v>27.34</v>
      </c>
      <c r="R25" s="31">
        <v>41.63</v>
      </c>
      <c r="S25" s="47"/>
    </row>
    <row r="26" spans="1:19" x14ac:dyDescent="0.25">
      <c r="A26" s="4">
        <v>13</v>
      </c>
      <c r="B26" s="4" t="s">
        <v>78</v>
      </c>
      <c r="C26" s="5" t="s">
        <v>76</v>
      </c>
      <c r="D26" s="4"/>
      <c r="E26" s="16" t="s">
        <v>94</v>
      </c>
      <c r="F26" s="11" t="s">
        <v>97</v>
      </c>
      <c r="G26" s="17">
        <v>1.61</v>
      </c>
      <c r="H26" s="17">
        <v>1.71</v>
      </c>
      <c r="J26" s="18">
        <v>0.06</v>
      </c>
      <c r="K26" s="18">
        <v>4.1000000000000002E-2</v>
      </c>
      <c r="M26" s="31">
        <v>132.15</v>
      </c>
      <c r="N26" s="23">
        <f t="shared" si="2"/>
        <v>1.2183125236473705E-2</v>
      </c>
      <c r="O26" s="23">
        <f t="shared" si="3"/>
        <v>1.2939841089670829E-2</v>
      </c>
      <c r="Q26" s="31">
        <v>28.34</v>
      </c>
      <c r="R26" s="31">
        <v>43.56</v>
      </c>
      <c r="S26" s="47"/>
    </row>
    <row r="27" spans="1:19" x14ac:dyDescent="0.25">
      <c r="A27" s="4">
        <v>14</v>
      </c>
      <c r="B27" s="4" t="s">
        <v>12</v>
      </c>
      <c r="C27" s="5" t="s">
        <v>75</v>
      </c>
      <c r="D27" s="4"/>
      <c r="E27" s="12" t="s">
        <v>95</v>
      </c>
      <c r="F27" s="11" t="s">
        <v>97</v>
      </c>
      <c r="G27" s="17">
        <v>-1.26</v>
      </c>
      <c r="H27" s="17">
        <v>0.83</v>
      </c>
      <c r="J27" s="18">
        <v>-7.4999999999999997E-2</v>
      </c>
      <c r="K27" s="18">
        <v>2.8000000000000001E-2</v>
      </c>
      <c r="M27" s="31">
        <v>119.24</v>
      </c>
      <c r="N27" s="23">
        <f t="shared" si="2"/>
        <v>-1.0566923851056693E-2</v>
      </c>
      <c r="O27" s="23">
        <f t="shared" si="3"/>
        <v>6.960751425696075E-3</v>
      </c>
      <c r="Q27" s="31">
        <v>15.55</v>
      </c>
      <c r="R27" s="31">
        <v>30.58</v>
      </c>
      <c r="S27" s="47"/>
    </row>
    <row r="28" spans="1:19" x14ac:dyDescent="0.25">
      <c r="A28" s="4">
        <v>15</v>
      </c>
      <c r="B28" s="4" t="s">
        <v>13</v>
      </c>
      <c r="C28" s="5" t="s">
        <v>75</v>
      </c>
      <c r="D28" s="4"/>
      <c r="E28" s="12" t="s">
        <v>95</v>
      </c>
      <c r="F28" s="11" t="s">
        <v>97</v>
      </c>
      <c r="G28" s="17">
        <v>1.1000000000000001</v>
      </c>
      <c r="H28" s="17">
        <v>1.05</v>
      </c>
      <c r="J28" s="18">
        <v>4.5999999999999999E-2</v>
      </c>
      <c r="K28" s="18">
        <v>2.7E-2</v>
      </c>
      <c r="M28" s="31">
        <v>127.65</v>
      </c>
      <c r="N28" s="23">
        <f t="shared" si="2"/>
        <v>8.6173129651390522E-3</v>
      </c>
      <c r="O28" s="23">
        <f t="shared" si="3"/>
        <v>8.2256169212690956E-3</v>
      </c>
      <c r="Q28" s="31">
        <v>25.24</v>
      </c>
      <c r="R28" s="31">
        <v>39.200000000000003</v>
      </c>
      <c r="S28" s="47"/>
    </row>
    <row r="29" spans="1:19" x14ac:dyDescent="0.25">
      <c r="A29" s="4">
        <v>16</v>
      </c>
      <c r="B29" s="4" t="s">
        <v>14</v>
      </c>
      <c r="C29" s="5" t="s">
        <v>73</v>
      </c>
      <c r="D29" s="5" t="s">
        <v>127</v>
      </c>
      <c r="E29" s="12" t="s">
        <v>95</v>
      </c>
      <c r="F29" s="11" t="s">
        <v>97</v>
      </c>
      <c r="G29" s="17">
        <v>-1.29</v>
      </c>
      <c r="H29" s="17">
        <v>-1.44</v>
      </c>
      <c r="J29" s="18">
        <v>-4.4999999999999998E-2</v>
      </c>
      <c r="K29" s="18">
        <v>-3.4000000000000002E-2</v>
      </c>
      <c r="M29" s="31">
        <v>128.88</v>
      </c>
      <c r="N29" s="23">
        <f t="shared" si="2"/>
        <v>-1.0009310986964618E-2</v>
      </c>
      <c r="O29" s="23">
        <f t="shared" si="3"/>
        <v>-1.11731843575419E-2</v>
      </c>
      <c r="Q29" s="31">
        <v>27.17</v>
      </c>
      <c r="R29" s="31">
        <v>40.4</v>
      </c>
      <c r="S29" s="47"/>
    </row>
    <row r="30" spans="1:19" x14ac:dyDescent="0.25">
      <c r="A30" s="4">
        <v>16</v>
      </c>
      <c r="B30" s="4" t="s">
        <v>15</v>
      </c>
      <c r="C30" s="4"/>
      <c r="D30" s="4"/>
      <c r="E30" s="11"/>
      <c r="F30" s="11" t="s">
        <v>107</v>
      </c>
      <c r="G30" s="17">
        <v>-2.81</v>
      </c>
      <c r="H30" s="17">
        <v>-4.2699999999999996</v>
      </c>
      <c r="J30" s="18">
        <v>-9.4E-2</v>
      </c>
      <c r="K30" s="18">
        <v>-9.6000000000000002E-2</v>
      </c>
      <c r="M30" s="31">
        <v>128.88</v>
      </c>
      <c r="N30" s="23">
        <f t="shared" si="2"/>
        <v>-2.1803227808814402E-2</v>
      </c>
      <c r="O30" s="23">
        <f t="shared" si="3"/>
        <v>-3.3131595282433271E-2</v>
      </c>
      <c r="Q30" s="31">
        <v>27.17</v>
      </c>
      <c r="R30" s="31">
        <v>40.4</v>
      </c>
      <c r="S30" s="47"/>
    </row>
    <row r="31" spans="1:19" x14ac:dyDescent="0.25">
      <c r="A31" s="4">
        <v>16</v>
      </c>
      <c r="B31" s="4" t="s">
        <v>16</v>
      </c>
      <c r="C31" s="4"/>
      <c r="D31" s="4"/>
      <c r="E31" s="11"/>
      <c r="F31" s="11" t="s">
        <v>107</v>
      </c>
      <c r="G31" s="17">
        <v>-2.37</v>
      </c>
      <c r="H31" s="17">
        <v>-5.04</v>
      </c>
      <c r="J31" s="18">
        <v>-7.9000000000000001E-2</v>
      </c>
      <c r="K31" s="18">
        <v>-0.11</v>
      </c>
      <c r="M31" s="31">
        <v>129.18</v>
      </c>
      <c r="N31" s="23">
        <f t="shared" si="2"/>
        <v>-1.8346493265211334E-2</v>
      </c>
      <c r="O31" s="23">
        <f t="shared" si="3"/>
        <v>-3.9015327450069671E-2</v>
      </c>
      <c r="Q31" s="31">
        <v>27.47</v>
      </c>
      <c r="R31" s="31">
        <v>40.700000000000003</v>
      </c>
      <c r="S31" s="47"/>
    </row>
    <row r="32" spans="1:19" x14ac:dyDescent="0.25">
      <c r="A32" s="4">
        <v>16</v>
      </c>
      <c r="B32" s="4" t="s">
        <v>17</v>
      </c>
      <c r="C32" s="4"/>
      <c r="D32" s="4"/>
      <c r="E32" s="11"/>
      <c r="F32" s="11" t="s">
        <v>107</v>
      </c>
      <c r="G32" s="17">
        <v>-1.99</v>
      </c>
      <c r="H32" s="17">
        <v>-2.33</v>
      </c>
      <c r="J32" s="18">
        <v>-5.7000000000000002E-2</v>
      </c>
      <c r="K32" s="18">
        <v>-4.8000000000000001E-2</v>
      </c>
      <c r="M32" s="31">
        <v>134.51</v>
      </c>
      <c r="N32" s="23">
        <f t="shared" si="2"/>
        <v>-1.4794439075161699E-2</v>
      </c>
      <c r="O32" s="23">
        <f t="shared" si="3"/>
        <v>-1.7322132183480783E-2</v>
      </c>
      <c r="Q32" s="31">
        <v>32.79</v>
      </c>
      <c r="R32" s="31">
        <v>46.02</v>
      </c>
      <c r="S32" s="47"/>
    </row>
    <row r="33" spans="1:19" x14ac:dyDescent="0.25">
      <c r="A33" s="4">
        <v>17</v>
      </c>
      <c r="B33" s="4" t="s">
        <v>18</v>
      </c>
      <c r="C33" s="5" t="s">
        <v>91</v>
      </c>
      <c r="D33" s="4"/>
      <c r="E33" s="12" t="s">
        <v>95</v>
      </c>
      <c r="F33" s="11" t="s">
        <v>97</v>
      </c>
      <c r="G33" s="17">
        <v>1.99</v>
      </c>
      <c r="H33" s="17">
        <v>2.17</v>
      </c>
      <c r="J33" s="18">
        <v>7.6999999999999999E-2</v>
      </c>
      <c r="K33" s="18">
        <v>5.6000000000000001E-2</v>
      </c>
      <c r="M33" s="31">
        <v>129.47</v>
      </c>
      <c r="N33" s="23">
        <f t="shared" si="2"/>
        <v>1.5370356067042559E-2</v>
      </c>
      <c r="O33" s="23">
        <f t="shared" si="3"/>
        <v>1.676063953039314E-2</v>
      </c>
      <c r="Q33" s="31">
        <v>27.98</v>
      </c>
      <c r="R33" s="31">
        <v>41.01</v>
      </c>
      <c r="S33" s="47"/>
    </row>
    <row r="34" spans="1:19" x14ac:dyDescent="0.25">
      <c r="A34" s="4">
        <v>18</v>
      </c>
      <c r="B34" s="4" t="s">
        <v>19</v>
      </c>
      <c r="C34" s="5" t="s">
        <v>76</v>
      </c>
      <c r="D34" s="4"/>
      <c r="E34" s="12" t="s">
        <v>95</v>
      </c>
      <c r="F34" s="11" t="s">
        <v>97</v>
      </c>
      <c r="G34" s="17">
        <v>0.6</v>
      </c>
      <c r="H34" s="17">
        <v>0.97</v>
      </c>
      <c r="J34" s="18">
        <v>1.6E-2</v>
      </c>
      <c r="K34" s="18">
        <v>1.9E-2</v>
      </c>
      <c r="M34" s="31">
        <v>139.69</v>
      </c>
      <c r="N34" s="23">
        <f t="shared" si="2"/>
        <v>4.2952251413844941E-3</v>
      </c>
      <c r="O34" s="23">
        <f t="shared" si="3"/>
        <v>6.9439473119049322E-3</v>
      </c>
      <c r="Q34" s="31">
        <v>38.409999999999997</v>
      </c>
      <c r="R34" s="31">
        <v>51.19</v>
      </c>
      <c r="S34" s="47"/>
    </row>
    <row r="35" spans="1:19" x14ac:dyDescent="0.25">
      <c r="A35" s="4">
        <v>19</v>
      </c>
      <c r="B35" s="6" t="s">
        <v>20</v>
      </c>
      <c r="C35" s="4" t="s">
        <v>73</v>
      </c>
      <c r="D35" s="4"/>
      <c r="E35" s="11"/>
      <c r="F35" s="11"/>
      <c r="G35" s="17"/>
      <c r="H35" s="17"/>
      <c r="J35" s="18"/>
      <c r="K35" s="18"/>
      <c r="M35" s="31"/>
      <c r="N35" s="23"/>
      <c r="O35" s="23"/>
      <c r="Q35" s="31"/>
      <c r="R35" s="31"/>
      <c r="S35" s="47"/>
    </row>
    <row r="36" spans="1:19" x14ac:dyDescent="0.25">
      <c r="A36" s="4">
        <v>20</v>
      </c>
      <c r="B36" s="4" t="s">
        <v>21</v>
      </c>
      <c r="C36" s="5" t="s">
        <v>76</v>
      </c>
      <c r="D36" s="4"/>
      <c r="E36" s="12" t="s">
        <v>95</v>
      </c>
      <c r="F36" s="11" t="s">
        <v>97</v>
      </c>
      <c r="G36" s="17">
        <v>4.8</v>
      </c>
      <c r="H36" s="17">
        <v>3.46</v>
      </c>
      <c r="J36" s="18">
        <v>0.23799999999999999</v>
      </c>
      <c r="K36" s="18">
        <v>0.104</v>
      </c>
      <c r="M36" s="31">
        <v>125.42</v>
      </c>
      <c r="N36" s="23">
        <f t="shared" ref="N36:N37" si="4">G36/M36</f>
        <v>3.8271408068888534E-2</v>
      </c>
      <c r="O36" s="23">
        <f t="shared" ref="O36:O37" si="5">H36/M36</f>
        <v>2.758730664965715E-2</v>
      </c>
      <c r="Q36" s="31">
        <v>24.99</v>
      </c>
      <c r="R36" s="31">
        <v>36.85</v>
      </c>
      <c r="S36" s="47"/>
    </row>
    <row r="37" spans="1:19" x14ac:dyDescent="0.25">
      <c r="A37" s="4">
        <v>21</v>
      </c>
      <c r="B37" s="4" t="s">
        <v>22</v>
      </c>
      <c r="C37" s="5" t="s">
        <v>75</v>
      </c>
      <c r="D37" s="4"/>
      <c r="E37" s="16" t="s">
        <v>94</v>
      </c>
      <c r="F37" s="11" t="s">
        <v>97</v>
      </c>
      <c r="G37" s="17">
        <v>3.56</v>
      </c>
      <c r="H37" s="17">
        <v>3.56</v>
      </c>
      <c r="J37" s="18">
        <v>0.13200000000000001</v>
      </c>
      <c r="K37" s="18">
        <v>9.2999999999999999E-2</v>
      </c>
      <c r="M37" s="31">
        <v>130.46</v>
      </c>
      <c r="N37" s="23">
        <f t="shared" si="4"/>
        <v>2.7288057642189174E-2</v>
      </c>
      <c r="O37" s="23">
        <f t="shared" si="5"/>
        <v>2.7288057642189174E-2</v>
      </c>
      <c r="Q37" s="31">
        <v>30.58</v>
      </c>
      <c r="R37" s="31">
        <v>42.04</v>
      </c>
      <c r="S37" s="47"/>
    </row>
    <row r="38" spans="1:19" x14ac:dyDescent="0.25">
      <c r="A38" s="4">
        <v>22</v>
      </c>
      <c r="B38" s="4" t="s">
        <v>23</v>
      </c>
      <c r="C38" s="6"/>
      <c r="D38" s="4"/>
      <c r="E38" s="13"/>
      <c r="F38" s="13"/>
      <c r="G38" s="29"/>
      <c r="H38" s="29"/>
      <c r="I38" s="6"/>
      <c r="J38" s="30"/>
      <c r="K38" s="30"/>
      <c r="M38" s="34"/>
      <c r="N38" s="6"/>
      <c r="O38" s="6"/>
      <c r="Q38" s="31"/>
      <c r="R38" s="31"/>
      <c r="S38" s="47"/>
    </row>
    <row r="39" spans="1:19" x14ac:dyDescent="0.25">
      <c r="A39" s="4">
        <v>23</v>
      </c>
      <c r="B39" s="4" t="s">
        <v>79</v>
      </c>
      <c r="C39" s="5" t="s">
        <v>76</v>
      </c>
      <c r="D39" s="4"/>
      <c r="E39" s="12" t="s">
        <v>95</v>
      </c>
      <c r="F39" s="11" t="s">
        <v>97</v>
      </c>
      <c r="G39" s="17">
        <v>1.34</v>
      </c>
      <c r="H39" s="17">
        <v>1.22</v>
      </c>
      <c r="J39" s="18">
        <v>4.3999999999999997E-2</v>
      </c>
      <c r="K39" s="18">
        <v>0.03</v>
      </c>
      <c r="M39" s="35">
        <f>130.05-750*0.0175</f>
        <v>116.92500000000001</v>
      </c>
      <c r="N39" s="23">
        <f t="shared" ref="N39:N41" si="6">G39/M39</f>
        <v>1.1460337823391063E-2</v>
      </c>
      <c r="O39" s="23">
        <f t="shared" ref="O39:O41" si="7">H39/M39</f>
        <v>1.0434038913833652E-2</v>
      </c>
      <c r="Q39" s="31">
        <v>31.55</v>
      </c>
      <c r="R39" s="31">
        <v>41.57</v>
      </c>
      <c r="S39" s="47"/>
    </row>
    <row r="40" spans="1:19" x14ac:dyDescent="0.25">
      <c r="A40" s="4">
        <v>24</v>
      </c>
      <c r="B40" s="4" t="s">
        <v>24</v>
      </c>
      <c r="C40" s="5" t="s">
        <v>76</v>
      </c>
      <c r="D40" s="4"/>
      <c r="E40" s="12" t="s">
        <v>95</v>
      </c>
      <c r="F40" s="11" t="s">
        <v>97</v>
      </c>
      <c r="G40" s="17">
        <v>-7.0000000000000007E-2</v>
      </c>
      <c r="H40" s="17">
        <v>-0.39</v>
      </c>
      <c r="J40" s="18">
        <v>-3.0000000000000001E-3</v>
      </c>
      <c r="K40" s="18">
        <v>-0.01</v>
      </c>
      <c r="M40" s="31">
        <v>126.83</v>
      </c>
      <c r="N40" s="23">
        <f t="shared" si="6"/>
        <v>-5.5191989276984947E-4</v>
      </c>
      <c r="O40" s="23">
        <f t="shared" si="7"/>
        <v>-3.0749822597177325E-3</v>
      </c>
      <c r="Q40" s="31">
        <v>25.72</v>
      </c>
      <c r="R40" s="31">
        <v>38.29</v>
      </c>
      <c r="S40" s="47"/>
    </row>
    <row r="41" spans="1:19" x14ac:dyDescent="0.25">
      <c r="A41" s="4">
        <v>25</v>
      </c>
      <c r="B41" s="4" t="s">
        <v>25</v>
      </c>
      <c r="C41" s="5" t="s">
        <v>73</v>
      </c>
      <c r="D41" s="4"/>
      <c r="E41" s="14" t="s">
        <v>157</v>
      </c>
      <c r="F41" s="11" t="s">
        <v>97</v>
      </c>
      <c r="G41" s="17">
        <v>0.43</v>
      </c>
      <c r="H41" s="17">
        <v>-3.59</v>
      </c>
      <c r="J41" s="18">
        <v>1.4999999999999999E-2</v>
      </c>
      <c r="K41" s="18">
        <v>-8.3000000000000004E-2</v>
      </c>
      <c r="M41" s="31">
        <v>128.28</v>
      </c>
      <c r="N41" s="23">
        <f t="shared" si="6"/>
        <v>3.3520424072341752E-3</v>
      </c>
      <c r="O41" s="23">
        <f t="shared" si="7"/>
        <v>-2.7985656376676021E-2</v>
      </c>
      <c r="Q41" s="31">
        <v>28.91</v>
      </c>
      <c r="R41" s="31">
        <v>39.79</v>
      </c>
      <c r="S41" s="47"/>
    </row>
    <row r="42" spans="1:19" x14ac:dyDescent="0.25">
      <c r="A42" s="4">
        <v>26</v>
      </c>
      <c r="B42" s="4" t="s">
        <v>26</v>
      </c>
      <c r="C42" s="5" t="s">
        <v>73</v>
      </c>
      <c r="D42" s="5" t="s">
        <v>127</v>
      </c>
      <c r="E42" s="16" t="s">
        <v>94</v>
      </c>
      <c r="F42" s="11" t="s">
        <v>97</v>
      </c>
      <c r="G42" s="17">
        <v>0.1</v>
      </c>
      <c r="H42" s="17">
        <v>0.33</v>
      </c>
      <c r="J42" s="18">
        <v>3.0000000000000001E-3</v>
      </c>
      <c r="K42" s="18">
        <v>8.0000000000000002E-3</v>
      </c>
      <c r="M42" s="31">
        <v>132.27000000000001</v>
      </c>
      <c r="N42" s="23">
        <f t="shared" ref="N42:N53" si="8">G42/M42</f>
        <v>7.5602933393815683E-4</v>
      </c>
      <c r="O42" s="23">
        <f t="shared" ref="O42:O53" si="9">H42/M42</f>
        <v>2.4948968019959175E-3</v>
      </c>
      <c r="Q42" s="31">
        <v>31.53</v>
      </c>
      <c r="R42" s="31">
        <v>43.86</v>
      </c>
      <c r="S42" s="47"/>
    </row>
    <row r="43" spans="1:19" x14ac:dyDescent="0.25">
      <c r="A43" s="4">
        <v>27</v>
      </c>
      <c r="B43" s="4" t="s">
        <v>80</v>
      </c>
      <c r="C43" s="5" t="s">
        <v>99</v>
      </c>
      <c r="D43" s="4"/>
      <c r="E43" s="10" t="s">
        <v>101</v>
      </c>
      <c r="F43" s="11" t="s">
        <v>97</v>
      </c>
      <c r="G43" s="17">
        <v>-0.91</v>
      </c>
      <c r="H43" s="17">
        <v>-0.72</v>
      </c>
      <c r="J43" s="18">
        <v>-2.5000000000000001E-2</v>
      </c>
      <c r="K43" s="18">
        <v>-1.4E-2</v>
      </c>
      <c r="M43" s="31">
        <v>138.99</v>
      </c>
      <c r="N43" s="23">
        <f t="shared" si="8"/>
        <v>-6.547233613929059E-3</v>
      </c>
      <c r="O43" s="23">
        <f t="shared" si="9"/>
        <v>-5.180228793438376E-3</v>
      </c>
      <c r="Q43" s="31">
        <v>35.35</v>
      </c>
      <c r="R43" s="31">
        <v>50.41</v>
      </c>
      <c r="S43" s="47"/>
    </row>
    <row r="44" spans="1:19" x14ac:dyDescent="0.25">
      <c r="A44" s="4">
        <v>28</v>
      </c>
      <c r="B44" s="4" t="s">
        <v>27</v>
      </c>
      <c r="C44" s="5" t="s">
        <v>73</v>
      </c>
      <c r="D44" s="5" t="s">
        <v>127</v>
      </c>
      <c r="E44" s="12" t="s">
        <v>95</v>
      </c>
      <c r="F44" s="11" t="s">
        <v>97</v>
      </c>
      <c r="G44" s="17">
        <v>-1.1299999999999999</v>
      </c>
      <c r="H44" s="17">
        <v>-1.82</v>
      </c>
      <c r="J44" s="18">
        <v>-3.6999999999999998E-2</v>
      </c>
      <c r="K44" s="18">
        <v>-0.04</v>
      </c>
      <c r="M44" s="31">
        <v>132.08000000000001</v>
      </c>
      <c r="N44" s="23">
        <f t="shared" si="8"/>
        <v>-8.555420956995758E-3</v>
      </c>
      <c r="O44" s="23">
        <f t="shared" si="9"/>
        <v>-1.3779527559055118E-2</v>
      </c>
      <c r="Q44" s="31">
        <v>29.43</v>
      </c>
      <c r="R44" s="31">
        <v>43.53</v>
      </c>
      <c r="S44" s="47"/>
    </row>
    <row r="45" spans="1:19" x14ac:dyDescent="0.25">
      <c r="A45" s="4">
        <v>29</v>
      </c>
      <c r="B45" s="4" t="s">
        <v>28</v>
      </c>
      <c r="C45" s="5" t="s">
        <v>73</v>
      </c>
      <c r="D45" s="5" t="s">
        <v>127</v>
      </c>
      <c r="E45" s="14" t="s">
        <v>94</v>
      </c>
      <c r="F45" s="11" t="s">
        <v>97</v>
      </c>
      <c r="G45" s="17">
        <v>6.31</v>
      </c>
      <c r="H45" s="17">
        <v>6.41</v>
      </c>
      <c r="J45" s="18">
        <v>0.33600000000000002</v>
      </c>
      <c r="K45" s="18">
        <v>0.20699999999999999</v>
      </c>
      <c r="M45" s="31">
        <v>125.91</v>
      </c>
      <c r="N45" s="23">
        <f t="shared" si="8"/>
        <v>5.0115161623381782E-2</v>
      </c>
      <c r="O45" s="23">
        <f t="shared" si="9"/>
        <v>5.0909379715669924E-2</v>
      </c>
      <c r="Q45" s="31">
        <v>25.07</v>
      </c>
      <c r="R45" s="31">
        <v>37.43</v>
      </c>
      <c r="S45" s="47"/>
    </row>
    <row r="46" spans="1:19" x14ac:dyDescent="0.25">
      <c r="A46" s="4">
        <v>30</v>
      </c>
      <c r="B46" s="4" t="s">
        <v>29</v>
      </c>
      <c r="C46" s="5" t="s">
        <v>90</v>
      </c>
      <c r="D46" s="4"/>
      <c r="E46" s="16" t="s">
        <v>94</v>
      </c>
      <c r="F46" s="11" t="s">
        <v>97</v>
      </c>
      <c r="G46" s="17">
        <v>1.26</v>
      </c>
      <c r="H46" s="17">
        <v>1.21</v>
      </c>
      <c r="J46" s="18">
        <v>4.3999999999999997E-2</v>
      </c>
      <c r="K46" s="18">
        <v>2.9000000000000001E-2</v>
      </c>
      <c r="M46" s="31">
        <v>132.02000000000001</v>
      </c>
      <c r="N46" s="23">
        <f t="shared" si="8"/>
        <v>9.5440084835630955E-3</v>
      </c>
      <c r="O46" s="23">
        <f t="shared" si="9"/>
        <v>9.1652779881836073E-3</v>
      </c>
      <c r="Q46" s="31">
        <v>29.73</v>
      </c>
      <c r="R46" s="31">
        <v>43.56</v>
      </c>
      <c r="S46" s="47"/>
    </row>
    <row r="47" spans="1:19" x14ac:dyDescent="0.25">
      <c r="A47" s="4">
        <v>31</v>
      </c>
      <c r="B47" s="4" t="s">
        <v>30</v>
      </c>
      <c r="C47" s="5" t="s">
        <v>76</v>
      </c>
      <c r="D47" s="4"/>
      <c r="E47" s="12" t="s">
        <v>95</v>
      </c>
      <c r="F47" s="11" t="s">
        <v>97</v>
      </c>
      <c r="G47" s="17">
        <v>4.87</v>
      </c>
      <c r="H47" s="17">
        <v>5.48</v>
      </c>
      <c r="J47" s="18">
        <v>0.16500000000000001</v>
      </c>
      <c r="K47" s="18">
        <v>0.122</v>
      </c>
      <c r="M47" s="31">
        <v>139.13999999999999</v>
      </c>
      <c r="N47" s="23">
        <f t="shared" si="8"/>
        <v>3.5000718700589337E-2</v>
      </c>
      <c r="O47" s="23">
        <f t="shared" si="9"/>
        <v>3.9384792295529686E-2</v>
      </c>
      <c r="Q47" s="31">
        <v>34.44</v>
      </c>
      <c r="R47" s="31">
        <v>50.5</v>
      </c>
      <c r="S47" s="47"/>
    </row>
    <row r="48" spans="1:19" x14ac:dyDescent="0.25">
      <c r="A48" s="4">
        <v>32</v>
      </c>
      <c r="B48" s="4" t="s">
        <v>81</v>
      </c>
      <c r="C48" s="5" t="s">
        <v>76</v>
      </c>
      <c r="D48" s="4"/>
      <c r="E48" s="16" t="s">
        <v>94</v>
      </c>
      <c r="F48" s="11" t="s">
        <v>97</v>
      </c>
      <c r="G48" s="17">
        <v>1.53</v>
      </c>
      <c r="H48" s="17">
        <v>1.84</v>
      </c>
      <c r="J48" s="18">
        <v>0.10100000000000001</v>
      </c>
      <c r="K48" s="18">
        <v>6.7000000000000004E-2</v>
      </c>
      <c r="M48" s="31">
        <v>117.97</v>
      </c>
      <c r="N48" s="23">
        <f t="shared" si="8"/>
        <v>1.2969398999745698E-2</v>
      </c>
      <c r="O48" s="23">
        <f t="shared" si="9"/>
        <v>1.559718572518437E-2</v>
      </c>
      <c r="Q48" s="31">
        <v>16.62</v>
      </c>
      <c r="R48" s="31">
        <v>29.44</v>
      </c>
      <c r="S48" s="47"/>
    </row>
    <row r="49" spans="1:19" x14ac:dyDescent="0.25">
      <c r="A49" s="4">
        <v>33</v>
      </c>
      <c r="B49" s="4" t="s">
        <v>31</v>
      </c>
      <c r="C49" s="5" t="s">
        <v>76</v>
      </c>
      <c r="D49" s="4"/>
      <c r="E49" s="16" t="s">
        <v>94</v>
      </c>
      <c r="F49" s="11" t="s">
        <v>97</v>
      </c>
      <c r="G49" s="17">
        <v>1.55</v>
      </c>
      <c r="H49" s="17">
        <v>1.33</v>
      </c>
      <c r="J49" s="18">
        <v>6.8000000000000005E-2</v>
      </c>
      <c r="K49" s="18">
        <v>3.6999999999999998E-2</v>
      </c>
      <c r="M49" s="31">
        <v>126.1</v>
      </c>
      <c r="N49" s="23">
        <f t="shared" si="8"/>
        <v>1.2291831879460747E-2</v>
      </c>
      <c r="O49" s="23">
        <f t="shared" si="9"/>
        <v>1.0547184773988898E-2</v>
      </c>
      <c r="Q49" s="31">
        <v>24.34</v>
      </c>
      <c r="R49" s="31">
        <v>37.65</v>
      </c>
      <c r="S49" s="47"/>
    </row>
    <row r="50" spans="1:19" x14ac:dyDescent="0.25">
      <c r="A50" s="4">
        <v>34</v>
      </c>
      <c r="B50" s="4" t="s">
        <v>32</v>
      </c>
      <c r="C50" s="5" t="s">
        <v>90</v>
      </c>
      <c r="D50" s="4"/>
      <c r="E50" s="16" t="s">
        <v>94</v>
      </c>
      <c r="F50" s="11" t="s">
        <v>97</v>
      </c>
      <c r="G50" s="17">
        <v>0.67</v>
      </c>
      <c r="H50" s="17">
        <v>1.05</v>
      </c>
      <c r="J50" s="18">
        <v>1.2999999999999999E-2</v>
      </c>
      <c r="K50" s="18">
        <v>1.4999999999999999E-2</v>
      </c>
      <c r="M50" s="31">
        <v>158.36000000000001</v>
      </c>
      <c r="N50" s="23">
        <f t="shared" si="8"/>
        <v>4.2308663803990905E-3</v>
      </c>
      <c r="O50" s="23">
        <f t="shared" si="9"/>
        <v>6.6304622379388728E-3</v>
      </c>
      <c r="Q50" s="31">
        <v>54.02</v>
      </c>
      <c r="R50" s="31">
        <v>69.73</v>
      </c>
      <c r="S50" s="47"/>
    </row>
    <row r="51" spans="1:19" x14ac:dyDescent="0.25">
      <c r="A51" s="4">
        <v>34</v>
      </c>
      <c r="B51" s="4" t="s">
        <v>33</v>
      </c>
      <c r="C51" s="4"/>
      <c r="D51" s="4"/>
      <c r="E51" s="16" t="s">
        <v>94</v>
      </c>
      <c r="F51" s="11" t="s">
        <v>107</v>
      </c>
      <c r="G51" s="17">
        <v>2.0499999999999998</v>
      </c>
      <c r="H51" s="17">
        <v>2.59</v>
      </c>
      <c r="J51" s="18">
        <v>2.8000000000000001E-2</v>
      </c>
      <c r="K51" s="18">
        <v>2.8000000000000001E-2</v>
      </c>
      <c r="M51" s="31">
        <v>182.87</v>
      </c>
      <c r="N51" s="23">
        <f t="shared" si="8"/>
        <v>1.12101492863783E-2</v>
      </c>
      <c r="O51" s="23">
        <f t="shared" si="9"/>
        <v>1.4163066659375511E-2</v>
      </c>
      <c r="Q51" s="31">
        <v>76.14</v>
      </c>
      <c r="R51" s="31">
        <v>94.11</v>
      </c>
      <c r="S51" s="47"/>
    </row>
    <row r="52" spans="1:19" x14ac:dyDescent="0.25">
      <c r="A52" s="4">
        <v>34</v>
      </c>
      <c r="B52" s="4" t="s">
        <v>87</v>
      </c>
      <c r="C52" s="4"/>
      <c r="D52" s="4"/>
      <c r="E52" s="16" t="s">
        <v>94</v>
      </c>
      <c r="F52" s="11" t="s">
        <v>107</v>
      </c>
      <c r="G52" s="17">
        <v>1.29</v>
      </c>
      <c r="H52" s="17">
        <v>1.74</v>
      </c>
      <c r="J52" s="18">
        <v>1.4E-2</v>
      </c>
      <c r="K52" s="18">
        <v>1.6E-2</v>
      </c>
      <c r="M52" s="31">
        <v>196.4</v>
      </c>
      <c r="N52" s="23">
        <f t="shared" si="8"/>
        <v>6.5682281059063138E-3</v>
      </c>
      <c r="O52" s="23">
        <f t="shared" si="9"/>
        <v>8.859470468431772E-3</v>
      </c>
      <c r="Q52" s="31">
        <v>90.84</v>
      </c>
      <c r="R52" s="31">
        <v>107.64</v>
      </c>
      <c r="S52" s="47"/>
    </row>
    <row r="53" spans="1:19" x14ac:dyDescent="0.25">
      <c r="A53" s="4">
        <v>34</v>
      </c>
      <c r="B53" s="4" t="s">
        <v>34</v>
      </c>
      <c r="C53" s="4"/>
      <c r="D53" s="4"/>
      <c r="E53" s="16" t="s">
        <v>94</v>
      </c>
      <c r="F53" s="11" t="s">
        <v>107</v>
      </c>
      <c r="G53" s="17">
        <v>0.13</v>
      </c>
      <c r="H53" s="17">
        <v>0.13</v>
      </c>
      <c r="J53" s="18">
        <v>4.0000000000000001E-3</v>
      </c>
      <c r="K53" s="18">
        <v>3.0000000000000001E-3</v>
      </c>
      <c r="M53" s="31">
        <v>138.32</v>
      </c>
      <c r="N53" s="23">
        <f t="shared" si="8"/>
        <v>9.3984962406015043E-4</v>
      </c>
      <c r="O53" s="23">
        <f t="shared" si="9"/>
        <v>9.3984962406015043E-4</v>
      </c>
      <c r="Q53" s="31">
        <v>35.65</v>
      </c>
      <c r="R53" s="31">
        <v>49.77</v>
      </c>
      <c r="S53" s="47"/>
    </row>
    <row r="54" spans="1:19" x14ac:dyDescent="0.25">
      <c r="A54" s="4">
        <v>34</v>
      </c>
      <c r="B54" s="6" t="s">
        <v>35</v>
      </c>
      <c r="C54" s="4" t="s">
        <v>128</v>
      </c>
      <c r="D54" s="4"/>
      <c r="E54" s="12" t="s">
        <v>95</v>
      </c>
      <c r="F54" s="11" t="s">
        <v>107</v>
      </c>
      <c r="G54" s="29"/>
      <c r="H54" s="29"/>
      <c r="I54" s="6"/>
      <c r="J54" s="30"/>
      <c r="K54" s="30"/>
      <c r="L54" s="6"/>
      <c r="M54" s="34"/>
      <c r="N54" s="6"/>
      <c r="O54" s="6"/>
      <c r="Q54" s="31"/>
      <c r="R54" s="31"/>
      <c r="S54" s="47"/>
    </row>
    <row r="55" spans="1:19" x14ac:dyDescent="0.25">
      <c r="A55" s="4">
        <v>35</v>
      </c>
      <c r="B55" s="4" t="s">
        <v>36</v>
      </c>
      <c r="C55" s="5" t="s">
        <v>86</v>
      </c>
      <c r="D55" s="5" t="s">
        <v>127</v>
      </c>
      <c r="E55" s="16" t="s">
        <v>94</v>
      </c>
      <c r="F55" s="11" t="s">
        <v>97</v>
      </c>
      <c r="G55" s="17">
        <v>-1.22</v>
      </c>
      <c r="H55" s="17">
        <v>-1.03</v>
      </c>
      <c r="J55" s="18">
        <v>-4.3999999999999997E-2</v>
      </c>
      <c r="K55" s="18">
        <v>-2.5999999999999999E-2</v>
      </c>
      <c r="M55" s="31">
        <v>127.61</v>
      </c>
      <c r="N55" s="23">
        <f t="shared" ref="N55:N56" si="10">G55/M55</f>
        <v>-9.5603792806206404E-3</v>
      </c>
      <c r="O55" s="23">
        <f t="shared" ref="O55:O56" si="11">H55/M55</f>
        <v>-8.0714677533108691E-3</v>
      </c>
      <c r="Q55" s="31">
        <v>26.83</v>
      </c>
      <c r="R55" s="31">
        <v>39.159999999999997</v>
      </c>
      <c r="S55" s="47"/>
    </row>
    <row r="56" spans="1:19" x14ac:dyDescent="0.25">
      <c r="A56" s="4">
        <v>36</v>
      </c>
      <c r="B56" s="4" t="s">
        <v>98</v>
      </c>
      <c r="C56" s="5" t="s">
        <v>76</v>
      </c>
      <c r="D56" s="4"/>
      <c r="E56" s="16" t="s">
        <v>94</v>
      </c>
      <c r="F56" s="11" t="s">
        <v>97</v>
      </c>
      <c r="G56" s="17">
        <v>-1.76</v>
      </c>
      <c r="H56" s="17">
        <v>-2.44</v>
      </c>
      <c r="J56" s="18">
        <v>-4.1000000000000002E-2</v>
      </c>
      <c r="K56" s="18">
        <v>-4.2000000000000003E-2</v>
      </c>
      <c r="M56" s="31">
        <v>143.59</v>
      </c>
      <c r="N56" s="23">
        <f t="shared" si="10"/>
        <v>-1.2257120969426841E-2</v>
      </c>
      <c r="O56" s="23">
        <f t="shared" si="11"/>
        <v>-1.6992826798523573E-2</v>
      </c>
      <c r="Q56" s="31">
        <v>41.05</v>
      </c>
      <c r="R56" s="31">
        <v>54.97</v>
      </c>
      <c r="S56" s="47"/>
    </row>
    <row r="57" spans="1:19" x14ac:dyDescent="0.25">
      <c r="A57" s="4">
        <v>37</v>
      </c>
      <c r="B57" s="4" t="s">
        <v>37</v>
      </c>
      <c r="C57" s="6"/>
      <c r="D57" s="4"/>
      <c r="E57" s="13"/>
      <c r="F57" s="13"/>
      <c r="G57" s="29"/>
      <c r="H57" s="29"/>
      <c r="I57" s="6"/>
      <c r="J57" s="30"/>
      <c r="K57" s="30"/>
      <c r="M57" s="31"/>
      <c r="N57" s="23"/>
      <c r="O57" s="23"/>
      <c r="Q57" s="31"/>
      <c r="R57" s="31"/>
      <c r="S57" s="47"/>
    </row>
    <row r="58" spans="1:19" x14ac:dyDescent="0.25">
      <c r="A58" s="4">
        <v>38</v>
      </c>
      <c r="B58" s="4" t="s">
        <v>38</v>
      </c>
      <c r="C58" s="5" t="s">
        <v>91</v>
      </c>
      <c r="D58" s="4"/>
      <c r="E58" s="12" t="s">
        <v>95</v>
      </c>
      <c r="F58" s="11" t="s">
        <v>97</v>
      </c>
      <c r="G58" s="17">
        <v>0.34</v>
      </c>
      <c r="H58" s="17">
        <v>0.14000000000000001</v>
      </c>
      <c r="J58" s="18">
        <v>1.0999999999999999E-2</v>
      </c>
      <c r="K58" s="18">
        <v>3.0000000000000001E-3</v>
      </c>
      <c r="M58" s="31">
        <v>130.09</v>
      </c>
      <c r="N58" s="23">
        <f t="shared" ref="N58:N65" si="12">G58/M58</f>
        <v>2.6135752171573528E-3</v>
      </c>
      <c r="O58" s="23">
        <f t="shared" ref="O58:O65" si="13">H58/M58</f>
        <v>1.0761780305942042E-3</v>
      </c>
      <c r="Q58" s="31">
        <v>31.21</v>
      </c>
      <c r="R58" s="31">
        <v>41.6</v>
      </c>
      <c r="S58" s="47"/>
    </row>
    <row r="59" spans="1:19" x14ac:dyDescent="0.25">
      <c r="A59" s="4">
        <v>39</v>
      </c>
      <c r="B59" s="4" t="s">
        <v>39</v>
      </c>
      <c r="C59" s="5" t="s">
        <v>86</v>
      </c>
      <c r="D59" s="5" t="s">
        <v>127</v>
      </c>
      <c r="E59" s="14" t="s">
        <v>94</v>
      </c>
      <c r="F59" s="11" t="s">
        <v>97</v>
      </c>
      <c r="G59" s="17">
        <v>-5.07</v>
      </c>
      <c r="H59" s="17">
        <v>-3.82</v>
      </c>
      <c r="J59" s="18">
        <v>-0.18099999999999999</v>
      </c>
      <c r="K59" s="18">
        <v>-9.6000000000000002E-2</v>
      </c>
      <c r="M59" s="31">
        <v>124.56</v>
      </c>
      <c r="N59" s="23">
        <f t="shared" si="12"/>
        <v>-4.0703275529865128E-2</v>
      </c>
      <c r="O59" s="23">
        <f t="shared" si="13"/>
        <v>-3.0667951188182399E-2</v>
      </c>
      <c r="Q59" s="31">
        <v>22.91</v>
      </c>
      <c r="R59" s="31">
        <v>36.090000000000003</v>
      </c>
      <c r="S59" s="47"/>
    </row>
    <row r="60" spans="1:19" x14ac:dyDescent="0.25">
      <c r="A60" s="4">
        <v>40</v>
      </c>
      <c r="B60" s="4" t="s">
        <v>82</v>
      </c>
      <c r="C60" s="5" t="s">
        <v>76</v>
      </c>
      <c r="D60" s="4"/>
      <c r="E60" s="16" t="s">
        <v>94</v>
      </c>
      <c r="F60" s="11" t="s">
        <v>97</v>
      </c>
      <c r="G60" s="17">
        <v>1.54</v>
      </c>
      <c r="H60" s="17">
        <v>1.56</v>
      </c>
      <c r="J60" s="18">
        <v>6.8000000000000005E-2</v>
      </c>
      <c r="K60" s="18">
        <v>4.9000000000000002E-2</v>
      </c>
      <c r="M60" s="31">
        <v>122.06</v>
      </c>
      <c r="N60" s="23">
        <f t="shared" si="12"/>
        <v>1.261674586269048E-2</v>
      </c>
      <c r="O60" s="23">
        <f t="shared" si="13"/>
        <v>1.2780599705063084E-2</v>
      </c>
      <c r="Q60" s="31">
        <v>24</v>
      </c>
      <c r="R60" s="31">
        <v>33.61</v>
      </c>
      <c r="S60" s="47"/>
    </row>
    <row r="61" spans="1:19" x14ac:dyDescent="0.25">
      <c r="A61" s="4">
        <v>41</v>
      </c>
      <c r="B61" s="4" t="s">
        <v>40</v>
      </c>
      <c r="C61" s="5" t="s">
        <v>76</v>
      </c>
      <c r="D61" s="4"/>
      <c r="E61" s="12" t="s">
        <v>95</v>
      </c>
      <c r="F61" s="11" t="s">
        <v>97</v>
      </c>
      <c r="G61" s="17">
        <v>1.91</v>
      </c>
      <c r="H61" s="17">
        <v>1.28</v>
      </c>
      <c r="J61" s="18">
        <v>0.08</v>
      </c>
      <c r="K61" s="18">
        <v>3.4000000000000002E-2</v>
      </c>
      <c r="M61" s="31">
        <v>127.23</v>
      </c>
      <c r="N61" s="23">
        <f t="shared" si="12"/>
        <v>1.5012182661322013E-2</v>
      </c>
      <c r="O61" s="23">
        <f t="shared" si="13"/>
        <v>1.0060520317535172E-2</v>
      </c>
      <c r="Q61" s="31">
        <v>25.72</v>
      </c>
      <c r="R61" s="31">
        <v>38.68</v>
      </c>
      <c r="S61" s="47"/>
    </row>
    <row r="62" spans="1:19" x14ac:dyDescent="0.25">
      <c r="A62" s="4">
        <v>42</v>
      </c>
      <c r="B62" s="4" t="s">
        <v>41</v>
      </c>
      <c r="C62" s="5" t="s">
        <v>75</v>
      </c>
      <c r="D62" s="4"/>
      <c r="E62" s="39" t="s">
        <v>95</v>
      </c>
      <c r="F62" s="11" t="s">
        <v>97</v>
      </c>
      <c r="G62" s="17">
        <v>-1.7</v>
      </c>
      <c r="H62" s="17">
        <v>-1.41</v>
      </c>
      <c r="J62" s="18">
        <v>-4.9000000000000002E-2</v>
      </c>
      <c r="K62" s="18">
        <v>-2.9000000000000001E-2</v>
      </c>
      <c r="M62" s="31">
        <v>136.03</v>
      </c>
      <c r="N62" s="23">
        <f t="shared" si="12"/>
        <v>-1.2497243255164301E-2</v>
      </c>
      <c r="O62" s="23">
        <f t="shared" si="13"/>
        <v>-1.0365360582224509E-2</v>
      </c>
      <c r="Q62" s="31">
        <v>32.979999999999997</v>
      </c>
      <c r="R62" s="31">
        <v>47.4</v>
      </c>
      <c r="S62" s="47"/>
    </row>
    <row r="63" spans="1:19" x14ac:dyDescent="0.25">
      <c r="A63" s="4">
        <v>43</v>
      </c>
      <c r="B63" s="4" t="s">
        <v>42</v>
      </c>
      <c r="C63" s="5" t="s">
        <v>76</v>
      </c>
      <c r="D63" s="4"/>
      <c r="E63" s="12" t="s">
        <v>95</v>
      </c>
      <c r="F63" s="11" t="s">
        <v>97</v>
      </c>
      <c r="G63" s="17">
        <v>-0.91</v>
      </c>
      <c r="H63" s="17">
        <v>-1.2</v>
      </c>
      <c r="J63" s="18">
        <v>-3.5000000000000003E-2</v>
      </c>
      <c r="K63" s="18">
        <v>-0.03</v>
      </c>
      <c r="M63" s="31">
        <v>126.55</v>
      </c>
      <c r="N63" s="23">
        <f t="shared" si="12"/>
        <v>-7.1908336625839597E-3</v>
      </c>
      <c r="O63" s="23">
        <f t="shared" si="13"/>
        <v>-9.4824180165942306E-3</v>
      </c>
      <c r="Q63" s="31">
        <v>25.32</v>
      </c>
      <c r="R63" s="31">
        <v>38.1</v>
      </c>
      <c r="S63" s="47"/>
    </row>
    <row r="64" spans="1:19" x14ac:dyDescent="0.25">
      <c r="A64" s="4">
        <v>44</v>
      </c>
      <c r="B64" s="4" t="s">
        <v>43</v>
      </c>
      <c r="C64" s="5" t="s">
        <v>76</v>
      </c>
      <c r="D64" s="4"/>
      <c r="E64" s="12" t="s">
        <v>95</v>
      </c>
      <c r="F64" s="11" t="s">
        <v>97</v>
      </c>
      <c r="G64" s="17">
        <v>-0.81</v>
      </c>
      <c r="H64" s="17">
        <v>-0.3</v>
      </c>
      <c r="J64" s="18">
        <v>-2.3E-2</v>
      </c>
      <c r="K64" s="18">
        <v>-6.0000000000000001E-3</v>
      </c>
      <c r="M64" s="31">
        <v>137.85</v>
      </c>
      <c r="N64" s="23">
        <f t="shared" si="12"/>
        <v>-5.8759521218715999E-3</v>
      </c>
      <c r="O64" s="23">
        <f t="shared" si="13"/>
        <v>-2.176278563656148E-3</v>
      </c>
      <c r="Q64" s="31">
        <v>33.78</v>
      </c>
      <c r="R64" s="31">
        <v>49.25</v>
      </c>
      <c r="S64" s="47"/>
    </row>
    <row r="65" spans="1:19" x14ac:dyDescent="0.25">
      <c r="A65" s="4">
        <v>45</v>
      </c>
      <c r="B65" s="4" t="s">
        <v>44</v>
      </c>
      <c r="C65" s="5" t="s">
        <v>73</v>
      </c>
      <c r="D65" s="4"/>
      <c r="E65" s="16" t="s">
        <v>158</v>
      </c>
      <c r="F65" s="11" t="s">
        <v>97</v>
      </c>
      <c r="G65" s="17">
        <v>-0.22</v>
      </c>
      <c r="H65" s="17">
        <v>-0.56999999999999995</v>
      </c>
      <c r="J65" s="18">
        <v>-8.0000000000000002E-3</v>
      </c>
      <c r="K65" s="18">
        <v>-1.2999999999999999E-2</v>
      </c>
      <c r="M65" s="31">
        <v>130.06</v>
      </c>
      <c r="N65" s="23">
        <f t="shared" si="12"/>
        <v>-1.6915269875442103E-3</v>
      </c>
      <c r="O65" s="23">
        <f t="shared" si="13"/>
        <v>-4.3825926495463631E-3</v>
      </c>
      <c r="Q65" s="31">
        <v>28.12</v>
      </c>
      <c r="R65" s="31">
        <v>41.6</v>
      </c>
      <c r="S65" s="47"/>
    </row>
    <row r="66" spans="1:19" x14ac:dyDescent="0.25">
      <c r="A66" s="4">
        <v>46</v>
      </c>
      <c r="B66" s="4" t="s">
        <v>45</v>
      </c>
      <c r="C66" s="5" t="s">
        <v>91</v>
      </c>
      <c r="D66" s="4"/>
      <c r="E66" s="16" t="s">
        <v>94</v>
      </c>
      <c r="F66" s="11" t="s">
        <v>97</v>
      </c>
      <c r="G66" s="17">
        <v>0.32</v>
      </c>
      <c r="H66" s="17">
        <v>1.21</v>
      </c>
      <c r="J66" s="18">
        <v>1.2E-2</v>
      </c>
      <c r="K66" s="18">
        <v>0.03</v>
      </c>
      <c r="M66" s="31">
        <v>130.57</v>
      </c>
      <c r="N66" s="23">
        <f t="shared" ref="N66:N68" si="14">G66/M66</f>
        <v>2.4507926782568741E-3</v>
      </c>
      <c r="O66" s="23">
        <f t="shared" ref="O66:O68" si="15">H66/M66</f>
        <v>9.2670598146588033E-3</v>
      </c>
      <c r="Q66" s="31">
        <v>27.07</v>
      </c>
      <c r="R66" s="31">
        <v>42.1</v>
      </c>
      <c r="S66" s="47"/>
    </row>
    <row r="67" spans="1:19" x14ac:dyDescent="0.25">
      <c r="A67" s="4">
        <v>47</v>
      </c>
      <c r="B67" s="4" t="s">
        <v>83</v>
      </c>
      <c r="C67" s="5" t="s">
        <v>75</v>
      </c>
      <c r="D67" s="4"/>
      <c r="E67" s="12" t="s">
        <v>95</v>
      </c>
      <c r="F67" s="11" t="s">
        <v>97</v>
      </c>
      <c r="G67" s="17">
        <v>-2.36</v>
      </c>
      <c r="H67" s="17">
        <v>-2.4900000000000002</v>
      </c>
      <c r="J67" s="18">
        <v>-8.3000000000000004E-2</v>
      </c>
      <c r="K67" s="18">
        <v>-6.5000000000000002E-2</v>
      </c>
      <c r="M67" s="31">
        <v>124.53</v>
      </c>
      <c r="N67" s="23">
        <f t="shared" si="14"/>
        <v>-1.8951256725287077E-2</v>
      </c>
      <c r="O67" s="23">
        <f t="shared" si="15"/>
        <v>-1.9995181883883405E-2</v>
      </c>
      <c r="Q67" s="31">
        <v>26.13</v>
      </c>
      <c r="R67" s="31">
        <v>36.06</v>
      </c>
      <c r="S67" s="47"/>
    </row>
    <row r="68" spans="1:19" x14ac:dyDescent="0.25">
      <c r="A68" s="4">
        <v>48</v>
      </c>
      <c r="B68" s="4" t="s">
        <v>88</v>
      </c>
      <c r="C68" s="5" t="s">
        <v>75</v>
      </c>
      <c r="D68" s="4"/>
      <c r="E68" s="12" t="s">
        <v>95</v>
      </c>
      <c r="F68" s="11" t="s">
        <v>97</v>
      </c>
      <c r="G68" s="17">
        <v>0.22</v>
      </c>
      <c r="H68" s="17">
        <v>-0.04</v>
      </c>
      <c r="J68" s="18">
        <v>0.7</v>
      </c>
      <c r="K68" s="18">
        <v>-1E-3</v>
      </c>
      <c r="M68" s="31">
        <v>134.25</v>
      </c>
      <c r="N68" s="23">
        <f t="shared" si="14"/>
        <v>1.638733705772812E-3</v>
      </c>
      <c r="O68" s="23">
        <f t="shared" si="15"/>
        <v>-2.9795158286778401E-4</v>
      </c>
      <c r="Q68" s="31">
        <v>32</v>
      </c>
      <c r="R68" s="31">
        <v>45.74</v>
      </c>
      <c r="S68" s="47"/>
    </row>
    <row r="69" spans="1:19" x14ac:dyDescent="0.25">
      <c r="A69" s="4">
        <v>49</v>
      </c>
      <c r="B69" s="4" t="s">
        <v>46</v>
      </c>
      <c r="C69" s="5" t="s">
        <v>99</v>
      </c>
      <c r="D69" s="4"/>
      <c r="E69" s="10" t="s">
        <v>101</v>
      </c>
      <c r="F69" s="11" t="s">
        <v>97</v>
      </c>
      <c r="G69" s="17">
        <v>0.02</v>
      </c>
      <c r="H69" s="17">
        <v>0.18</v>
      </c>
      <c r="J69" s="18">
        <v>1E-3</v>
      </c>
      <c r="K69" s="18">
        <v>3.0000000000000001E-3</v>
      </c>
      <c r="M69" s="31">
        <v>140.38</v>
      </c>
      <c r="N69" s="23">
        <f t="shared" ref="N69:N70" si="16">G69/M69</f>
        <v>1.4247043738424277E-4</v>
      </c>
      <c r="O69" s="23">
        <f t="shared" ref="O69:O70" si="17">H69/M69</f>
        <v>1.2822339364581849E-3</v>
      </c>
      <c r="Q69" s="31">
        <v>39.28</v>
      </c>
      <c r="R69" s="31">
        <v>51.83</v>
      </c>
      <c r="S69" s="47"/>
    </row>
    <row r="70" spans="1:19" x14ac:dyDescent="0.25">
      <c r="A70" s="4">
        <v>50</v>
      </c>
      <c r="B70" s="4" t="s">
        <v>47</v>
      </c>
      <c r="C70" s="5" t="s">
        <v>76</v>
      </c>
      <c r="D70" s="4"/>
      <c r="E70" s="12" t="s">
        <v>95</v>
      </c>
      <c r="F70" s="11" t="s">
        <v>97</v>
      </c>
      <c r="G70" s="17">
        <v>-0.42</v>
      </c>
      <c r="H70" s="17">
        <v>-0.68</v>
      </c>
      <c r="J70" s="18">
        <v>-1.6E-2</v>
      </c>
      <c r="K70" s="18">
        <v>-1.7000000000000001E-2</v>
      </c>
      <c r="M70" s="31">
        <v>128.32</v>
      </c>
      <c r="N70" s="23">
        <f t="shared" si="16"/>
        <v>-3.2730673316708229E-3</v>
      </c>
      <c r="O70" s="23">
        <f t="shared" si="17"/>
        <v>-5.2992518703241899E-3</v>
      </c>
      <c r="Q70" s="31">
        <v>26.07</v>
      </c>
      <c r="R70" s="31">
        <v>39.82</v>
      </c>
      <c r="S70" s="47"/>
    </row>
    <row r="71" spans="1:19" x14ac:dyDescent="0.25">
      <c r="A71" s="4">
        <v>51</v>
      </c>
      <c r="B71" s="4" t="s">
        <v>48</v>
      </c>
      <c r="C71" s="5" t="s">
        <v>76</v>
      </c>
      <c r="D71" s="4"/>
      <c r="E71" s="12" t="s">
        <v>95</v>
      </c>
      <c r="F71" s="11" t="s">
        <v>97</v>
      </c>
      <c r="G71" s="17">
        <v>5.4</v>
      </c>
      <c r="H71" s="17">
        <v>6.56</v>
      </c>
      <c r="J71" s="18">
        <v>0.16500000000000001</v>
      </c>
      <c r="K71" s="18">
        <v>0.14699999999999999</v>
      </c>
      <c r="M71" s="31">
        <v>139.63999999999999</v>
      </c>
      <c r="N71" s="23">
        <f t="shared" ref="N71:N76" si="18">G71/M71</f>
        <v>3.8670867946147242E-2</v>
      </c>
      <c r="O71" s="23">
        <f t="shared" ref="O71:O76" si="19">H71/M71</f>
        <v>4.6977943282727017E-2</v>
      </c>
      <c r="Q71" s="31">
        <v>38.17</v>
      </c>
      <c r="R71" s="31">
        <v>51.03</v>
      </c>
      <c r="S71" s="47"/>
    </row>
    <row r="72" spans="1:19" x14ac:dyDescent="0.25">
      <c r="A72" s="4">
        <v>52</v>
      </c>
      <c r="B72" s="4" t="s">
        <v>84</v>
      </c>
      <c r="C72" s="5" t="s">
        <v>75</v>
      </c>
      <c r="D72" s="4"/>
      <c r="E72" s="19" t="s">
        <v>94</v>
      </c>
      <c r="F72" s="11" t="s">
        <v>97</v>
      </c>
      <c r="G72" s="17">
        <v>0.52</v>
      </c>
      <c r="H72" s="17">
        <v>0.39</v>
      </c>
      <c r="J72" s="18">
        <v>1.7999999999999999E-2</v>
      </c>
      <c r="K72" s="18">
        <v>8.9999999999999993E-3</v>
      </c>
      <c r="M72" s="31">
        <v>131.34</v>
      </c>
      <c r="N72" s="23">
        <f t="shared" si="18"/>
        <v>3.9591898888381299E-3</v>
      </c>
      <c r="O72" s="23">
        <f t="shared" si="19"/>
        <v>2.9693924166285975E-3</v>
      </c>
      <c r="Q72" s="31">
        <v>29.16</v>
      </c>
      <c r="R72" s="31">
        <v>42.88</v>
      </c>
      <c r="S72" s="47"/>
    </row>
    <row r="73" spans="1:19" x14ac:dyDescent="0.25">
      <c r="A73" s="4">
        <v>53</v>
      </c>
      <c r="B73" s="4" t="s">
        <v>85</v>
      </c>
      <c r="C73" s="5" t="s">
        <v>76</v>
      </c>
      <c r="D73" s="4"/>
      <c r="E73" s="12" t="s">
        <v>95</v>
      </c>
      <c r="F73" s="11" t="s">
        <v>97</v>
      </c>
      <c r="G73" s="17">
        <v>-1.2</v>
      </c>
      <c r="H73" s="17">
        <v>-0.91</v>
      </c>
      <c r="J73" s="18">
        <v>-4.2999999999999997E-2</v>
      </c>
      <c r="K73" s="18">
        <v>-2.3E-2</v>
      </c>
      <c r="M73" s="31">
        <v>127.81</v>
      </c>
      <c r="N73" s="23">
        <f t="shared" si="18"/>
        <v>-9.3889367029183941E-3</v>
      </c>
      <c r="O73" s="23">
        <f t="shared" si="19"/>
        <v>-7.1199436663797822E-3</v>
      </c>
      <c r="Q73" s="31">
        <v>27.03</v>
      </c>
      <c r="R73" s="31">
        <v>39.299999999999997</v>
      </c>
      <c r="S73" s="47"/>
    </row>
    <row r="74" spans="1:19" x14ac:dyDescent="0.25">
      <c r="A74" s="4">
        <v>54</v>
      </c>
      <c r="B74" s="4" t="s">
        <v>49</v>
      </c>
      <c r="C74" s="5" t="s">
        <v>76</v>
      </c>
      <c r="D74" s="4"/>
      <c r="E74" s="12" t="s">
        <v>95</v>
      </c>
      <c r="F74" s="11" t="s">
        <v>97</v>
      </c>
      <c r="G74" s="17">
        <v>-0.4</v>
      </c>
      <c r="H74" s="17">
        <v>0</v>
      </c>
      <c r="J74" s="18">
        <v>-1.4999999999999999E-2</v>
      </c>
      <c r="K74" s="18">
        <v>0</v>
      </c>
      <c r="M74" s="31">
        <v>126.93</v>
      </c>
      <c r="N74" s="23">
        <f t="shared" si="18"/>
        <v>-3.1513432600646027E-3</v>
      </c>
      <c r="O74" s="23">
        <f t="shared" si="19"/>
        <v>0</v>
      </c>
      <c r="Q74" s="31">
        <v>26.17</v>
      </c>
      <c r="R74" s="31">
        <v>38.380000000000003</v>
      </c>
      <c r="S74" s="47"/>
    </row>
    <row r="75" spans="1:19" x14ac:dyDescent="0.25">
      <c r="A75" s="4">
        <v>55</v>
      </c>
      <c r="B75" s="4" t="s">
        <v>50</v>
      </c>
      <c r="C75" s="41" t="s">
        <v>86</v>
      </c>
      <c r="D75" s="21"/>
      <c r="E75" s="20" t="s">
        <v>94</v>
      </c>
      <c r="F75" s="11" t="s">
        <v>97</v>
      </c>
      <c r="G75" s="17">
        <v>4.53</v>
      </c>
      <c r="H75" s="17">
        <v>5.88</v>
      </c>
      <c r="J75" s="18">
        <v>0.23599999999999999</v>
      </c>
      <c r="K75" s="18">
        <v>0.17799999999999999</v>
      </c>
      <c r="M75" s="31">
        <v>127.34</v>
      </c>
      <c r="N75" s="23">
        <f t="shared" si="18"/>
        <v>3.5574053714465211E-2</v>
      </c>
      <c r="O75" s="23">
        <f t="shared" si="19"/>
        <v>4.6175592900895242E-2</v>
      </c>
      <c r="Q75" s="31">
        <v>23.76</v>
      </c>
      <c r="R75" s="31">
        <v>38.83</v>
      </c>
      <c r="S75" s="47"/>
    </row>
    <row r="76" spans="1:19" x14ac:dyDescent="0.25">
      <c r="A76" s="4">
        <v>56</v>
      </c>
      <c r="B76" s="4" t="s">
        <v>51</v>
      </c>
      <c r="C76" s="5" t="s">
        <v>73</v>
      </c>
      <c r="D76" s="4"/>
      <c r="E76" s="16" t="s">
        <v>159</v>
      </c>
      <c r="F76" s="11" t="s">
        <v>97</v>
      </c>
      <c r="G76" s="17">
        <v>0.71</v>
      </c>
      <c r="H76" s="17">
        <v>1.01</v>
      </c>
      <c r="J76" s="18">
        <v>0.03</v>
      </c>
      <c r="K76" s="18">
        <v>2.8000000000000001E-2</v>
      </c>
      <c r="M76" s="31">
        <v>125.04</v>
      </c>
      <c r="N76" s="23">
        <f t="shared" si="18"/>
        <v>5.678182981445937E-3</v>
      </c>
      <c r="O76" s="23">
        <f t="shared" si="19"/>
        <v>8.0774152271273197E-3</v>
      </c>
      <c r="Q76" s="31">
        <v>24.57</v>
      </c>
      <c r="R76" s="31">
        <v>36.54</v>
      </c>
      <c r="S76" s="47"/>
    </row>
    <row r="77" spans="1:19" x14ac:dyDescent="0.25">
      <c r="A77" s="4">
        <v>57</v>
      </c>
      <c r="B77" s="4" t="s">
        <v>52</v>
      </c>
      <c r="C77" s="5" t="s">
        <v>75</v>
      </c>
      <c r="D77" s="4"/>
      <c r="E77" s="16" t="s">
        <v>94</v>
      </c>
      <c r="F77" s="11" t="s">
        <v>107</v>
      </c>
      <c r="G77" s="17">
        <v>1.54</v>
      </c>
      <c r="H77" s="17">
        <v>-0.5</v>
      </c>
      <c r="J77" s="18">
        <v>3.6999999999999998E-2</v>
      </c>
      <c r="K77" s="18">
        <v>-8.9999999999999993E-3</v>
      </c>
      <c r="M77" s="31">
        <v>144.77000000000001</v>
      </c>
      <c r="N77" s="23">
        <f t="shared" ref="N77:N80" si="20">G77/M77</f>
        <v>1.0637563031014713E-2</v>
      </c>
      <c r="O77" s="23">
        <f t="shared" ref="O77:O80" si="21">H77/M77</f>
        <v>-3.4537542308489327E-3</v>
      </c>
      <c r="Q77" s="31">
        <v>43.2</v>
      </c>
      <c r="R77" s="31">
        <v>56.11</v>
      </c>
      <c r="S77" s="47"/>
    </row>
    <row r="78" spans="1:19" x14ac:dyDescent="0.25">
      <c r="A78" s="4">
        <v>58</v>
      </c>
      <c r="B78" s="4" t="s">
        <v>53</v>
      </c>
      <c r="C78" s="5" t="s">
        <v>76</v>
      </c>
      <c r="D78" s="4"/>
      <c r="E78" s="12" t="s">
        <v>95</v>
      </c>
      <c r="F78" s="11" t="s">
        <v>97</v>
      </c>
      <c r="G78" s="17">
        <v>2.46</v>
      </c>
      <c r="H78" s="17">
        <v>2.61</v>
      </c>
      <c r="J78" s="18">
        <v>0.109</v>
      </c>
      <c r="K78" s="18">
        <v>7.0999999999999994E-2</v>
      </c>
      <c r="M78" s="31">
        <v>127.66</v>
      </c>
      <c r="N78" s="23">
        <f t="shared" si="20"/>
        <v>1.9269935766880776E-2</v>
      </c>
      <c r="O78" s="23">
        <f t="shared" si="21"/>
        <v>2.0444931850227166E-2</v>
      </c>
      <c r="Q78" s="31">
        <v>24.89</v>
      </c>
      <c r="R78" s="31">
        <v>39.119999999999997</v>
      </c>
      <c r="S78" s="47"/>
    </row>
    <row r="79" spans="1:19" x14ac:dyDescent="0.25">
      <c r="A79" s="4">
        <v>59</v>
      </c>
      <c r="B79" s="4" t="s">
        <v>54</v>
      </c>
      <c r="C79" s="5" t="s">
        <v>86</v>
      </c>
      <c r="D79" s="4"/>
      <c r="E79" s="16" t="s">
        <v>160</v>
      </c>
      <c r="F79" s="11" t="s">
        <v>97</v>
      </c>
      <c r="G79" s="17">
        <v>2.2000000000000002</v>
      </c>
      <c r="H79" s="17">
        <v>2.2000000000000002</v>
      </c>
      <c r="J79" s="18">
        <v>9.0999999999999998E-2</v>
      </c>
      <c r="K79" s="18">
        <v>6.0999999999999999E-2</v>
      </c>
      <c r="M79" s="31">
        <v>126.61</v>
      </c>
      <c r="N79" s="23">
        <f t="shared" si="20"/>
        <v>1.7376194613379671E-2</v>
      </c>
      <c r="O79" s="23">
        <f t="shared" si="21"/>
        <v>1.7376194613379671E-2</v>
      </c>
      <c r="Q79" s="31">
        <v>26.36</v>
      </c>
      <c r="R79" s="31">
        <v>38.159999999999997</v>
      </c>
      <c r="S79" s="47"/>
    </row>
    <row r="80" spans="1:19" x14ac:dyDescent="0.25">
      <c r="A80" s="4">
        <v>60</v>
      </c>
      <c r="B80" s="4" t="s">
        <v>55</v>
      </c>
      <c r="C80" s="5"/>
      <c r="D80" s="5"/>
      <c r="E80" s="50" t="s">
        <v>161</v>
      </c>
      <c r="F80" s="11" t="s">
        <v>97</v>
      </c>
      <c r="G80" s="17">
        <v>2.0499999999999998</v>
      </c>
      <c r="H80" s="17">
        <v>2.0499999999999998</v>
      </c>
      <c r="J80" s="18">
        <v>8.4000000000000005E-2</v>
      </c>
      <c r="K80" s="18">
        <v>5.7000000000000002E-2</v>
      </c>
      <c r="M80" s="31">
        <v>126.61</v>
      </c>
      <c r="N80" s="23">
        <f t="shared" si="20"/>
        <v>1.6191454071558326E-2</v>
      </c>
      <c r="O80" s="23">
        <f t="shared" si="21"/>
        <v>1.6191454071558326E-2</v>
      </c>
      <c r="Q80" s="31">
        <v>26.36</v>
      </c>
      <c r="R80" s="31">
        <v>38.159999999999997</v>
      </c>
      <c r="S80" s="47"/>
    </row>
    <row r="81" spans="1:19" x14ac:dyDescent="0.25">
      <c r="A81" s="4">
        <v>61</v>
      </c>
      <c r="B81" s="4" t="s">
        <v>56</v>
      </c>
      <c r="C81" s="5" t="s">
        <v>76</v>
      </c>
      <c r="D81" s="4"/>
      <c r="E81" s="12" t="s">
        <v>95</v>
      </c>
      <c r="F81" s="11" t="s">
        <v>97</v>
      </c>
      <c r="G81" s="17">
        <v>0.97</v>
      </c>
      <c r="H81" s="17">
        <v>0.79</v>
      </c>
      <c r="J81" s="18">
        <v>4.1000000000000002E-2</v>
      </c>
      <c r="K81" s="18">
        <v>2.4E-2</v>
      </c>
      <c r="M81" s="31">
        <v>121.89</v>
      </c>
      <c r="N81" s="23">
        <f t="shared" ref="N81" si="22">G81/M81</f>
        <v>7.9579949134465505E-3</v>
      </c>
      <c r="O81" s="23">
        <f t="shared" ref="O81" si="23">H81/M81</f>
        <v>6.4812535893018297E-3</v>
      </c>
      <c r="Q81" s="31">
        <v>24.5</v>
      </c>
      <c r="R81" s="31">
        <v>33.380000000000003</v>
      </c>
      <c r="S81" s="47"/>
    </row>
    <row r="82" spans="1:19" x14ac:dyDescent="0.25">
      <c r="A82" s="4">
        <v>62</v>
      </c>
      <c r="B82" s="6" t="s">
        <v>57</v>
      </c>
      <c r="C82" s="4" t="s">
        <v>73</v>
      </c>
      <c r="D82" s="4"/>
      <c r="E82" s="12" t="s">
        <v>95</v>
      </c>
      <c r="F82" s="11"/>
      <c r="G82" s="17"/>
      <c r="H82" s="17"/>
      <c r="J82" s="18"/>
      <c r="K82" s="18"/>
      <c r="M82" s="31"/>
      <c r="N82" s="23"/>
      <c r="O82" s="23"/>
      <c r="Q82" s="31"/>
      <c r="R82" s="31"/>
      <c r="S82" s="47"/>
    </row>
    <row r="83" spans="1:19" x14ac:dyDescent="0.25">
      <c r="A83" s="4">
        <v>63</v>
      </c>
      <c r="B83" s="6" t="s">
        <v>58</v>
      </c>
      <c r="C83" s="4" t="s">
        <v>73</v>
      </c>
      <c r="D83" s="4"/>
      <c r="E83" s="12" t="s">
        <v>95</v>
      </c>
      <c r="F83" s="11"/>
      <c r="G83" s="17"/>
      <c r="H83" s="17"/>
      <c r="J83" s="18"/>
      <c r="K83" s="18"/>
      <c r="M83" s="31"/>
      <c r="N83" s="23"/>
      <c r="O83" s="23"/>
      <c r="Q83" s="31"/>
      <c r="R83" s="31"/>
      <c r="S83" s="47"/>
    </row>
    <row r="84" spans="1:19" x14ac:dyDescent="0.25">
      <c r="A84" s="4">
        <v>64</v>
      </c>
      <c r="B84" s="4" t="s">
        <v>59</v>
      </c>
      <c r="C84" s="5" t="s">
        <v>76</v>
      </c>
      <c r="D84" s="4"/>
      <c r="E84" s="12" t="s">
        <v>95</v>
      </c>
      <c r="F84" s="11" t="s">
        <v>97</v>
      </c>
      <c r="G84" s="17">
        <v>-2.14</v>
      </c>
      <c r="H84" s="17">
        <v>-1.57</v>
      </c>
      <c r="J84" s="18">
        <v>-5.1999999999999998E-2</v>
      </c>
      <c r="K84" s="18">
        <v>-2.8000000000000001E-2</v>
      </c>
      <c r="M84" s="31">
        <v>142.21</v>
      </c>
      <c r="N84" s="23">
        <f t="shared" ref="N84:N97" si="24">G84/M84</f>
        <v>-1.5048168201954856E-2</v>
      </c>
      <c r="O84" s="23">
        <f t="shared" ref="O84:O97" si="25">H84/M84</f>
        <v>-1.104001125096688E-2</v>
      </c>
      <c r="Q84" s="31">
        <v>39.07</v>
      </c>
      <c r="R84" s="31">
        <v>53.51</v>
      </c>
      <c r="S84" s="47"/>
    </row>
    <row r="85" spans="1:19" x14ac:dyDescent="0.25">
      <c r="A85" s="4">
        <v>65</v>
      </c>
      <c r="B85" s="4" t="s">
        <v>60</v>
      </c>
      <c r="C85" s="5" t="s">
        <v>76</v>
      </c>
      <c r="D85" s="4"/>
      <c r="E85" s="16" t="s">
        <v>94</v>
      </c>
      <c r="F85" s="11" t="s">
        <v>97</v>
      </c>
      <c r="G85" s="17">
        <v>-0.76</v>
      </c>
      <c r="H85" s="17">
        <v>-0.73</v>
      </c>
      <c r="J85" s="18">
        <v>-2.9000000000000001E-2</v>
      </c>
      <c r="K85" s="18">
        <v>-1.7999999999999999E-2</v>
      </c>
      <c r="M85" s="31">
        <v>127.34</v>
      </c>
      <c r="N85" s="23">
        <f t="shared" si="24"/>
        <v>-5.9682739123606094E-3</v>
      </c>
      <c r="O85" s="23">
        <f t="shared" si="25"/>
        <v>-5.7326841526621642E-3</v>
      </c>
      <c r="Q85" s="31">
        <v>25.3</v>
      </c>
      <c r="R85" s="31">
        <v>38.869999999999997</v>
      </c>
      <c r="S85" s="47"/>
    </row>
    <row r="86" spans="1:19" x14ac:dyDescent="0.25">
      <c r="A86" s="4">
        <v>66</v>
      </c>
      <c r="B86" s="4" t="s">
        <v>61</v>
      </c>
      <c r="C86" s="5" t="s">
        <v>76</v>
      </c>
      <c r="D86" s="4"/>
      <c r="E86" s="12" t="s">
        <v>95</v>
      </c>
      <c r="F86" s="11" t="s">
        <v>97</v>
      </c>
      <c r="G86" s="17">
        <v>0.46</v>
      </c>
      <c r="H86" s="17">
        <v>0.17</v>
      </c>
      <c r="J86" s="18">
        <v>2.1000000000000001E-2</v>
      </c>
      <c r="K86" s="18">
        <v>5.0000000000000001E-3</v>
      </c>
      <c r="M86" s="31">
        <v>122.08</v>
      </c>
      <c r="N86" s="23">
        <f t="shared" si="24"/>
        <v>3.7680209698558323E-3</v>
      </c>
      <c r="O86" s="23">
        <f t="shared" si="25"/>
        <v>1.3925294888597643E-3</v>
      </c>
      <c r="Q86" s="31">
        <v>22.48</v>
      </c>
      <c r="R86" s="31">
        <v>33.64</v>
      </c>
      <c r="S86" s="47"/>
    </row>
    <row r="87" spans="1:19" x14ac:dyDescent="0.25">
      <c r="A87" s="4">
        <v>67</v>
      </c>
      <c r="B87" s="4" t="s">
        <v>62</v>
      </c>
      <c r="C87" s="5" t="s">
        <v>75</v>
      </c>
      <c r="D87" s="4"/>
      <c r="E87" s="12" t="s">
        <v>95</v>
      </c>
      <c r="F87" s="11" t="s">
        <v>97</v>
      </c>
      <c r="G87" s="17">
        <v>2.73</v>
      </c>
      <c r="H87" s="17">
        <v>2.4300000000000002</v>
      </c>
      <c r="J87" s="18">
        <v>9.8000000000000004E-2</v>
      </c>
      <c r="K87" s="18">
        <v>0.06</v>
      </c>
      <c r="M87" s="31">
        <v>131.33000000000001</v>
      </c>
      <c r="N87" s="23">
        <f t="shared" si="24"/>
        <v>2.0787329627655522E-2</v>
      </c>
      <c r="O87" s="23">
        <f t="shared" si="25"/>
        <v>1.8503007690550521E-2</v>
      </c>
      <c r="Q87" s="31">
        <v>30.42</v>
      </c>
      <c r="R87" s="31">
        <v>42.88</v>
      </c>
      <c r="S87" s="47"/>
    </row>
    <row r="88" spans="1:19" x14ac:dyDescent="0.25">
      <c r="A88" s="4">
        <v>68</v>
      </c>
      <c r="B88" s="4" t="s">
        <v>63</v>
      </c>
      <c r="C88" s="5" t="s">
        <v>86</v>
      </c>
      <c r="D88" s="4"/>
      <c r="E88" s="15" t="s">
        <v>104</v>
      </c>
      <c r="F88" s="11" t="s">
        <v>97</v>
      </c>
      <c r="G88" s="17">
        <v>6.54</v>
      </c>
      <c r="H88" s="17">
        <v>9.25</v>
      </c>
      <c r="J88" s="18">
        <v>0.21099999999999999</v>
      </c>
      <c r="K88" s="18">
        <v>0.20699999999999999</v>
      </c>
      <c r="M88" s="31">
        <v>142.4</v>
      </c>
      <c r="N88" s="23">
        <f t="shared" si="24"/>
        <v>4.592696629213483E-2</v>
      </c>
      <c r="O88" s="23">
        <f t="shared" si="25"/>
        <v>6.4957865168539325E-2</v>
      </c>
      <c r="Q88" s="31">
        <v>37.57</v>
      </c>
      <c r="R88" s="31">
        <v>53.94</v>
      </c>
      <c r="S88" s="47"/>
    </row>
    <row r="89" spans="1:19" x14ac:dyDescent="0.25">
      <c r="A89" s="4">
        <v>69</v>
      </c>
      <c r="B89" s="4" t="s">
        <v>105</v>
      </c>
      <c r="C89" s="5" t="s">
        <v>76</v>
      </c>
      <c r="D89" s="4"/>
      <c r="E89" s="12" t="s">
        <v>95</v>
      </c>
      <c r="F89" s="11" t="s">
        <v>97</v>
      </c>
      <c r="G89" s="17">
        <v>-1.1299999999999999</v>
      </c>
      <c r="H89" s="17">
        <v>-0.99</v>
      </c>
      <c r="J89" s="18">
        <v>-0.04</v>
      </c>
      <c r="K89" s="18">
        <v>-2.4E-2</v>
      </c>
      <c r="M89" s="31">
        <v>128.63999999999999</v>
      </c>
      <c r="N89" s="23">
        <f t="shared" si="24"/>
        <v>-8.7842039800995024E-3</v>
      </c>
      <c r="O89" s="23">
        <f t="shared" si="25"/>
        <v>-7.6958955223880602E-3</v>
      </c>
      <c r="Q89" s="31">
        <v>27.07</v>
      </c>
      <c r="R89" s="31">
        <v>40.130000000000003</v>
      </c>
      <c r="S89" s="47"/>
    </row>
    <row r="90" spans="1:19" x14ac:dyDescent="0.25">
      <c r="A90" s="4">
        <v>70</v>
      </c>
      <c r="B90" s="4" t="s">
        <v>64</v>
      </c>
      <c r="C90" s="5" t="s">
        <v>73</v>
      </c>
      <c r="D90" s="5" t="s">
        <v>127</v>
      </c>
      <c r="E90" s="12" t="s">
        <v>95</v>
      </c>
      <c r="F90" s="11" t="s">
        <v>97</v>
      </c>
      <c r="G90" s="17">
        <v>5.14</v>
      </c>
      <c r="H90" s="17">
        <v>6.99</v>
      </c>
      <c r="J90" s="18">
        <v>0.251</v>
      </c>
      <c r="K90" s="18">
        <v>0.19800000000000001</v>
      </c>
      <c r="M90" s="31">
        <v>131</v>
      </c>
      <c r="N90" s="23">
        <f t="shared" si="24"/>
        <v>3.9236641221374047E-2</v>
      </c>
      <c r="O90" s="23">
        <f t="shared" si="25"/>
        <v>5.3358778625954201E-2</v>
      </c>
      <c r="Q90" s="31">
        <v>25.6</v>
      </c>
      <c r="R90" s="31">
        <v>42.35</v>
      </c>
      <c r="S90" s="47"/>
    </row>
    <row r="91" spans="1:19" x14ac:dyDescent="0.25">
      <c r="A91" s="4">
        <v>71</v>
      </c>
      <c r="B91" s="4" t="s">
        <v>65</v>
      </c>
      <c r="C91" s="5" t="s">
        <v>73</v>
      </c>
      <c r="D91" s="5" t="s">
        <v>127</v>
      </c>
      <c r="E91" s="16" t="s">
        <v>94</v>
      </c>
      <c r="F91" s="11" t="s">
        <v>97</v>
      </c>
      <c r="G91" s="17">
        <v>0.34</v>
      </c>
      <c r="H91" s="17">
        <v>-0.08</v>
      </c>
      <c r="J91" s="18">
        <v>1.0999999999999999E-2</v>
      </c>
      <c r="K91" s="18">
        <v>-2E-3</v>
      </c>
      <c r="M91" s="31">
        <v>130.82</v>
      </c>
      <c r="N91" s="23">
        <f t="shared" si="24"/>
        <v>2.5989909799724814E-3</v>
      </c>
      <c r="O91" s="23">
        <f t="shared" si="25"/>
        <v>-6.1152728940528972E-4</v>
      </c>
      <c r="Q91" s="31">
        <v>31.81</v>
      </c>
      <c r="R91" s="31">
        <v>42.37</v>
      </c>
      <c r="S91" s="47"/>
    </row>
    <row r="92" spans="1:19" x14ac:dyDescent="0.25">
      <c r="A92" s="4">
        <v>72</v>
      </c>
      <c r="B92" s="4" t="s">
        <v>66</v>
      </c>
      <c r="C92" s="5" t="s">
        <v>76</v>
      </c>
      <c r="D92" s="4"/>
      <c r="E92" s="12" t="s">
        <v>95</v>
      </c>
      <c r="F92" s="11" t="s">
        <v>97</v>
      </c>
      <c r="G92" s="17">
        <v>-1.52</v>
      </c>
      <c r="H92" s="17">
        <v>-1.92</v>
      </c>
      <c r="J92" s="18">
        <v>-5.3999999999999999E-2</v>
      </c>
      <c r="K92" s="18">
        <v>-4.3999999999999997E-2</v>
      </c>
      <c r="M92" s="31">
        <v>130.46</v>
      </c>
      <c r="N92" s="23">
        <f t="shared" si="24"/>
        <v>-1.1651080791047064E-2</v>
      </c>
      <c r="O92" s="23">
        <f t="shared" si="25"/>
        <v>-1.471715468342787E-2</v>
      </c>
      <c r="Q92" s="31">
        <v>26.5</v>
      </c>
      <c r="R92" s="31">
        <v>41.92</v>
      </c>
      <c r="S92" s="47"/>
    </row>
    <row r="93" spans="1:19" x14ac:dyDescent="0.25">
      <c r="A93" s="4">
        <v>73</v>
      </c>
      <c r="B93" s="4" t="s">
        <v>67</v>
      </c>
      <c r="C93" s="5" t="s">
        <v>73</v>
      </c>
      <c r="D93" s="5" t="s">
        <v>127</v>
      </c>
      <c r="E93" s="12" t="s">
        <v>95</v>
      </c>
      <c r="F93" s="11" t="s">
        <v>97</v>
      </c>
      <c r="G93" s="17">
        <v>2.99</v>
      </c>
      <c r="H93" s="17">
        <v>2.88</v>
      </c>
      <c r="J93" s="18">
        <v>8.3000000000000004E-2</v>
      </c>
      <c r="K93" s="18">
        <v>5.7000000000000002E-2</v>
      </c>
      <c r="M93" s="31">
        <v>142.07</v>
      </c>
      <c r="N93" s="23">
        <f t="shared" si="24"/>
        <v>2.1045963257549097E-2</v>
      </c>
      <c r="O93" s="23">
        <f t="shared" si="25"/>
        <v>2.0271697050749632E-2</v>
      </c>
      <c r="Q93" s="31">
        <v>39.049999999999997</v>
      </c>
      <c r="R93" s="31">
        <v>53.48</v>
      </c>
      <c r="S93" s="47"/>
    </row>
    <row r="94" spans="1:19" x14ac:dyDescent="0.25">
      <c r="A94" s="4">
        <v>74</v>
      </c>
      <c r="B94" s="4" t="s">
        <v>68</v>
      </c>
      <c r="C94" s="5" t="s">
        <v>76</v>
      </c>
      <c r="D94" s="4"/>
      <c r="E94" s="12" t="s">
        <v>95</v>
      </c>
      <c r="F94" s="11" t="s">
        <v>97</v>
      </c>
      <c r="G94" s="17">
        <v>-1.83</v>
      </c>
      <c r="H94" s="17">
        <v>-1.86</v>
      </c>
      <c r="J94" s="18">
        <v>-4.8000000000000001E-2</v>
      </c>
      <c r="K94" s="18">
        <v>-3.5999999999999997E-2</v>
      </c>
      <c r="M94" s="31">
        <v>138.51</v>
      </c>
      <c r="N94" s="23">
        <f t="shared" si="24"/>
        <v>-1.3212042451808535E-2</v>
      </c>
      <c r="O94" s="23">
        <f t="shared" si="25"/>
        <v>-1.3428633311674249E-2</v>
      </c>
      <c r="Q94" s="31">
        <v>36.14</v>
      </c>
      <c r="R94" s="31">
        <v>50.01</v>
      </c>
      <c r="S94" s="47"/>
    </row>
    <row r="95" spans="1:19" x14ac:dyDescent="0.25">
      <c r="A95" s="4">
        <v>75</v>
      </c>
      <c r="B95" s="4" t="s">
        <v>69</v>
      </c>
      <c r="C95" s="5" t="s">
        <v>76</v>
      </c>
      <c r="D95" s="4"/>
      <c r="E95" s="12" t="s">
        <v>95</v>
      </c>
      <c r="F95" s="11" t="s">
        <v>97</v>
      </c>
      <c r="G95" s="17">
        <v>-0.48</v>
      </c>
      <c r="H95" s="17">
        <v>0.28000000000000003</v>
      </c>
      <c r="J95" s="18">
        <v>-1.4999999999999999E-2</v>
      </c>
      <c r="K95" s="18">
        <v>6.0000000000000001E-3</v>
      </c>
      <c r="M95" s="31">
        <v>134.29</v>
      </c>
      <c r="N95" s="23">
        <f t="shared" si="24"/>
        <v>-3.5743540099784049E-3</v>
      </c>
      <c r="O95" s="23">
        <f t="shared" si="25"/>
        <v>2.0850398391540699E-3</v>
      </c>
      <c r="Q95" s="31">
        <v>31.09</v>
      </c>
      <c r="R95" s="31">
        <v>45.69</v>
      </c>
      <c r="S95" s="47"/>
    </row>
    <row r="96" spans="1:19" x14ac:dyDescent="0.25">
      <c r="A96" s="4">
        <v>76</v>
      </c>
      <c r="B96" s="4" t="s">
        <v>70</v>
      </c>
      <c r="C96" s="5" t="s">
        <v>75</v>
      </c>
      <c r="D96" s="4"/>
      <c r="E96" s="16" t="s">
        <v>94</v>
      </c>
      <c r="F96" s="11" t="s">
        <v>97</v>
      </c>
      <c r="G96" s="17">
        <v>-0.62</v>
      </c>
      <c r="H96" s="17">
        <v>-0.65</v>
      </c>
      <c r="J96" s="18">
        <v>-0.02</v>
      </c>
      <c r="K96" s="18">
        <v>-1.4E-2</v>
      </c>
      <c r="M96" s="31">
        <v>134.19</v>
      </c>
      <c r="N96" s="23">
        <f t="shared" si="24"/>
        <v>-4.620314479469409E-3</v>
      </c>
      <c r="O96" s="23">
        <f t="shared" si="25"/>
        <v>-4.8438780833147035E-3</v>
      </c>
      <c r="Q96" s="31">
        <v>30.62</v>
      </c>
      <c r="R96" s="31">
        <v>45.7</v>
      </c>
      <c r="S96" s="47"/>
    </row>
    <row r="97" spans="1:19" x14ac:dyDescent="0.25">
      <c r="A97" s="4">
        <v>77</v>
      </c>
      <c r="B97" s="4" t="s">
        <v>71</v>
      </c>
      <c r="C97" s="5" t="s">
        <v>99</v>
      </c>
      <c r="D97" s="4"/>
      <c r="E97" s="10" t="s">
        <v>101</v>
      </c>
      <c r="F97" s="11" t="s">
        <v>97</v>
      </c>
      <c r="G97" s="17">
        <v>0.37</v>
      </c>
      <c r="H97" s="17">
        <v>0.49</v>
      </c>
      <c r="J97" s="18">
        <v>1.2E-2</v>
      </c>
      <c r="K97" s="18">
        <v>1.0999999999999999E-2</v>
      </c>
      <c r="M97" s="31">
        <v>133.93</v>
      </c>
      <c r="N97" s="23">
        <f t="shared" si="24"/>
        <v>2.7626371985365488E-3</v>
      </c>
      <c r="O97" s="23">
        <f t="shared" si="25"/>
        <v>3.6586276413051589E-3</v>
      </c>
      <c r="Q97" s="31">
        <v>31.75</v>
      </c>
      <c r="R97" s="31">
        <v>45.44</v>
      </c>
      <c r="S97" s="47"/>
    </row>
    <row r="98" spans="1:19" x14ac:dyDescent="0.25">
      <c r="F98" s="4"/>
    </row>
    <row r="99" spans="1:19" x14ac:dyDescent="0.25">
      <c r="B99" s="24" t="s">
        <v>121</v>
      </c>
      <c r="C99" s="5"/>
      <c r="D99" s="5"/>
      <c r="E99" s="5"/>
      <c r="F99" s="5"/>
      <c r="G99" s="25">
        <f>AVERAGE(G12:G97)</f>
        <v>0.81820512820512814</v>
      </c>
      <c r="H99" s="25">
        <f>AVERAGE(H12:H97)</f>
        <v>0.82435897435897454</v>
      </c>
      <c r="I99" s="5"/>
      <c r="J99" s="26">
        <f>AVERAGE(J12:J97)</f>
        <v>4.1410256410256405E-2</v>
      </c>
      <c r="K99" s="26">
        <f>AVERAGE(K12:K97)</f>
        <v>2.1756410256410258E-2</v>
      </c>
      <c r="L99" s="5"/>
      <c r="M99" s="25">
        <f>AVERAGE(M12:M97)</f>
        <v>133.36583333333334</v>
      </c>
      <c r="N99" s="26">
        <f t="shared" ref="N99:O99" si="26">AVERAGE(N12:N97)</f>
        <v>5.919124868806692E-3</v>
      </c>
      <c r="O99" s="26">
        <f t="shared" si="26"/>
        <v>5.9302723590579235E-3</v>
      </c>
      <c r="Q99" s="31">
        <f>AVERAGE(Q12:Q97)</f>
        <v>31.596410256410262</v>
      </c>
      <c r="R99" s="31">
        <f>AVERAGE(R12:R97)</f>
        <v>45.007307692307691</v>
      </c>
    </row>
    <row r="100" spans="1:19" x14ac:dyDescent="0.25">
      <c r="B100" s="3"/>
      <c r="G100" s="38" t="s">
        <v>149</v>
      </c>
      <c r="H100" s="44">
        <f>MAX(H12:H97)</f>
        <v>9.81</v>
      </c>
      <c r="K100" s="5" t="s">
        <v>152</v>
      </c>
      <c r="L100" s="5"/>
      <c r="M100" s="45">
        <f>M99*1.15</f>
        <v>153.37070833333334</v>
      </c>
      <c r="Q100" s="48">
        <f>Q99/M99</f>
        <v>0.23691532881167909</v>
      </c>
      <c r="R100" s="48">
        <f>R99/M99</f>
        <v>0.33747254875854776</v>
      </c>
    </row>
    <row r="101" spans="1:19" x14ac:dyDescent="0.25">
      <c r="B101" s="3"/>
      <c r="M101" t="s">
        <v>138</v>
      </c>
      <c r="O101" s="46" t="s">
        <v>148</v>
      </c>
      <c r="R101" s="31" t="s">
        <v>137</v>
      </c>
    </row>
    <row r="102" spans="1:19" x14ac:dyDescent="0.25">
      <c r="B102" s="27"/>
      <c r="R102" s="31"/>
    </row>
    <row r="103" spans="1:19" x14ac:dyDescent="0.25">
      <c r="B103" s="42" t="s">
        <v>76</v>
      </c>
      <c r="C103" s="5"/>
      <c r="D103" s="5"/>
      <c r="E103" s="5">
        <f>COUNTIFS(C12:C97,"IRM-DA",F12:F97,"Yes")</f>
        <v>32</v>
      </c>
      <c r="F103" s="5"/>
      <c r="G103" s="43">
        <f>AVERAGEIF($C$12:$C$97,"IRM-DA",G$12:G$97)</f>
        <v>0.45058823529411773</v>
      </c>
      <c r="H103" s="43">
        <f>AVERAGEIF($C$12:$C$97,"IRM-DA",H$12:H$97)</f>
        <v>0.44617647058823529</v>
      </c>
      <c r="M103" t="s">
        <v>139</v>
      </c>
      <c r="N103" s="18">
        <f>MAX(J12:J97)</f>
        <v>0.7</v>
      </c>
      <c r="O103" s="46" t="s">
        <v>28</v>
      </c>
      <c r="R103" s="3" t="s">
        <v>131</v>
      </c>
      <c r="S103" s="31">
        <f>MIN(Q12:Q97)</f>
        <v>15.55</v>
      </c>
    </row>
    <row r="104" spans="1:19" x14ac:dyDescent="0.25">
      <c r="B104" s="40" t="s">
        <v>75</v>
      </c>
      <c r="C104" s="5"/>
      <c r="D104" s="5"/>
      <c r="E104" s="5">
        <f>COUNTIFS(C12:C97,"IRM",F12:F97,"Yes")</f>
        <v>11</v>
      </c>
      <c r="F104" s="5"/>
      <c r="G104" s="43">
        <f>AVERAGEIF($C$12:$C$97,"IRM",G$12:G$97)</f>
        <v>1.1375000000000004</v>
      </c>
      <c r="H104" s="43">
        <f>AVERAGEIF($C$12:$C$97,"IRM",H$12:H$97)</f>
        <v>1.1291666666666669</v>
      </c>
      <c r="M104" t="s">
        <v>140</v>
      </c>
      <c r="N104" s="18">
        <f>MIN(J12:J97)</f>
        <v>-0.18099999999999999</v>
      </c>
      <c r="O104" s="46" t="s">
        <v>143</v>
      </c>
      <c r="R104" s="3" t="s">
        <v>132</v>
      </c>
    </row>
    <row r="105" spans="1:19" x14ac:dyDescent="0.25">
      <c r="B105" s="40" t="s">
        <v>91</v>
      </c>
      <c r="C105" s="5"/>
      <c r="D105" s="5"/>
      <c r="E105" s="5">
        <f>COUNTIFS(C12:C97,"AIRI",F12:F97, "Yes")</f>
        <v>5</v>
      </c>
      <c r="F105" s="5"/>
      <c r="G105" s="43">
        <f>AVERAGEIF($C$12:$C$97,"AIRI",G$12:G$97)</f>
        <v>2.9460000000000002</v>
      </c>
      <c r="H105" s="43">
        <f>AVERAGEIF($C$12:$C$97,"AIRI",H$12:H$97)</f>
        <v>3.1799999999999997</v>
      </c>
      <c r="R105" s="3"/>
    </row>
    <row r="106" spans="1:19" x14ac:dyDescent="0.25">
      <c r="B106" s="38" t="s">
        <v>122</v>
      </c>
      <c r="C106" s="37"/>
      <c r="D106" s="37"/>
      <c r="E106" s="37">
        <f>SUM(E103:E105)</f>
        <v>48</v>
      </c>
      <c r="F106" s="37"/>
      <c r="G106" s="37"/>
      <c r="H106" s="44"/>
      <c r="M106" t="s">
        <v>141</v>
      </c>
      <c r="N106" s="18">
        <f>MAX(K12:K97)</f>
        <v>0.26200000000000001</v>
      </c>
      <c r="O106" s="46" t="s">
        <v>144</v>
      </c>
      <c r="R106" s="3" t="s">
        <v>133</v>
      </c>
    </row>
    <row r="107" spans="1:19" x14ac:dyDescent="0.25">
      <c r="B107" s="40" t="s">
        <v>73</v>
      </c>
      <c r="C107" s="5"/>
      <c r="D107" s="5"/>
      <c r="E107" s="5">
        <f>COUNTIFS(C12:C97,"COS",F12:F97, "Yes")</f>
        <v>10</v>
      </c>
      <c r="F107" s="5"/>
      <c r="G107" s="43">
        <f>AVERAGEIF($C$12:$C$97,"COS",G$12:G$97)</f>
        <v>1.3380000000000001</v>
      </c>
      <c r="H107" s="43">
        <f>AVERAGEIF($C$12:$C$97,"COS",H$12:H$97)</f>
        <v>1.012</v>
      </c>
      <c r="M107" t="s">
        <v>142</v>
      </c>
      <c r="N107" s="18">
        <f>MIN(K12:K97)</f>
        <v>-0.11</v>
      </c>
      <c r="O107" s="46" t="s">
        <v>145</v>
      </c>
      <c r="R107" s="3" t="s">
        <v>134</v>
      </c>
    </row>
    <row r="108" spans="1:19" x14ac:dyDescent="0.25">
      <c r="B108" s="40" t="s">
        <v>86</v>
      </c>
      <c r="C108" s="5"/>
      <c r="D108" s="5"/>
      <c r="E108" s="5">
        <f>COUNTIFS(C12:C97,"CIR",F12:F97, "Yes")</f>
        <v>5</v>
      </c>
      <c r="F108" s="5"/>
      <c r="G108" s="43">
        <f>AVERAGEIF($C$12:$C$97,"CIR",G$12:G$97)</f>
        <v>1.3960000000000001</v>
      </c>
      <c r="H108" s="43">
        <f>AVERAGEIF($C$12:$C$97,"CIR",H$12:H$97)</f>
        <v>2.496</v>
      </c>
      <c r="R108" s="3"/>
    </row>
    <row r="109" spans="1:19" x14ac:dyDescent="0.25">
      <c r="B109" s="40" t="s">
        <v>90</v>
      </c>
      <c r="C109" s="5"/>
      <c r="D109" s="5"/>
      <c r="E109" s="5">
        <f>+COUNTIFS(C12:C97,"CIR-YR2",F12:F97, "Yes")</f>
        <v>2</v>
      </c>
      <c r="F109" s="5"/>
      <c r="G109" s="43">
        <f>AVERAGEIF($C$12:$C$97,"CIR-YR2",G$12:G$97)</f>
        <v>0.96500000000000008</v>
      </c>
      <c r="H109" s="43">
        <f>AVERAGEIF($C$12:$C$97,"CIR-YR2",H$12:H$97)</f>
        <v>1.1299999999999999</v>
      </c>
      <c r="M109" t="s">
        <v>146</v>
      </c>
      <c r="O109" s="18">
        <f>MAX(O13:O97)</f>
        <v>6.9739509045867412E-2</v>
      </c>
      <c r="R109" s="3" t="s">
        <v>135</v>
      </c>
    </row>
    <row r="110" spans="1:19" x14ac:dyDescent="0.25">
      <c r="B110" s="40" t="s">
        <v>99</v>
      </c>
      <c r="C110" s="5"/>
      <c r="D110" s="5"/>
      <c r="E110" s="5">
        <f>COUNTIFS(C12:C97,"RRC",F12:F97, "Yes")</f>
        <v>3</v>
      </c>
      <c r="F110" s="5"/>
      <c r="G110" s="43">
        <f>AVERAGEIF($C$12:$C$97,"RRC",G$12:G$97)</f>
        <v>-0.17333333333333334</v>
      </c>
      <c r="H110" s="43">
        <f>AVERAGEIF($C$12:$C$97,"RRC",H$12:H$97)</f>
        <v>-1.666666666666668E-2</v>
      </c>
      <c r="M110" s="18">
        <f>MAX(N12:N97)</f>
        <v>6.3225806451612909E-2</v>
      </c>
      <c r="N110" s="46" t="s">
        <v>1</v>
      </c>
      <c r="R110" s="3" t="s">
        <v>136</v>
      </c>
    </row>
    <row r="111" spans="1:19" x14ac:dyDescent="0.25">
      <c r="B111" s="37"/>
      <c r="C111" s="37"/>
      <c r="D111" s="37"/>
      <c r="E111" s="37"/>
      <c r="F111" s="37"/>
      <c r="G111" s="37"/>
      <c r="H111" s="37"/>
      <c r="M111" s="18">
        <f>MIN(N12:N97)</f>
        <v>-4.0703275529865128E-2</v>
      </c>
      <c r="N111" s="46" t="s">
        <v>143</v>
      </c>
    </row>
    <row r="112" spans="1:19" x14ac:dyDescent="0.25">
      <c r="B112" s="40" t="s">
        <v>106</v>
      </c>
      <c r="C112" s="5"/>
      <c r="D112" s="5"/>
      <c r="E112" s="5">
        <f>SUM(E106:E110)</f>
        <v>68</v>
      </c>
      <c r="F112" s="5"/>
      <c r="G112" s="45">
        <f>AVERAGE(G12:G97)</f>
        <v>0.81820512820512814</v>
      </c>
      <c r="H112" s="45">
        <f>AVERAGE(H12:H97)</f>
        <v>0.82435897435897454</v>
      </c>
      <c r="M112" t="s">
        <v>147</v>
      </c>
    </row>
    <row r="113" spans="2:14" x14ac:dyDescent="0.25">
      <c r="B113" s="37"/>
      <c r="C113" s="37"/>
      <c r="D113" s="37"/>
      <c r="E113" s="37"/>
      <c r="F113" s="37"/>
      <c r="G113" s="37"/>
      <c r="H113" s="37"/>
      <c r="M113" s="18">
        <f>MAX(O12:O97)</f>
        <v>6.9739509045867412E-2</v>
      </c>
      <c r="N113" s="46" t="s">
        <v>144</v>
      </c>
    </row>
    <row r="114" spans="2:14" x14ac:dyDescent="0.25">
      <c r="B114" s="37"/>
      <c r="C114" s="37"/>
      <c r="D114" s="37"/>
      <c r="E114" s="37"/>
      <c r="F114" s="37"/>
      <c r="G114" s="37"/>
      <c r="H114" s="37"/>
      <c r="M114" s="18">
        <f>MIN(O12:O97)</f>
        <v>-3.9015327450069671E-2</v>
      </c>
      <c r="N114" s="46" t="s">
        <v>145</v>
      </c>
    </row>
    <row r="117" spans="2:14" x14ac:dyDescent="0.25">
      <c r="J117" s="5" t="s">
        <v>153</v>
      </c>
      <c r="K117" s="5" t="s">
        <v>154</v>
      </c>
      <c r="L117" s="5"/>
      <c r="M117" s="43">
        <f>M88*1.15</f>
        <v>163.76</v>
      </c>
    </row>
    <row r="118" spans="2:14" x14ac:dyDescent="0.25">
      <c r="J118" s="5"/>
      <c r="K118" s="5" t="s">
        <v>155</v>
      </c>
      <c r="L118" s="5"/>
      <c r="M118" s="43">
        <f>M50*1.15</f>
        <v>182.114</v>
      </c>
    </row>
  </sheetData>
  <autoFilter ref="B11:R97"/>
  <mergeCells count="4">
    <mergeCell ref="G10:H10"/>
    <mergeCell ref="J10:K10"/>
    <mergeCell ref="N9:O9"/>
    <mergeCell ref="Q10:R10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80"/>
  <sheetViews>
    <sheetView topLeftCell="H1" zoomScaleNormal="100" workbookViewId="0">
      <selection activeCell="T14" sqref="T14"/>
    </sheetView>
  </sheetViews>
  <sheetFormatPr defaultRowHeight="15" x14ac:dyDescent="0.25"/>
  <cols>
    <col min="1" max="1" width="3" bestFit="1" customWidth="1"/>
    <col min="2" max="2" width="5.28515625" bestFit="1" customWidth="1"/>
    <col min="3" max="3" width="37.7109375" bestFit="1" customWidth="1"/>
    <col min="8" max="8" width="5.28515625" bestFit="1" customWidth="1"/>
    <col min="9" max="9" width="25.140625" customWidth="1"/>
    <col min="11" max="11" width="9.5703125" bestFit="1" customWidth="1"/>
    <col min="12" max="12" width="21.42578125" bestFit="1" customWidth="1"/>
    <col min="15" max="16" width="9.140625" style="57"/>
  </cols>
  <sheetData>
    <row r="1" spans="2:22" x14ac:dyDescent="0.25">
      <c r="C1" t="s">
        <v>151</v>
      </c>
    </row>
    <row r="2" spans="2:22" x14ac:dyDescent="0.25">
      <c r="S2" s="9" t="s">
        <v>169</v>
      </c>
    </row>
    <row r="3" spans="2:22" x14ac:dyDescent="0.25">
      <c r="B3" t="s">
        <v>150</v>
      </c>
      <c r="C3" s="49" t="s">
        <v>0</v>
      </c>
      <c r="D3" s="3" t="s">
        <v>124</v>
      </c>
      <c r="E3" s="51" t="s">
        <v>165</v>
      </c>
      <c r="H3" t="s">
        <v>150</v>
      </c>
      <c r="I3" s="8" t="s">
        <v>0</v>
      </c>
      <c r="J3" t="s">
        <v>72</v>
      </c>
      <c r="K3" t="s">
        <v>168</v>
      </c>
      <c r="L3" t="s">
        <v>170</v>
      </c>
      <c r="M3" t="s">
        <v>74</v>
      </c>
      <c r="N3" t="s">
        <v>171</v>
      </c>
      <c r="O3" s="57" t="s">
        <v>172</v>
      </c>
      <c r="P3" s="57" t="s">
        <v>173</v>
      </c>
      <c r="Q3" t="s">
        <v>174</v>
      </c>
      <c r="S3" s="4">
        <v>9</v>
      </c>
      <c r="T3" s="4" t="s">
        <v>6</v>
      </c>
      <c r="U3" s="31">
        <v>48.79</v>
      </c>
      <c r="V3" s="52"/>
    </row>
    <row r="4" spans="2:22" x14ac:dyDescent="0.25">
      <c r="B4" s="4">
        <v>14</v>
      </c>
      <c r="C4" s="4" t="s">
        <v>12</v>
      </c>
      <c r="D4" s="31">
        <v>15.55</v>
      </c>
      <c r="E4">
        <v>30.86</v>
      </c>
      <c r="H4" s="4">
        <v>14</v>
      </c>
      <c r="I4" s="4" t="s">
        <v>12</v>
      </c>
      <c r="J4" s="31">
        <v>30.58</v>
      </c>
      <c r="K4" s="52">
        <v>10242</v>
      </c>
      <c r="L4" s="53">
        <f>L5+K4</f>
        <v>4416078</v>
      </c>
      <c r="M4" s="55">
        <v>119.23859250000001</v>
      </c>
      <c r="N4" s="56">
        <f>J4/M4</f>
        <v>0.25646059181720043</v>
      </c>
      <c r="O4" s="57">
        <v>14.12</v>
      </c>
      <c r="P4" s="57">
        <v>1.4250000000000007</v>
      </c>
      <c r="Q4" s="58">
        <f>P4+O4</f>
        <v>15.545</v>
      </c>
      <c r="R4" s="58"/>
      <c r="S4" s="4">
        <v>16</v>
      </c>
      <c r="T4" s="4" t="s">
        <v>16</v>
      </c>
      <c r="U4" s="31">
        <v>40.700000000000003</v>
      </c>
      <c r="V4" s="52"/>
    </row>
    <row r="5" spans="2:22" x14ac:dyDescent="0.25">
      <c r="B5" s="4">
        <v>32</v>
      </c>
      <c r="C5" s="4" t="s">
        <v>81</v>
      </c>
      <c r="D5" s="31">
        <v>16.62</v>
      </c>
      <c r="E5">
        <v>30.86</v>
      </c>
      <c r="H5" s="4">
        <v>32</v>
      </c>
      <c r="I5" s="4" t="s">
        <v>81</v>
      </c>
      <c r="J5" s="31">
        <v>29.44</v>
      </c>
      <c r="K5" s="52">
        <v>4815</v>
      </c>
      <c r="L5" s="53">
        <f>L6+K5</f>
        <v>4405836</v>
      </c>
      <c r="M5" s="55">
        <v>117.97163675000002</v>
      </c>
      <c r="N5" s="56">
        <f>J5/M5</f>
        <v>0.24955150925292216</v>
      </c>
      <c r="O5" s="57">
        <v>12.69</v>
      </c>
      <c r="P5" s="57">
        <v>4.3499999999999996</v>
      </c>
      <c r="Q5" s="58">
        <f>P5+O5</f>
        <v>17.04</v>
      </c>
      <c r="R5" s="58"/>
      <c r="S5" s="4">
        <v>9</v>
      </c>
      <c r="T5" s="4" t="s">
        <v>8</v>
      </c>
      <c r="U5" s="31">
        <v>49.61</v>
      </c>
      <c r="V5" s="52"/>
    </row>
    <row r="6" spans="2:22" x14ac:dyDescent="0.25">
      <c r="B6" s="4">
        <v>66</v>
      </c>
      <c r="C6" s="4" t="s">
        <v>61</v>
      </c>
      <c r="D6" s="31">
        <v>22.48</v>
      </c>
      <c r="E6">
        <v>30.86</v>
      </c>
      <c r="H6" s="4">
        <v>33</v>
      </c>
      <c r="I6" s="4" t="s">
        <v>31</v>
      </c>
      <c r="J6" s="31">
        <v>37.65</v>
      </c>
      <c r="K6" s="52">
        <v>143095</v>
      </c>
      <c r="L6" s="53">
        <f>L7+K6</f>
        <v>4401021</v>
      </c>
      <c r="M6" s="55">
        <v>126.10001175000001</v>
      </c>
      <c r="N6" s="56">
        <f>J6/M6</f>
        <v>0.29857253363816594</v>
      </c>
      <c r="O6" s="57">
        <v>18.43</v>
      </c>
      <c r="P6" s="57">
        <v>3.8249999999999993</v>
      </c>
      <c r="Q6" s="58">
        <f>P6+O6</f>
        <v>22.254999999999999</v>
      </c>
      <c r="R6" s="58"/>
      <c r="V6" s="52"/>
    </row>
    <row r="7" spans="2:22" x14ac:dyDescent="0.25">
      <c r="B7" s="4">
        <v>39</v>
      </c>
      <c r="C7" s="4" t="s">
        <v>39</v>
      </c>
      <c r="D7" s="31">
        <v>22.91</v>
      </c>
      <c r="E7">
        <v>30.86</v>
      </c>
      <c r="H7" s="4">
        <v>50</v>
      </c>
      <c r="I7" s="4" t="s">
        <v>47</v>
      </c>
      <c r="J7" s="31">
        <v>39.82</v>
      </c>
      <c r="K7" s="52">
        <v>21093</v>
      </c>
      <c r="L7" s="53">
        <f>L8+K7</f>
        <v>4257926</v>
      </c>
      <c r="M7" s="55">
        <v>124.54836424999999</v>
      </c>
      <c r="N7" s="56">
        <f>J7/M7</f>
        <v>0.31971515836266795</v>
      </c>
      <c r="O7" s="57">
        <v>19.690000000000001</v>
      </c>
      <c r="P7" s="57">
        <v>2.6024999999999991</v>
      </c>
      <c r="Q7" s="58">
        <f>P7+O7</f>
        <v>22.2925</v>
      </c>
      <c r="R7" s="58"/>
      <c r="V7" s="52"/>
    </row>
    <row r="8" spans="2:22" x14ac:dyDescent="0.25">
      <c r="B8" s="4">
        <v>55</v>
      </c>
      <c r="C8" s="4" t="s">
        <v>50</v>
      </c>
      <c r="D8" s="31">
        <v>23.76</v>
      </c>
      <c r="E8">
        <v>30.86</v>
      </c>
      <c r="H8" s="4">
        <v>66</v>
      </c>
      <c r="I8" s="4" t="s">
        <v>61</v>
      </c>
      <c r="J8" s="31">
        <v>33.64</v>
      </c>
      <c r="K8" s="52">
        <v>45445</v>
      </c>
      <c r="L8" s="53">
        <f>L9+K8</f>
        <v>4236833</v>
      </c>
      <c r="M8" s="55">
        <v>122.15800849999999</v>
      </c>
      <c r="N8" s="56">
        <f>J8/M8</f>
        <v>0.27538104470653679</v>
      </c>
      <c r="O8" s="57">
        <v>16.03</v>
      </c>
      <c r="P8" s="57">
        <v>6.5249999999999986</v>
      </c>
      <c r="Q8" s="58">
        <f>P8+O8</f>
        <v>22.555</v>
      </c>
      <c r="R8" s="58"/>
      <c r="S8" s="4">
        <v>59</v>
      </c>
      <c r="T8" s="4" t="s">
        <v>54</v>
      </c>
      <c r="U8" s="31">
        <v>38.159999999999997</v>
      </c>
      <c r="V8" s="52"/>
    </row>
    <row r="9" spans="2:22" x14ac:dyDescent="0.25">
      <c r="B9" s="4">
        <v>6</v>
      </c>
      <c r="C9" s="4" t="s">
        <v>5</v>
      </c>
      <c r="D9" s="31">
        <v>23.81</v>
      </c>
      <c r="E9">
        <v>30.86</v>
      </c>
      <c r="H9" s="4">
        <v>55</v>
      </c>
      <c r="I9" s="4" t="s">
        <v>50</v>
      </c>
      <c r="J9" s="31">
        <v>38.83</v>
      </c>
      <c r="K9" s="52">
        <v>51467</v>
      </c>
      <c r="L9" s="53">
        <f>L10+K9</f>
        <v>4191388</v>
      </c>
      <c r="M9" s="55">
        <v>128.3166655</v>
      </c>
      <c r="N9" s="56">
        <f>J9/M9</f>
        <v>0.30261073141742451</v>
      </c>
      <c r="O9" s="57">
        <v>15.07</v>
      </c>
      <c r="P9" s="57">
        <v>8.625</v>
      </c>
      <c r="Q9" s="58">
        <f>P9+O9</f>
        <v>23.695</v>
      </c>
      <c r="R9" s="58"/>
      <c r="V9" s="52"/>
    </row>
    <row r="10" spans="2:22" x14ac:dyDescent="0.25">
      <c r="B10" s="4">
        <v>40</v>
      </c>
      <c r="C10" s="4" t="s">
        <v>82</v>
      </c>
      <c r="D10" s="31">
        <v>24</v>
      </c>
      <c r="E10">
        <v>30.86</v>
      </c>
      <c r="H10" s="4">
        <v>40</v>
      </c>
      <c r="I10" s="4" t="s">
        <v>82</v>
      </c>
      <c r="J10" s="31">
        <v>33.61</v>
      </c>
      <c r="K10" s="52">
        <v>83642</v>
      </c>
      <c r="L10" s="53">
        <f>L11+K10</f>
        <v>4139921</v>
      </c>
      <c r="M10" s="55">
        <v>122.05918674999999</v>
      </c>
      <c r="N10" s="56">
        <f>J10/M10</f>
        <v>0.27535821673824157</v>
      </c>
      <c r="O10" s="57">
        <v>17.43</v>
      </c>
      <c r="P10" s="57">
        <v>6.3000000000000007</v>
      </c>
      <c r="Q10" s="58">
        <f>P10+O10</f>
        <v>23.73</v>
      </c>
      <c r="R10" s="58"/>
      <c r="S10" s="4">
        <v>16</v>
      </c>
      <c r="T10" s="4" t="s">
        <v>17</v>
      </c>
      <c r="U10" s="31">
        <v>46.02</v>
      </c>
      <c r="V10" s="52"/>
    </row>
    <row r="11" spans="2:22" x14ac:dyDescent="0.25">
      <c r="B11" s="4">
        <v>33</v>
      </c>
      <c r="C11" s="4" t="s">
        <v>31</v>
      </c>
      <c r="D11" s="31">
        <v>24.34</v>
      </c>
      <c r="E11">
        <v>30.86</v>
      </c>
      <c r="H11" s="4">
        <v>6</v>
      </c>
      <c r="I11" s="4" t="s">
        <v>5</v>
      </c>
      <c r="J11" s="31">
        <v>37.44</v>
      </c>
      <c r="K11" s="52">
        <v>35892</v>
      </c>
      <c r="L11" s="53">
        <f>L12+K11</f>
        <v>4056279</v>
      </c>
      <c r="M11" s="55">
        <v>125.88639824999998</v>
      </c>
      <c r="N11" s="56">
        <f>J11/M11</f>
        <v>0.29741100325745479</v>
      </c>
      <c r="O11" s="57">
        <v>16.46</v>
      </c>
      <c r="P11" s="57">
        <v>7.3500000000000014</v>
      </c>
      <c r="Q11" s="58">
        <f>P11+O11</f>
        <v>23.810000000000002</v>
      </c>
      <c r="R11" s="58"/>
      <c r="V11" s="52"/>
    </row>
    <row r="12" spans="2:22" x14ac:dyDescent="0.25">
      <c r="B12" s="4">
        <v>61</v>
      </c>
      <c r="C12" s="4" t="s">
        <v>56</v>
      </c>
      <c r="D12" s="31">
        <v>24.5</v>
      </c>
      <c r="E12">
        <v>30.86</v>
      </c>
      <c r="H12" s="4">
        <v>61</v>
      </c>
      <c r="I12" s="4" t="s">
        <v>56</v>
      </c>
      <c r="J12" s="31">
        <v>33.380000000000003</v>
      </c>
      <c r="K12" s="52">
        <v>29595</v>
      </c>
      <c r="L12" s="53">
        <f>L13+K12</f>
        <v>4020387</v>
      </c>
      <c r="M12" s="55">
        <v>121.89149574999999</v>
      </c>
      <c r="N12" s="56">
        <f>J12/M12</f>
        <v>0.27385011394447512</v>
      </c>
      <c r="O12" s="57">
        <v>14.07</v>
      </c>
      <c r="P12" s="57">
        <v>10.424999999999997</v>
      </c>
      <c r="Q12" s="58">
        <f>P12+O12</f>
        <v>24.494999999999997</v>
      </c>
      <c r="R12" s="58"/>
      <c r="S12" s="4">
        <v>16</v>
      </c>
      <c r="T12" s="4" t="s">
        <v>15</v>
      </c>
      <c r="U12" s="31">
        <v>40.4</v>
      </c>
    </row>
    <row r="13" spans="2:22" x14ac:dyDescent="0.25">
      <c r="B13" s="4">
        <v>56</v>
      </c>
      <c r="C13" s="4" t="s">
        <v>51</v>
      </c>
      <c r="D13" s="31">
        <v>24.57</v>
      </c>
      <c r="E13">
        <v>30.86</v>
      </c>
      <c r="H13" s="4">
        <v>15</v>
      </c>
      <c r="I13" s="4" t="s">
        <v>13</v>
      </c>
      <c r="J13" s="31">
        <v>39.200000000000003</v>
      </c>
      <c r="K13" s="52">
        <v>181140</v>
      </c>
      <c r="L13" s="53">
        <f>L14+K13</f>
        <v>3990792</v>
      </c>
      <c r="M13" s="55">
        <v>127.65273000000001</v>
      </c>
      <c r="N13" s="56">
        <f>J13/M13</f>
        <v>0.30708313092873141</v>
      </c>
      <c r="O13" s="57">
        <v>20.5</v>
      </c>
      <c r="P13" s="57">
        <v>4.0500000000000007</v>
      </c>
      <c r="Q13" s="58">
        <f>P13+O13</f>
        <v>24.55</v>
      </c>
      <c r="R13" s="58"/>
    </row>
    <row r="14" spans="2:22" x14ac:dyDescent="0.25">
      <c r="B14" s="4">
        <v>8</v>
      </c>
      <c r="C14" s="4" t="s">
        <v>162</v>
      </c>
      <c r="D14" s="31">
        <v>24.76</v>
      </c>
      <c r="E14">
        <v>30.86</v>
      </c>
      <c r="H14" s="4">
        <v>56</v>
      </c>
      <c r="I14" s="4" t="s">
        <v>51</v>
      </c>
      <c r="J14" s="31">
        <v>36.54</v>
      </c>
      <c r="K14" s="52">
        <v>9441</v>
      </c>
      <c r="L14" s="53">
        <f>L15+K14</f>
        <v>3809652</v>
      </c>
      <c r="M14" s="55">
        <v>125.03750225000002</v>
      </c>
      <c r="N14" s="56">
        <f>J14/M14</f>
        <v>0.2922323250423054</v>
      </c>
      <c r="O14" s="57">
        <v>16.989999999999998</v>
      </c>
      <c r="P14" s="57">
        <v>7.5749999999999993</v>
      </c>
      <c r="Q14" s="58">
        <f>P14+O14</f>
        <v>24.564999999999998</v>
      </c>
      <c r="R14" s="58"/>
    </row>
    <row r="15" spans="2:22" x14ac:dyDescent="0.25">
      <c r="B15" s="4">
        <v>58</v>
      </c>
      <c r="C15" s="4" t="s">
        <v>53</v>
      </c>
      <c r="D15" s="31">
        <v>24.89</v>
      </c>
      <c r="E15">
        <v>30.86</v>
      </c>
      <c r="H15" s="4">
        <v>8</v>
      </c>
      <c r="I15" s="4" t="s">
        <v>118</v>
      </c>
      <c r="J15" s="31">
        <v>35.46</v>
      </c>
      <c r="K15" s="52">
        <v>47501</v>
      </c>
      <c r="L15" s="53">
        <f>L16+K15</f>
        <v>3800211</v>
      </c>
      <c r="M15" s="31">
        <v>123.90819875000003</v>
      </c>
      <c r="N15" s="56">
        <f>J15/M15</f>
        <v>0.28617961004779752</v>
      </c>
      <c r="O15" s="57">
        <v>15.31</v>
      </c>
      <c r="P15" s="57">
        <v>9.4499999999999975</v>
      </c>
      <c r="Q15" s="58">
        <f>P15+O15</f>
        <v>24.759999999999998</v>
      </c>
      <c r="R15" s="58"/>
      <c r="S15" s="4">
        <v>34</v>
      </c>
      <c r="T15" s="4" t="s">
        <v>87</v>
      </c>
      <c r="U15" s="31">
        <v>107.64</v>
      </c>
    </row>
    <row r="16" spans="2:22" x14ac:dyDescent="0.25">
      <c r="B16" s="4">
        <v>20</v>
      </c>
      <c r="C16" s="4" t="s">
        <v>21</v>
      </c>
      <c r="D16" s="31">
        <v>24.99</v>
      </c>
      <c r="E16">
        <v>30.86</v>
      </c>
      <c r="H16" s="4">
        <v>58</v>
      </c>
      <c r="I16" s="4" t="s">
        <v>53</v>
      </c>
      <c r="J16" s="31">
        <v>39.119999999999997</v>
      </c>
      <c r="K16" s="52">
        <v>32441</v>
      </c>
      <c r="L16" s="53">
        <f>L17+K16</f>
        <v>3752710</v>
      </c>
      <c r="M16" s="55">
        <v>127.65864900000001</v>
      </c>
      <c r="N16" s="56">
        <f>J16/M16</f>
        <v>0.30644222155288509</v>
      </c>
      <c r="O16" s="57">
        <v>16.04</v>
      </c>
      <c r="P16" s="57">
        <v>8.8500000000000014</v>
      </c>
      <c r="Q16" s="58">
        <f>P16+O16</f>
        <v>24.89</v>
      </c>
      <c r="R16" s="58"/>
    </row>
    <row r="17" spans="2:21" x14ac:dyDescent="0.25">
      <c r="B17" s="4">
        <v>29</v>
      </c>
      <c r="C17" s="4" t="s">
        <v>28</v>
      </c>
      <c r="D17" s="31">
        <v>25.07</v>
      </c>
      <c r="E17">
        <v>30.86</v>
      </c>
      <c r="H17" s="4">
        <v>20</v>
      </c>
      <c r="I17" s="4" t="s">
        <v>21</v>
      </c>
      <c r="J17" s="31">
        <v>36.85</v>
      </c>
      <c r="K17" s="52">
        <v>26713</v>
      </c>
      <c r="L17" s="53">
        <f>L18+K17</f>
        <v>3720269</v>
      </c>
      <c r="M17" s="55">
        <v>125.4159485</v>
      </c>
      <c r="N17" s="56">
        <f>J17/M17</f>
        <v>0.2938222805052581</v>
      </c>
      <c r="O17" s="57">
        <v>17.260000000000002</v>
      </c>
      <c r="P17" s="57">
        <v>7.7250000000000014</v>
      </c>
      <c r="Q17" s="58">
        <f>P17+O17</f>
        <v>24.985000000000003</v>
      </c>
      <c r="R17" s="58"/>
    </row>
    <row r="18" spans="2:21" x14ac:dyDescent="0.25">
      <c r="B18" s="4">
        <v>15</v>
      </c>
      <c r="C18" s="4" t="s">
        <v>13</v>
      </c>
      <c r="D18" s="31">
        <v>25.24</v>
      </c>
      <c r="E18">
        <v>30.86</v>
      </c>
      <c r="H18" s="4">
        <v>43</v>
      </c>
      <c r="I18" s="4" t="s">
        <v>42</v>
      </c>
      <c r="J18" s="31">
        <v>38.1</v>
      </c>
      <c r="K18" s="52">
        <v>139861</v>
      </c>
      <c r="L18" s="53">
        <f>L19+K18</f>
        <v>3693556</v>
      </c>
      <c r="M18" s="55">
        <v>126.55236249999999</v>
      </c>
      <c r="N18" s="56">
        <f>J18/M18</f>
        <v>0.30106115166360492</v>
      </c>
      <c r="O18" s="57">
        <v>17.22</v>
      </c>
      <c r="P18" s="57">
        <v>8.1000000000000014</v>
      </c>
      <c r="Q18" s="58">
        <f>P18+O18</f>
        <v>25.32</v>
      </c>
      <c r="R18" s="58"/>
    </row>
    <row r="19" spans="2:21" x14ac:dyDescent="0.25">
      <c r="B19" s="4">
        <v>65</v>
      </c>
      <c r="C19" s="4" t="s">
        <v>60</v>
      </c>
      <c r="D19" s="31">
        <v>25.3</v>
      </c>
      <c r="E19">
        <v>30.86</v>
      </c>
      <c r="H19" s="4">
        <v>70</v>
      </c>
      <c r="I19" s="4" t="s">
        <v>64</v>
      </c>
      <c r="J19" s="31">
        <v>42.35</v>
      </c>
      <c r="K19" s="52">
        <v>12350</v>
      </c>
      <c r="L19" s="53">
        <f>L20+K19</f>
        <v>3553695</v>
      </c>
      <c r="M19" s="55">
        <v>130.9993685</v>
      </c>
      <c r="N19" s="56">
        <f>J19/M19</f>
        <v>0.32328400117440259</v>
      </c>
      <c r="O19" s="57">
        <v>15.7</v>
      </c>
      <c r="P19" s="57">
        <v>9.9000000000000021</v>
      </c>
      <c r="Q19" s="58">
        <f>P19+O19</f>
        <v>25.6</v>
      </c>
      <c r="R19" s="58"/>
    </row>
    <row r="20" spans="2:21" x14ac:dyDescent="0.25">
      <c r="B20" s="4">
        <v>43</v>
      </c>
      <c r="C20" s="4" t="s">
        <v>42</v>
      </c>
      <c r="D20" s="31">
        <v>25.32</v>
      </c>
      <c r="E20">
        <v>30.86</v>
      </c>
      <c r="H20" s="4">
        <v>24</v>
      </c>
      <c r="I20" s="4" t="s">
        <v>24</v>
      </c>
      <c r="J20" s="31">
        <v>38.29</v>
      </c>
      <c r="K20" s="52">
        <v>42746</v>
      </c>
      <c r="L20" s="53">
        <f>L21+K20</f>
        <v>3541345</v>
      </c>
      <c r="M20" s="55">
        <v>126.82989499999999</v>
      </c>
      <c r="N20" s="56">
        <f>J20/M20</f>
        <v>0.30190043128238814</v>
      </c>
      <c r="O20" s="57">
        <v>19.87</v>
      </c>
      <c r="P20" s="57">
        <v>5.8499999999999979</v>
      </c>
      <c r="Q20" s="58">
        <f>P20+O20</f>
        <v>25.72</v>
      </c>
      <c r="R20" s="58"/>
    </row>
    <row r="21" spans="2:21" x14ac:dyDescent="0.25">
      <c r="B21" s="4">
        <v>70</v>
      </c>
      <c r="C21" s="4" t="s">
        <v>64</v>
      </c>
      <c r="D21" s="31">
        <v>25.6</v>
      </c>
      <c r="E21">
        <v>30.86</v>
      </c>
      <c r="H21" s="4">
        <v>47</v>
      </c>
      <c r="I21" s="4" t="s">
        <v>83</v>
      </c>
      <c r="J21" s="31">
        <v>36.06</v>
      </c>
      <c r="K21" s="52">
        <v>7551</v>
      </c>
      <c r="L21" s="53">
        <f>L22+K21</f>
        <v>3498599</v>
      </c>
      <c r="M21" s="55">
        <v>124.52660825000001</v>
      </c>
      <c r="N21" s="56">
        <f>J21/M21</f>
        <v>0.28957666563603685</v>
      </c>
      <c r="O21" s="57">
        <v>21.7</v>
      </c>
      <c r="P21" s="57">
        <v>4.4250000000000007</v>
      </c>
      <c r="Q21" s="58">
        <f>P21+O21</f>
        <v>26.125</v>
      </c>
      <c r="R21" s="58"/>
    </row>
    <row r="22" spans="2:21" x14ac:dyDescent="0.25">
      <c r="B22" s="4">
        <v>24</v>
      </c>
      <c r="C22" s="4" t="s">
        <v>24</v>
      </c>
      <c r="D22" s="31">
        <v>25.72</v>
      </c>
      <c r="E22">
        <v>30.86</v>
      </c>
      <c r="H22" s="4">
        <v>54</v>
      </c>
      <c r="I22" s="4" t="s">
        <v>49</v>
      </c>
      <c r="J22" s="31">
        <v>38.380000000000003</v>
      </c>
      <c r="K22" s="52">
        <v>11916</v>
      </c>
      <c r="L22" s="53">
        <f>L23+K22</f>
        <v>3491048</v>
      </c>
      <c r="M22" s="55">
        <v>126.92639675000001</v>
      </c>
      <c r="N22" s="56">
        <f>J22/M22</f>
        <v>0.30237996967325081</v>
      </c>
      <c r="O22" s="57">
        <v>17.32</v>
      </c>
      <c r="P22" s="57">
        <v>8.8500000000000014</v>
      </c>
      <c r="Q22" s="58">
        <f>P22+O22</f>
        <v>26.17</v>
      </c>
      <c r="R22" s="58"/>
    </row>
    <row r="23" spans="2:21" x14ac:dyDescent="0.25">
      <c r="B23" s="4">
        <v>41</v>
      </c>
      <c r="C23" s="4" t="s">
        <v>40</v>
      </c>
      <c r="D23" s="31">
        <v>25.72</v>
      </c>
      <c r="E23">
        <v>30.86</v>
      </c>
      <c r="H23" s="4">
        <v>41</v>
      </c>
      <c r="I23" s="4" t="s">
        <v>40</v>
      </c>
      <c r="J23" s="31">
        <v>38.68</v>
      </c>
      <c r="K23" s="52">
        <v>8917</v>
      </c>
      <c r="L23" s="53">
        <f>L24+K23</f>
        <v>3479132</v>
      </c>
      <c r="M23" s="55">
        <v>127.22760125000001</v>
      </c>
      <c r="N23" s="56">
        <f>J23/M23</f>
        <v>0.30402208027167371</v>
      </c>
      <c r="O23" s="57">
        <v>16.98</v>
      </c>
      <c r="P23" s="57">
        <v>9.2249999999999979</v>
      </c>
      <c r="Q23" s="58">
        <f>P23+O23</f>
        <v>26.204999999999998</v>
      </c>
      <c r="R23" s="58"/>
    </row>
    <row r="24" spans="2:21" x14ac:dyDescent="0.25">
      <c r="B24" s="4">
        <v>50</v>
      </c>
      <c r="C24" s="4" t="s">
        <v>47</v>
      </c>
      <c r="D24" s="31">
        <v>26.07</v>
      </c>
      <c r="E24">
        <v>30.86</v>
      </c>
      <c r="H24" s="4">
        <v>7</v>
      </c>
      <c r="I24" s="4" t="s">
        <v>77</v>
      </c>
      <c r="J24" s="31">
        <v>39.700000000000003</v>
      </c>
      <c r="K24" s="52">
        <v>60366</v>
      </c>
      <c r="L24" s="53">
        <f>L25+K24</f>
        <v>3470215</v>
      </c>
      <c r="M24" s="55">
        <v>128.192318</v>
      </c>
      <c r="N24" s="56">
        <f>J24/M24</f>
        <v>0.30969094419526766</v>
      </c>
      <c r="O24" s="57">
        <v>16.27</v>
      </c>
      <c r="P24" s="57">
        <v>10.125</v>
      </c>
      <c r="Q24" s="58">
        <f>P24+O24</f>
        <v>26.395</v>
      </c>
      <c r="R24" s="58"/>
    </row>
    <row r="25" spans="2:21" x14ac:dyDescent="0.25">
      <c r="B25" s="4">
        <v>47</v>
      </c>
      <c r="C25" s="4" t="s">
        <v>83</v>
      </c>
      <c r="D25" s="31">
        <v>26.13</v>
      </c>
      <c r="E25">
        <v>30.86</v>
      </c>
      <c r="H25" s="4">
        <v>72</v>
      </c>
      <c r="I25" s="4" t="s">
        <v>66</v>
      </c>
      <c r="J25" s="31">
        <v>41.92</v>
      </c>
      <c r="K25" s="52">
        <v>20735</v>
      </c>
      <c r="L25" s="53">
        <f>L26+K25</f>
        <v>3409849</v>
      </c>
      <c r="M25" s="55">
        <v>130.45597099999998</v>
      </c>
      <c r="N25" s="56">
        <f>J25/M25</f>
        <v>0.32133446770328367</v>
      </c>
      <c r="O25" s="57">
        <v>20.05</v>
      </c>
      <c r="P25" s="57">
        <v>6.4499999999999993</v>
      </c>
      <c r="Q25" s="58">
        <f>P25+O25</f>
        <v>26.5</v>
      </c>
      <c r="R25" s="58"/>
    </row>
    <row r="26" spans="2:21" x14ac:dyDescent="0.25">
      <c r="B26" s="4">
        <v>54</v>
      </c>
      <c r="C26" s="4" t="s">
        <v>49</v>
      </c>
      <c r="D26" s="31">
        <v>26.17</v>
      </c>
      <c r="E26">
        <v>30.86</v>
      </c>
      <c r="H26" s="4">
        <v>29</v>
      </c>
      <c r="I26" s="4" t="s">
        <v>28</v>
      </c>
      <c r="J26" s="31">
        <v>37.43</v>
      </c>
      <c r="K26" s="52">
        <v>2259</v>
      </c>
      <c r="L26" s="53">
        <f>L27+K26</f>
        <v>3389114</v>
      </c>
      <c r="M26" s="55">
        <v>127.85642950000002</v>
      </c>
      <c r="N26" s="56">
        <f>J26/M26</f>
        <v>0.29275023670201894</v>
      </c>
      <c r="O26" s="57">
        <v>16.29</v>
      </c>
      <c r="P26" s="57">
        <v>10.725000000000001</v>
      </c>
      <c r="Q26" s="58">
        <f>P26+O26</f>
        <v>27.015000000000001</v>
      </c>
      <c r="R26" s="58"/>
    </row>
    <row r="27" spans="2:21" x14ac:dyDescent="0.25">
      <c r="B27" s="4">
        <v>60</v>
      </c>
      <c r="C27" s="4" t="s">
        <v>156</v>
      </c>
      <c r="D27" s="31">
        <v>26.36</v>
      </c>
      <c r="E27">
        <v>30.86</v>
      </c>
      <c r="H27" s="4">
        <v>53</v>
      </c>
      <c r="I27" s="4" t="s">
        <v>85</v>
      </c>
      <c r="J27" s="31">
        <v>39.299999999999997</v>
      </c>
      <c r="K27" s="52">
        <v>10570</v>
      </c>
      <c r="L27" s="53">
        <f>L28+K27</f>
        <v>3386855</v>
      </c>
      <c r="M27" s="55">
        <v>127.80613175000002</v>
      </c>
      <c r="N27" s="56">
        <f>J27/M27</f>
        <v>0.30749698361009969</v>
      </c>
      <c r="O27" s="57">
        <v>19.149999999999999</v>
      </c>
      <c r="P27" s="57">
        <v>7.875</v>
      </c>
      <c r="Q27" s="58">
        <f>P27+O27</f>
        <v>27.024999999999999</v>
      </c>
      <c r="R27" s="58"/>
    </row>
    <row r="28" spans="2:21" x14ac:dyDescent="0.25">
      <c r="B28" s="4">
        <v>7</v>
      </c>
      <c r="C28" s="4" t="s">
        <v>77</v>
      </c>
      <c r="D28" s="31">
        <v>26.4</v>
      </c>
      <c r="E28">
        <v>30.86</v>
      </c>
      <c r="H28" s="4">
        <v>69</v>
      </c>
      <c r="I28" s="4" t="s">
        <v>105</v>
      </c>
      <c r="J28" s="31">
        <v>40.130000000000003</v>
      </c>
      <c r="K28" s="52">
        <v>108502</v>
      </c>
      <c r="L28" s="53">
        <f>L29+K28</f>
        <v>3376285</v>
      </c>
      <c r="M28" s="31">
        <v>128.6418735</v>
      </c>
      <c r="N28" s="56">
        <f>J28/M28</f>
        <v>0.31195130254380199</v>
      </c>
      <c r="O28" s="57">
        <v>17.09</v>
      </c>
      <c r="P28" s="57">
        <v>9.9749999999999979</v>
      </c>
      <c r="Q28" s="58">
        <f>P28+O28</f>
        <v>27.064999999999998</v>
      </c>
      <c r="R28" s="58"/>
    </row>
    <row r="29" spans="2:21" x14ac:dyDescent="0.25">
      <c r="B29" s="4">
        <v>72</v>
      </c>
      <c r="C29" s="4" t="s">
        <v>66</v>
      </c>
      <c r="D29" s="31">
        <v>26.5</v>
      </c>
      <c r="E29">
        <v>30.86</v>
      </c>
      <c r="H29" s="4">
        <v>46</v>
      </c>
      <c r="I29" s="4" t="s">
        <v>45</v>
      </c>
      <c r="J29" s="31">
        <v>42.1</v>
      </c>
      <c r="K29" s="52">
        <v>31620</v>
      </c>
      <c r="L29" s="53">
        <f>L30+K29</f>
        <v>3267783</v>
      </c>
      <c r="M29" s="55">
        <v>130.56614775</v>
      </c>
      <c r="N29" s="56">
        <f>J29/M29</f>
        <v>0.32244192484418305</v>
      </c>
      <c r="O29" s="57">
        <v>18.739999999999998</v>
      </c>
      <c r="P29" s="57">
        <v>8.3249999999999993</v>
      </c>
      <c r="Q29" s="58">
        <f>P29+O29</f>
        <v>27.064999999999998</v>
      </c>
      <c r="R29" s="58"/>
    </row>
    <row r="30" spans="2:21" x14ac:dyDescent="0.25">
      <c r="B30" s="4">
        <v>35</v>
      </c>
      <c r="C30" s="4" t="s">
        <v>36</v>
      </c>
      <c r="D30" s="31">
        <v>26.83</v>
      </c>
      <c r="E30">
        <v>30.86</v>
      </c>
      <c r="H30" s="4">
        <v>16</v>
      </c>
      <c r="I30" s="54" t="s">
        <v>14</v>
      </c>
      <c r="J30" s="31">
        <v>40.4</v>
      </c>
      <c r="K30" s="52">
        <v>36287</v>
      </c>
      <c r="L30" s="53">
        <f>L31+K30</f>
        <v>3236163</v>
      </c>
      <c r="M30" s="55">
        <v>128.884456</v>
      </c>
      <c r="N30" s="56">
        <f>J30/M30</f>
        <v>0.31345905669183255</v>
      </c>
      <c r="O30" s="57">
        <v>18.84</v>
      </c>
      <c r="P30" s="57">
        <v>8.3249999999999993</v>
      </c>
      <c r="Q30" s="58">
        <f>P30+O30</f>
        <v>27.164999999999999</v>
      </c>
      <c r="R30" s="58"/>
    </row>
    <row r="31" spans="2:21" x14ac:dyDescent="0.25">
      <c r="B31" s="4">
        <v>53</v>
      </c>
      <c r="C31" s="4" t="s">
        <v>85</v>
      </c>
      <c r="D31" s="31">
        <v>27.03</v>
      </c>
      <c r="E31">
        <v>30.86</v>
      </c>
      <c r="H31" s="4">
        <v>35</v>
      </c>
      <c r="I31" s="4" t="s">
        <v>36</v>
      </c>
      <c r="J31" s="31">
        <v>39.159999999999997</v>
      </c>
      <c r="K31" s="52">
        <v>296036</v>
      </c>
      <c r="L31" s="53">
        <f>L32+K31</f>
        <v>3199876</v>
      </c>
      <c r="M31" s="55">
        <v>127.28721125000001</v>
      </c>
      <c r="N31" s="56">
        <f>J31/M31</f>
        <v>0.3076507028116699</v>
      </c>
      <c r="O31" s="57">
        <v>17.41</v>
      </c>
      <c r="P31" s="57">
        <v>9.7799999999999976</v>
      </c>
      <c r="Q31" s="58">
        <f>P31+O31</f>
        <v>27.189999999999998</v>
      </c>
      <c r="R31" s="58"/>
    </row>
    <row r="32" spans="2:21" x14ac:dyDescent="0.25">
      <c r="B32" s="4">
        <v>46</v>
      </c>
      <c r="C32" s="4" t="s">
        <v>45</v>
      </c>
      <c r="D32" s="31">
        <v>27.07</v>
      </c>
      <c r="E32">
        <v>30.86</v>
      </c>
      <c r="H32" s="4">
        <v>12</v>
      </c>
      <c r="I32" s="4" t="s">
        <v>11</v>
      </c>
      <c r="J32" s="31">
        <v>41.63</v>
      </c>
      <c r="K32" s="52">
        <v>14715</v>
      </c>
      <c r="L32" s="53">
        <f>L33+K32</f>
        <v>2903840</v>
      </c>
      <c r="M32" s="55">
        <v>130.23731749999999</v>
      </c>
      <c r="N32" s="56">
        <f>J32/M32</f>
        <v>0.3196472470342458</v>
      </c>
      <c r="O32" s="57">
        <v>14.74</v>
      </c>
      <c r="P32" s="57">
        <v>12.6</v>
      </c>
      <c r="Q32" s="58">
        <f>P32+O32</f>
        <v>27.34</v>
      </c>
      <c r="R32" s="58"/>
    </row>
    <row r="33" spans="2:21" x14ac:dyDescent="0.25">
      <c r="B33" s="4">
        <v>69</v>
      </c>
      <c r="C33" s="4" t="s">
        <v>105</v>
      </c>
      <c r="D33" s="31">
        <v>27.07</v>
      </c>
      <c r="E33">
        <v>30.86</v>
      </c>
      <c r="H33" s="4">
        <v>27</v>
      </c>
      <c r="I33" s="4" t="s">
        <v>80</v>
      </c>
      <c r="J33" s="31">
        <v>50.41</v>
      </c>
      <c r="K33" s="52">
        <v>18899</v>
      </c>
      <c r="L33" s="53">
        <f>L34+K33</f>
        <v>2889125</v>
      </c>
      <c r="M33" s="55">
        <v>138.99378374999998</v>
      </c>
      <c r="N33" s="56">
        <f>J33/M33</f>
        <v>0.36267808991134115</v>
      </c>
      <c r="O33" s="57">
        <v>25.02</v>
      </c>
      <c r="P33" s="57">
        <v>2.625</v>
      </c>
      <c r="Q33" s="58">
        <f>P33+O33</f>
        <v>27.645</v>
      </c>
      <c r="R33" s="58"/>
    </row>
    <row r="34" spans="2:21" x14ac:dyDescent="0.25">
      <c r="B34" s="4">
        <v>16</v>
      </c>
      <c r="C34" s="4" t="s">
        <v>14</v>
      </c>
      <c r="D34" s="31">
        <v>27.17</v>
      </c>
      <c r="E34">
        <v>30.86</v>
      </c>
      <c r="H34" s="4">
        <v>17</v>
      </c>
      <c r="I34" s="4" t="s">
        <v>18</v>
      </c>
      <c r="J34" s="31">
        <v>41.01</v>
      </c>
      <c r="K34" s="52">
        <v>78520</v>
      </c>
      <c r="L34" s="53">
        <f>L35+K34</f>
        <v>2870226</v>
      </c>
      <c r="M34" s="55">
        <v>129.47079475000004</v>
      </c>
      <c r="N34" s="56">
        <f>J34/M34</f>
        <v>0.31675097136143893</v>
      </c>
      <c r="O34" s="57">
        <v>16.2</v>
      </c>
      <c r="P34" s="57">
        <v>11.774999999999999</v>
      </c>
      <c r="Q34" s="58">
        <f>P34+O34</f>
        <v>27.974999999999998</v>
      </c>
      <c r="R34" s="58"/>
    </row>
    <row r="35" spans="2:21" x14ac:dyDescent="0.25">
      <c r="B35" s="4">
        <v>16</v>
      </c>
      <c r="C35" s="4" t="s">
        <v>15</v>
      </c>
      <c r="D35" s="31">
        <v>27.17</v>
      </c>
      <c r="E35">
        <v>30.86</v>
      </c>
      <c r="H35" s="4">
        <v>45</v>
      </c>
      <c r="I35" s="4" t="s">
        <v>44</v>
      </c>
      <c r="J35" s="31">
        <v>41.6</v>
      </c>
      <c r="K35" s="52">
        <v>32992</v>
      </c>
      <c r="L35" s="53">
        <f>L36+K35</f>
        <v>2791706</v>
      </c>
      <c r="M35" s="55">
        <v>130.06015625000003</v>
      </c>
      <c r="N35" s="56">
        <f>J35/M35</f>
        <v>0.31985199156640248</v>
      </c>
      <c r="O35" s="57">
        <v>20.47</v>
      </c>
      <c r="P35" s="57">
        <v>7.6499999999999986</v>
      </c>
      <c r="Q35" s="58">
        <f>P35+O35</f>
        <v>28.119999999999997</v>
      </c>
      <c r="R35" s="58"/>
    </row>
    <row r="36" spans="2:21" x14ac:dyDescent="0.25">
      <c r="B36" s="4">
        <v>12</v>
      </c>
      <c r="C36" s="4" t="s">
        <v>11</v>
      </c>
      <c r="D36" s="31">
        <v>27.34</v>
      </c>
      <c r="E36">
        <v>30.86</v>
      </c>
      <c r="H36" s="4">
        <v>65</v>
      </c>
      <c r="I36" s="4" t="s">
        <v>60</v>
      </c>
      <c r="J36" s="31">
        <v>38.869999999999997</v>
      </c>
      <c r="K36" s="52">
        <v>15207</v>
      </c>
      <c r="L36" s="53">
        <f>L37+K36</f>
        <v>2758714</v>
      </c>
      <c r="M36" s="55">
        <v>127.33664024999999</v>
      </c>
      <c r="N36" s="56">
        <f>J36/M36</f>
        <v>0.30525385249435305</v>
      </c>
      <c r="O36" s="57">
        <v>21.63</v>
      </c>
      <c r="P36" s="57">
        <v>6.6750000000000007</v>
      </c>
      <c r="Q36" s="58">
        <f>P36+O36</f>
        <v>28.305</v>
      </c>
      <c r="R36" s="58"/>
    </row>
    <row r="37" spans="2:21" x14ac:dyDescent="0.25">
      <c r="B37" s="4">
        <v>16</v>
      </c>
      <c r="C37" s="4" t="s">
        <v>16</v>
      </c>
      <c r="D37" s="31">
        <v>27.47</v>
      </c>
      <c r="E37">
        <v>30.86</v>
      </c>
      <c r="H37" s="4">
        <v>26</v>
      </c>
      <c r="I37" s="4" t="s">
        <v>26</v>
      </c>
      <c r="J37" s="31">
        <v>43.86</v>
      </c>
      <c r="K37" s="52">
        <v>49132</v>
      </c>
      <c r="L37" s="53">
        <f>L38+K37</f>
        <v>2743507</v>
      </c>
      <c r="M37" s="55">
        <v>132.26900499999999</v>
      </c>
      <c r="N37" s="56">
        <f>J37/M37</f>
        <v>0.33159696030071445</v>
      </c>
      <c r="O37" s="57">
        <v>22.97</v>
      </c>
      <c r="P37" s="57">
        <v>5.5500000000000007</v>
      </c>
      <c r="Q37" s="58">
        <f>P37+O37</f>
        <v>28.52</v>
      </c>
      <c r="R37" s="58"/>
    </row>
    <row r="38" spans="2:21" x14ac:dyDescent="0.25">
      <c r="B38" s="4">
        <v>17</v>
      </c>
      <c r="C38" s="4" t="s">
        <v>18</v>
      </c>
      <c r="D38" s="31">
        <v>27.98</v>
      </c>
      <c r="E38">
        <v>30.86</v>
      </c>
      <c r="H38" s="4">
        <v>10</v>
      </c>
      <c r="I38" s="4" t="s">
        <v>9</v>
      </c>
      <c r="J38" s="31">
        <v>42.29</v>
      </c>
      <c r="K38" s="52">
        <v>5967</v>
      </c>
      <c r="L38" s="53">
        <f>L39+K38</f>
        <v>2694375</v>
      </c>
      <c r="M38" s="55">
        <v>130.80551224999999</v>
      </c>
      <c r="N38" s="56">
        <f>J38/M38</f>
        <v>0.32330441792983383</v>
      </c>
      <c r="O38" s="57">
        <v>19.09</v>
      </c>
      <c r="P38" s="57">
        <v>9.5999999999999979</v>
      </c>
      <c r="Q38" s="58">
        <f>P38+O38</f>
        <v>28.689999999999998</v>
      </c>
      <c r="R38" s="58"/>
    </row>
    <row r="39" spans="2:21" x14ac:dyDescent="0.25">
      <c r="B39" s="4">
        <v>45</v>
      </c>
      <c r="C39" s="4" t="s">
        <v>44</v>
      </c>
      <c r="D39" s="31">
        <v>28.12</v>
      </c>
      <c r="E39">
        <v>30.86</v>
      </c>
      <c r="H39" s="4">
        <v>25</v>
      </c>
      <c r="I39" s="4" t="s">
        <v>25</v>
      </c>
      <c r="J39" s="31">
        <v>39.79</v>
      </c>
      <c r="K39" s="52">
        <v>10267</v>
      </c>
      <c r="L39" s="53">
        <f>L40+K39</f>
        <v>2688408</v>
      </c>
      <c r="M39" s="55">
        <v>128.28451725000002</v>
      </c>
      <c r="N39" s="56">
        <f>J39/M39</f>
        <v>0.31016993206169619</v>
      </c>
      <c r="O39" s="57">
        <v>23.56</v>
      </c>
      <c r="P39" s="57">
        <v>5.3249999999999993</v>
      </c>
      <c r="Q39" s="58">
        <f>P39+O39</f>
        <v>28.884999999999998</v>
      </c>
      <c r="R39" s="58"/>
    </row>
    <row r="40" spans="2:21" x14ac:dyDescent="0.25">
      <c r="B40" s="4">
        <v>13</v>
      </c>
      <c r="C40" s="4" t="s">
        <v>78</v>
      </c>
      <c r="D40" s="31">
        <v>28.34</v>
      </c>
      <c r="E40">
        <v>30.86</v>
      </c>
      <c r="H40" s="4">
        <v>21</v>
      </c>
      <c r="I40" s="4" t="s">
        <v>22</v>
      </c>
      <c r="J40" s="31">
        <v>42.04</v>
      </c>
      <c r="K40" s="52">
        <v>18279</v>
      </c>
      <c r="L40" s="53">
        <f>L41+K40</f>
        <v>2678141</v>
      </c>
      <c r="M40" s="55">
        <v>130.45988925</v>
      </c>
      <c r="N40" s="56">
        <f>J40/M40</f>
        <v>0.32224463964888733</v>
      </c>
      <c r="O40" s="57">
        <v>22.99</v>
      </c>
      <c r="P40" s="57">
        <v>6.3000000000000007</v>
      </c>
      <c r="Q40" s="58">
        <f>P40+O40</f>
        <v>29.29</v>
      </c>
      <c r="R40" s="58"/>
    </row>
    <row r="41" spans="2:21" x14ac:dyDescent="0.25">
      <c r="B41" s="4">
        <v>10</v>
      </c>
      <c r="C41" s="4" t="s">
        <v>9</v>
      </c>
      <c r="D41" s="31">
        <v>28.69</v>
      </c>
      <c r="E41">
        <v>30.86</v>
      </c>
      <c r="H41" s="4">
        <v>13</v>
      </c>
      <c r="I41" s="4" t="s">
        <v>78</v>
      </c>
      <c r="J41" s="31">
        <v>43.56</v>
      </c>
      <c r="K41" s="52">
        <v>1884</v>
      </c>
      <c r="L41" s="53">
        <f>L42+K41</f>
        <v>2659862</v>
      </c>
      <c r="M41" s="55">
        <v>132.14639025</v>
      </c>
      <c r="N41" s="56">
        <f>J41/M41</f>
        <v>0.3296344297985847</v>
      </c>
      <c r="O41" s="57">
        <v>22.66</v>
      </c>
      <c r="P41" s="57">
        <v>6.75</v>
      </c>
      <c r="Q41" s="58">
        <f>P41+O41</f>
        <v>29.41</v>
      </c>
      <c r="R41" s="58"/>
    </row>
    <row r="42" spans="2:21" x14ac:dyDescent="0.25">
      <c r="B42" s="4">
        <v>25</v>
      </c>
      <c r="C42" s="4" t="s">
        <v>25</v>
      </c>
      <c r="D42" s="31">
        <v>28.91</v>
      </c>
      <c r="E42">
        <v>30.86</v>
      </c>
      <c r="H42" s="4">
        <v>28</v>
      </c>
      <c r="I42" s="4" t="s">
        <v>27</v>
      </c>
      <c r="J42" s="31">
        <v>43.53</v>
      </c>
      <c r="K42" s="52">
        <v>19801</v>
      </c>
      <c r="L42" s="53">
        <f>L43+K42</f>
        <v>2657978</v>
      </c>
      <c r="M42" s="55">
        <v>132.07767999999999</v>
      </c>
      <c r="N42" s="56">
        <f>J42/M42</f>
        <v>0.3295787751571651</v>
      </c>
      <c r="O42" s="57">
        <v>20.43</v>
      </c>
      <c r="P42" s="57">
        <v>9</v>
      </c>
      <c r="Q42" s="58">
        <f>P42+O42</f>
        <v>29.43</v>
      </c>
      <c r="R42" s="58"/>
    </row>
    <row r="43" spans="2:21" x14ac:dyDescent="0.25">
      <c r="B43" s="4">
        <v>52</v>
      </c>
      <c r="C43" s="4" t="s">
        <v>84</v>
      </c>
      <c r="D43" s="31">
        <v>29.16</v>
      </c>
      <c r="E43">
        <v>30.86</v>
      </c>
      <c r="H43" s="4">
        <v>60</v>
      </c>
      <c r="I43" s="4" t="s">
        <v>55</v>
      </c>
      <c r="J43" s="31">
        <v>38.159999999999997</v>
      </c>
      <c r="K43" s="52">
        <v>321424</v>
      </c>
      <c r="L43" s="53">
        <f>L44+K43</f>
        <v>2638177</v>
      </c>
      <c r="M43" s="31">
        <v>126.60752875</v>
      </c>
      <c r="N43" s="56">
        <f>J43/M43</f>
        <v>0.30140387682118785</v>
      </c>
      <c r="O43" s="57">
        <v>19.34</v>
      </c>
      <c r="P43" s="57">
        <v>10.125</v>
      </c>
      <c r="Q43" s="58">
        <f>P43+O43</f>
        <v>29.465</v>
      </c>
      <c r="R43" s="58"/>
    </row>
    <row r="44" spans="2:21" x14ac:dyDescent="0.25">
      <c r="B44" s="4">
        <v>28</v>
      </c>
      <c r="C44" s="4" t="s">
        <v>27</v>
      </c>
      <c r="D44" s="31">
        <v>29.43</v>
      </c>
      <c r="E44">
        <v>30.86</v>
      </c>
      <c r="H44" s="4">
        <v>30</v>
      </c>
      <c r="I44" s="4" t="s">
        <v>29</v>
      </c>
      <c r="J44" s="31">
        <v>43.56</v>
      </c>
      <c r="K44" s="52">
        <v>221272</v>
      </c>
      <c r="L44" s="53">
        <f>L45+K44</f>
        <v>2316753</v>
      </c>
      <c r="M44" s="55">
        <v>132.01873325</v>
      </c>
      <c r="N44" s="56">
        <f>J44/M44</f>
        <v>0.32995317352054659</v>
      </c>
      <c r="O44" s="57">
        <v>20.38</v>
      </c>
      <c r="P44" s="57">
        <v>9.3450000000000024</v>
      </c>
      <c r="Q44" s="58">
        <f>P44+O44</f>
        <v>29.725000000000001</v>
      </c>
      <c r="R44" s="58"/>
    </row>
    <row r="45" spans="2:21" x14ac:dyDescent="0.25">
      <c r="B45" s="4">
        <v>30</v>
      </c>
      <c r="C45" s="4" t="s">
        <v>29</v>
      </c>
      <c r="D45" s="31">
        <v>29.73</v>
      </c>
      <c r="E45">
        <v>30.86</v>
      </c>
      <c r="H45" s="4">
        <v>52</v>
      </c>
      <c r="I45" s="4" t="s">
        <v>84</v>
      </c>
      <c r="J45" s="31">
        <v>42.88</v>
      </c>
      <c r="K45" s="52">
        <v>61231</v>
      </c>
      <c r="L45" s="53">
        <f>L46+K45</f>
        <v>2095481</v>
      </c>
      <c r="M45" s="55">
        <v>131.341418</v>
      </c>
      <c r="N45" s="56">
        <f>J45/M45</f>
        <v>0.32647736451269316</v>
      </c>
      <c r="O45" s="57">
        <v>23.51</v>
      </c>
      <c r="P45" s="57">
        <v>6.2249999999999979</v>
      </c>
      <c r="Q45" s="58">
        <f>P45+O45</f>
        <v>29.734999999999999</v>
      </c>
      <c r="R45" s="58"/>
    </row>
    <row r="46" spans="2:21" x14ac:dyDescent="0.25">
      <c r="B46" s="4">
        <v>67</v>
      </c>
      <c r="C46" s="4" t="s">
        <v>62</v>
      </c>
      <c r="D46" s="31">
        <v>30.42</v>
      </c>
      <c r="E46">
        <v>30.86</v>
      </c>
      <c r="H46" s="4">
        <v>67</v>
      </c>
      <c r="I46" s="4" t="s">
        <v>62</v>
      </c>
      <c r="J46" s="31">
        <v>42.88</v>
      </c>
      <c r="K46" s="52">
        <v>6291</v>
      </c>
      <c r="L46" s="53">
        <f>L47+K46</f>
        <v>2034250</v>
      </c>
      <c r="M46" s="55">
        <v>131.32650275000003</v>
      </c>
      <c r="N46" s="56">
        <f>J46/M46</f>
        <v>0.32651444378769917</v>
      </c>
      <c r="O46" s="57">
        <v>14.59</v>
      </c>
      <c r="P46" s="57">
        <v>15.824999999999999</v>
      </c>
      <c r="Q46" s="58">
        <f>P46+O46</f>
        <v>30.414999999999999</v>
      </c>
      <c r="R46" s="58"/>
    </row>
    <row r="47" spans="2:21" x14ac:dyDescent="0.25">
      <c r="B47" s="4">
        <v>21</v>
      </c>
      <c r="C47" s="4" t="s">
        <v>22</v>
      </c>
      <c r="D47" s="31">
        <v>30.58</v>
      </c>
      <c r="E47">
        <v>30.86</v>
      </c>
      <c r="H47" s="4">
        <v>71</v>
      </c>
      <c r="I47" s="4" t="s">
        <v>65</v>
      </c>
      <c r="J47" s="31">
        <v>42.37</v>
      </c>
      <c r="K47" s="52">
        <v>49094</v>
      </c>
      <c r="L47" s="53">
        <f>L48+K47</f>
        <v>2027959</v>
      </c>
      <c r="M47" s="55">
        <v>130.8229935</v>
      </c>
      <c r="N47" s="56">
        <f>J47/M47</f>
        <v>0.323872729605442</v>
      </c>
      <c r="O47" s="57">
        <v>24.99</v>
      </c>
      <c r="P47" s="57">
        <v>5.7750000000000021</v>
      </c>
      <c r="Q47" s="58">
        <f>P47+O47</f>
        <v>30.765000000000001</v>
      </c>
      <c r="R47" s="58"/>
    </row>
    <row r="48" spans="2:21" x14ac:dyDescent="0.25">
      <c r="B48" s="4">
        <v>76</v>
      </c>
      <c r="C48" s="4" t="s">
        <v>70</v>
      </c>
      <c r="D48" s="31">
        <v>30.62</v>
      </c>
      <c r="E48">
        <v>30.86</v>
      </c>
      <c r="H48" s="4">
        <v>75</v>
      </c>
      <c r="I48" s="4" t="s">
        <v>69</v>
      </c>
      <c r="J48" s="31">
        <v>45.69</v>
      </c>
      <c r="K48" s="52">
        <v>20188</v>
      </c>
      <c r="L48" s="53">
        <f>L49+K48</f>
        <v>1978865</v>
      </c>
      <c r="M48" s="55">
        <v>134.29272499999999</v>
      </c>
      <c r="N48" s="56">
        <f>J48/M48</f>
        <v>0.3402269184723149</v>
      </c>
      <c r="O48" s="57">
        <v>17.29</v>
      </c>
      <c r="P48" s="57">
        <v>13.799999999999997</v>
      </c>
      <c r="Q48" s="58">
        <f>P48+O48</f>
        <v>31.089999999999996</v>
      </c>
      <c r="R48" s="58"/>
    </row>
    <row r="49" spans="2:21" x14ac:dyDescent="0.25">
      <c r="B49" s="4">
        <v>75</v>
      </c>
      <c r="C49" s="4" t="s">
        <v>69</v>
      </c>
      <c r="D49" s="31">
        <v>31.09</v>
      </c>
      <c r="E49">
        <v>30.86</v>
      </c>
      <c r="H49" s="4">
        <v>38</v>
      </c>
      <c r="I49" s="4" t="s">
        <v>38</v>
      </c>
      <c r="J49" s="31">
        <v>41.6</v>
      </c>
      <c r="K49" s="52">
        <v>4756</v>
      </c>
      <c r="L49" s="53">
        <f>L50+K49</f>
        <v>1958677</v>
      </c>
      <c r="M49" s="55">
        <v>130.08890250000002</v>
      </c>
      <c r="N49" s="56">
        <f>J49/M49</f>
        <v>0.31978131262964571</v>
      </c>
      <c r="O49" s="57">
        <v>23.03</v>
      </c>
      <c r="P49" s="57">
        <v>8.1750000000000007</v>
      </c>
      <c r="Q49" s="58">
        <f>P49+O49</f>
        <v>31.205000000000002</v>
      </c>
      <c r="R49" s="58"/>
    </row>
    <row r="50" spans="2:21" x14ac:dyDescent="0.25">
      <c r="B50" s="4">
        <v>38</v>
      </c>
      <c r="C50" s="4" t="s">
        <v>38</v>
      </c>
      <c r="D50" s="31">
        <v>31.21</v>
      </c>
      <c r="E50">
        <v>30.86</v>
      </c>
      <c r="H50" s="4">
        <v>77</v>
      </c>
      <c r="I50" s="4" t="s">
        <v>71</v>
      </c>
      <c r="J50" s="31">
        <v>45.44</v>
      </c>
      <c r="K50" s="52">
        <v>14507</v>
      </c>
      <c r="L50" s="53">
        <f>L51+K50</f>
        <v>1953921</v>
      </c>
      <c r="M50" s="55">
        <v>133.62912424999999</v>
      </c>
      <c r="N50" s="56">
        <f>J50/M50</f>
        <v>0.34004563193116938</v>
      </c>
      <c r="O50" s="57">
        <v>21</v>
      </c>
      <c r="P50" s="57">
        <v>10.5</v>
      </c>
      <c r="Q50" s="58">
        <f>P50+O50</f>
        <v>31.5</v>
      </c>
      <c r="R50" s="58"/>
    </row>
    <row r="51" spans="2:21" x14ac:dyDescent="0.25">
      <c r="B51" s="4">
        <v>26</v>
      </c>
      <c r="C51" s="4" t="s">
        <v>26</v>
      </c>
      <c r="D51" s="31">
        <v>31.53</v>
      </c>
      <c r="E51">
        <v>30.86</v>
      </c>
      <c r="H51" s="4">
        <v>23</v>
      </c>
      <c r="I51" s="4" t="s">
        <v>79</v>
      </c>
      <c r="J51" s="31">
        <v>41.57</v>
      </c>
      <c r="K51" s="52">
        <v>3264</v>
      </c>
      <c r="L51" s="53">
        <f>L52+K51</f>
        <v>1939414</v>
      </c>
      <c r="M51" s="55">
        <v>117.52512250000001</v>
      </c>
      <c r="N51" s="56">
        <f>J51/M51</f>
        <v>0.35371160749056013</v>
      </c>
      <c r="O51" s="57">
        <v>23.37</v>
      </c>
      <c r="P51" s="57">
        <v>8.1750000000000007</v>
      </c>
      <c r="Q51" s="58">
        <f>P51+O51</f>
        <v>31.545000000000002</v>
      </c>
      <c r="R51" s="58"/>
    </row>
    <row r="52" spans="2:21" x14ac:dyDescent="0.25">
      <c r="B52" s="4">
        <v>23</v>
      </c>
      <c r="C52" s="4" t="s">
        <v>79</v>
      </c>
      <c r="D52" s="31">
        <v>31.55</v>
      </c>
      <c r="E52">
        <v>30.86</v>
      </c>
      <c r="H52" s="4">
        <v>76</v>
      </c>
      <c r="I52" s="4" t="s">
        <v>70</v>
      </c>
      <c r="J52" s="31">
        <v>45.7</v>
      </c>
      <c r="K52" s="52">
        <v>39251</v>
      </c>
      <c r="L52" s="53">
        <f>L53+K52</f>
        <v>1936150</v>
      </c>
      <c r="M52" s="55">
        <v>134.19494950000001</v>
      </c>
      <c r="N52" s="56">
        <f>J52/M52</f>
        <v>0.34054932894475287</v>
      </c>
      <c r="O52" s="57">
        <v>26.42</v>
      </c>
      <c r="P52" s="57">
        <v>5.1750000000000007</v>
      </c>
      <c r="Q52" s="58">
        <f>P52+O52</f>
        <v>31.595000000000002</v>
      </c>
      <c r="R52" s="58"/>
    </row>
    <row r="53" spans="2:21" x14ac:dyDescent="0.25">
      <c r="B53" s="4">
        <v>77</v>
      </c>
      <c r="C53" s="4" t="s">
        <v>71</v>
      </c>
      <c r="D53" s="31">
        <v>31.75</v>
      </c>
      <c r="E53">
        <v>30.86</v>
      </c>
      <c r="H53" s="4">
        <v>48</v>
      </c>
      <c r="I53" s="4" t="s">
        <v>88</v>
      </c>
      <c r="J53" s="31">
        <v>45.74</v>
      </c>
      <c r="K53" s="52">
        <v>47518</v>
      </c>
      <c r="L53" s="53">
        <f>L54+K53</f>
        <v>1896899</v>
      </c>
      <c r="M53" s="55">
        <v>134.25020575000002</v>
      </c>
      <c r="N53" s="56">
        <f>J53/M53</f>
        <v>0.34070711284552346</v>
      </c>
      <c r="O53" s="57">
        <v>23.52</v>
      </c>
      <c r="P53" s="57">
        <v>8.4749999999999979</v>
      </c>
      <c r="Q53" s="58">
        <f>P53+O53</f>
        <v>31.994999999999997</v>
      </c>
      <c r="R53" s="58"/>
    </row>
    <row r="54" spans="2:21" x14ac:dyDescent="0.25">
      <c r="B54" s="4">
        <v>71</v>
      </c>
      <c r="C54" s="4" t="s">
        <v>65</v>
      </c>
      <c r="D54" s="31">
        <v>31.81</v>
      </c>
      <c r="E54">
        <v>30.86</v>
      </c>
      <c r="H54" s="4">
        <v>18</v>
      </c>
      <c r="I54" s="4" t="s">
        <v>19</v>
      </c>
      <c r="J54" s="31">
        <v>51.19</v>
      </c>
      <c r="K54" s="52">
        <v>16474</v>
      </c>
      <c r="L54" s="53">
        <f>L55+K54</f>
        <v>1849381</v>
      </c>
      <c r="M54" s="55">
        <v>134.21220425000001</v>
      </c>
      <c r="N54" s="56">
        <f>J54/M54</f>
        <v>0.3814109177779933</v>
      </c>
      <c r="O54" s="57">
        <v>20.260000000000002</v>
      </c>
      <c r="P54" s="57">
        <v>12.675000000000001</v>
      </c>
      <c r="Q54" s="58">
        <f>P54+O54</f>
        <v>32.935000000000002</v>
      </c>
      <c r="R54" s="58"/>
    </row>
    <row r="55" spans="2:21" x14ac:dyDescent="0.25">
      <c r="B55" s="4">
        <v>48</v>
      </c>
      <c r="C55" s="4" t="s">
        <v>88</v>
      </c>
      <c r="D55" s="31">
        <v>32</v>
      </c>
      <c r="E55">
        <v>30.86</v>
      </c>
      <c r="H55" s="4">
        <v>34</v>
      </c>
      <c r="I55" s="4" t="s">
        <v>34</v>
      </c>
      <c r="J55" s="31">
        <v>49.77</v>
      </c>
      <c r="K55" s="52">
        <v>213918</v>
      </c>
      <c r="L55" s="53">
        <f>L56+K55</f>
        <v>1832907</v>
      </c>
      <c r="M55" s="55">
        <v>138.3153725</v>
      </c>
      <c r="N55" s="56">
        <f>J55/M55</f>
        <v>0.35982985188432332</v>
      </c>
      <c r="O55" s="57">
        <v>26.29</v>
      </c>
      <c r="P55" s="57">
        <v>6.8250000000000028</v>
      </c>
      <c r="Q55" s="58">
        <f>P55+O55</f>
        <v>33.115000000000002</v>
      </c>
      <c r="R55" s="58"/>
    </row>
    <row r="56" spans="2:21" x14ac:dyDescent="0.25">
      <c r="B56" s="4">
        <v>16</v>
      </c>
      <c r="C56" s="4" t="s">
        <v>17</v>
      </c>
      <c r="D56" s="31">
        <v>32.79</v>
      </c>
      <c r="E56">
        <v>30.86</v>
      </c>
      <c r="H56" s="4">
        <v>4</v>
      </c>
      <c r="I56" s="4" t="s">
        <v>4</v>
      </c>
      <c r="J56" s="31">
        <v>46.47</v>
      </c>
      <c r="K56" s="52">
        <v>32326</v>
      </c>
      <c r="L56" s="53">
        <f>L57+K56</f>
        <v>1618989</v>
      </c>
      <c r="M56" s="55">
        <v>134.95061925000002</v>
      </c>
      <c r="N56" s="56">
        <f>J56/M56</f>
        <v>0.34434817904698123</v>
      </c>
      <c r="O56" s="57">
        <v>20.66</v>
      </c>
      <c r="P56" s="57">
        <v>12.599999999999998</v>
      </c>
      <c r="Q56" s="58">
        <f>P56+O56</f>
        <v>33.26</v>
      </c>
      <c r="R56" s="58"/>
    </row>
    <row r="57" spans="2:21" x14ac:dyDescent="0.25">
      <c r="B57" s="4">
        <v>42</v>
      </c>
      <c r="C57" s="4" t="s">
        <v>41</v>
      </c>
      <c r="D57" s="31">
        <v>32.979999999999997</v>
      </c>
      <c r="E57">
        <v>30.86</v>
      </c>
      <c r="H57" s="4">
        <v>44</v>
      </c>
      <c r="I57" s="4" t="s">
        <v>43</v>
      </c>
      <c r="J57" s="31">
        <v>49.25</v>
      </c>
      <c r="K57" s="52">
        <v>6212</v>
      </c>
      <c r="L57" s="53">
        <f>L58+K57</f>
        <v>1586663</v>
      </c>
      <c r="M57" s="55">
        <v>137.85352849999998</v>
      </c>
      <c r="N57" s="56">
        <f>J57/M57</f>
        <v>0.35726325278645304</v>
      </c>
      <c r="O57" s="57">
        <v>20.14</v>
      </c>
      <c r="P57" s="57">
        <v>13.642499999999998</v>
      </c>
      <c r="Q57" s="58">
        <f>P57+O57</f>
        <v>33.782499999999999</v>
      </c>
      <c r="R57" s="58"/>
    </row>
    <row r="58" spans="2:21" x14ac:dyDescent="0.25">
      <c r="B58" s="4">
        <v>4</v>
      </c>
      <c r="C58" s="4" t="s">
        <v>4</v>
      </c>
      <c r="D58" s="31">
        <v>33.26</v>
      </c>
      <c r="E58">
        <v>30.86</v>
      </c>
      <c r="H58" s="4">
        <v>31</v>
      </c>
      <c r="I58" s="4" t="s">
        <v>30</v>
      </c>
      <c r="J58" s="31">
        <v>50.5</v>
      </c>
      <c r="K58" s="52">
        <v>1071</v>
      </c>
      <c r="L58" s="53">
        <f>L59+K58</f>
        <v>1580451</v>
      </c>
      <c r="M58" s="55">
        <v>138.87839099999999</v>
      </c>
      <c r="N58" s="56">
        <f>J58/M58</f>
        <v>0.36362748471070638</v>
      </c>
      <c r="O58" s="57">
        <v>19.100000000000001</v>
      </c>
      <c r="P58" s="57">
        <v>15.074999999999996</v>
      </c>
      <c r="Q58" s="58">
        <f>P58+O58</f>
        <v>34.174999999999997</v>
      </c>
      <c r="R58" s="58"/>
    </row>
    <row r="59" spans="2:21" x14ac:dyDescent="0.25">
      <c r="B59" s="4">
        <v>5</v>
      </c>
      <c r="C59" s="4" t="s">
        <v>163</v>
      </c>
      <c r="D59" s="31">
        <v>33.32</v>
      </c>
      <c r="E59">
        <v>30.86</v>
      </c>
      <c r="H59" s="4">
        <v>39</v>
      </c>
      <c r="I59" s="4" t="s">
        <v>39</v>
      </c>
      <c r="J59" s="31">
        <v>36.090000000000003</v>
      </c>
      <c r="K59" s="52">
        <v>24171</v>
      </c>
      <c r="L59" s="53">
        <f>L60+K59</f>
        <v>1579380</v>
      </c>
      <c r="M59" s="31">
        <v>124.56190275</v>
      </c>
      <c r="N59" s="56">
        <f>J59/M59</f>
        <v>0.28973545846063276</v>
      </c>
      <c r="O59" s="57">
        <v>19.329999999999998</v>
      </c>
      <c r="P59" s="57">
        <v>16.350000000000001</v>
      </c>
      <c r="Q59" s="58">
        <f>P59+O59</f>
        <v>35.68</v>
      </c>
      <c r="R59" s="58"/>
    </row>
    <row r="60" spans="2:21" x14ac:dyDescent="0.25">
      <c r="B60" s="4">
        <v>44</v>
      </c>
      <c r="C60" s="4" t="s">
        <v>43</v>
      </c>
      <c r="D60" s="31">
        <v>33.78</v>
      </c>
      <c r="E60">
        <v>30.86</v>
      </c>
      <c r="H60" s="4">
        <v>9</v>
      </c>
      <c r="I60" s="54" t="s">
        <v>7</v>
      </c>
      <c r="J60" s="31">
        <v>50.89</v>
      </c>
      <c r="K60" s="52">
        <v>25999</v>
      </c>
      <c r="L60" s="53">
        <f>L61+K60</f>
        <v>1555209</v>
      </c>
      <c r="M60" s="55">
        <v>139.4228535</v>
      </c>
      <c r="N60" s="56">
        <f>J60/M60</f>
        <v>0.36500472284480967</v>
      </c>
      <c r="O60" s="57">
        <v>24.23</v>
      </c>
      <c r="P60" s="57">
        <v>11.849999999999998</v>
      </c>
      <c r="Q60" s="58">
        <f>P60+O60</f>
        <v>36.08</v>
      </c>
      <c r="R60" s="58"/>
    </row>
    <row r="61" spans="2:21" x14ac:dyDescent="0.25">
      <c r="B61" s="4">
        <v>9</v>
      </c>
      <c r="C61" s="4" t="s">
        <v>6</v>
      </c>
      <c r="D61" s="31">
        <v>33.979999999999997</v>
      </c>
      <c r="E61">
        <v>30.86</v>
      </c>
      <c r="H61" s="4">
        <v>74</v>
      </c>
      <c r="I61" s="4" t="s">
        <v>68</v>
      </c>
      <c r="J61" s="31">
        <v>50.01</v>
      </c>
      <c r="K61" s="52">
        <v>3298</v>
      </c>
      <c r="L61" s="53">
        <f>L62+K61</f>
        <v>1529210</v>
      </c>
      <c r="M61" s="55">
        <v>138.50890225000001</v>
      </c>
      <c r="N61" s="56">
        <f>J61/M61</f>
        <v>0.36105982494710009</v>
      </c>
      <c r="O61" s="57">
        <v>24.36</v>
      </c>
      <c r="P61" s="57">
        <v>11.774999999999999</v>
      </c>
      <c r="Q61" s="58">
        <f>P61+O61</f>
        <v>36.134999999999998</v>
      </c>
      <c r="R61" s="58"/>
    </row>
    <row r="62" spans="2:21" x14ac:dyDescent="0.25">
      <c r="B62" s="4">
        <v>31</v>
      </c>
      <c r="C62" s="4" t="s">
        <v>30</v>
      </c>
      <c r="D62" s="31">
        <v>34.44</v>
      </c>
      <c r="E62">
        <v>30.86</v>
      </c>
      <c r="H62" s="4">
        <v>42</v>
      </c>
      <c r="I62" s="4" t="s">
        <v>41</v>
      </c>
      <c r="J62" s="31">
        <v>47.4</v>
      </c>
      <c r="K62" s="52">
        <v>11057</v>
      </c>
      <c r="L62" s="53">
        <f>L63+K62</f>
        <v>1525912</v>
      </c>
      <c r="M62" s="55">
        <v>136.02745275000001</v>
      </c>
      <c r="N62" s="56">
        <f>J62/M62</f>
        <v>0.34845907235442219</v>
      </c>
      <c r="O62" s="57">
        <v>28.11</v>
      </c>
      <c r="P62" s="57">
        <v>8.25</v>
      </c>
      <c r="Q62" s="58">
        <f>P62+O62</f>
        <v>36.36</v>
      </c>
      <c r="R62" s="58"/>
    </row>
    <row r="63" spans="2:21" x14ac:dyDescent="0.25">
      <c r="B63" s="4">
        <v>9</v>
      </c>
      <c r="C63" s="4" t="s">
        <v>8</v>
      </c>
      <c r="D63" s="31">
        <v>34.81</v>
      </c>
      <c r="E63">
        <v>30.86</v>
      </c>
      <c r="H63" s="4">
        <v>68</v>
      </c>
      <c r="I63" s="4" t="s">
        <v>63</v>
      </c>
      <c r="J63" s="31">
        <v>53.94</v>
      </c>
      <c r="K63" s="52">
        <v>675898</v>
      </c>
      <c r="L63" s="53">
        <f>L64+K63</f>
        <v>1514855</v>
      </c>
      <c r="M63" s="55">
        <v>142.39979800000003</v>
      </c>
      <c r="N63" s="56">
        <f>J63/M63</f>
        <v>0.37879267216376239</v>
      </c>
      <c r="O63" s="57">
        <v>28.62</v>
      </c>
      <c r="P63" s="57">
        <v>9.0524999999999984</v>
      </c>
      <c r="Q63" s="58">
        <f>P63+O63</f>
        <v>37.672499999999999</v>
      </c>
      <c r="R63" s="58"/>
    </row>
    <row r="64" spans="2:21" x14ac:dyDescent="0.25">
      <c r="B64" s="4">
        <v>27</v>
      </c>
      <c r="C64" s="4" t="s">
        <v>80</v>
      </c>
      <c r="D64" s="31">
        <v>35.35</v>
      </c>
      <c r="E64">
        <v>30.86</v>
      </c>
      <c r="H64" s="4">
        <v>49</v>
      </c>
      <c r="I64" s="4" t="s">
        <v>46</v>
      </c>
      <c r="J64" s="31">
        <v>51.83</v>
      </c>
      <c r="K64" s="52">
        <v>2884</v>
      </c>
      <c r="L64" s="53">
        <f>L65+K64</f>
        <v>838957</v>
      </c>
      <c r="M64" s="55">
        <v>140.376867</v>
      </c>
      <c r="N64" s="56">
        <f>J64/M64</f>
        <v>0.3692203787394685</v>
      </c>
      <c r="O64" s="57">
        <v>29.17</v>
      </c>
      <c r="P64" s="57">
        <v>8.8500000000000014</v>
      </c>
      <c r="Q64" s="58">
        <f>P64+O64</f>
        <v>38.020000000000003</v>
      </c>
      <c r="R64" s="58"/>
    </row>
    <row r="65" spans="2:21" x14ac:dyDescent="0.25">
      <c r="B65" s="4">
        <v>34</v>
      </c>
      <c r="C65" s="4" t="s">
        <v>34</v>
      </c>
      <c r="D65" s="31">
        <v>35.65</v>
      </c>
      <c r="E65">
        <v>30.86</v>
      </c>
      <c r="H65" s="4">
        <v>51</v>
      </c>
      <c r="I65" s="4" t="s">
        <v>48</v>
      </c>
      <c r="J65" s="31">
        <v>51.03</v>
      </c>
      <c r="K65" s="52">
        <v>5219</v>
      </c>
      <c r="L65" s="53">
        <f>L66+K65</f>
        <v>836073</v>
      </c>
      <c r="M65" s="55">
        <v>139.64481524999999</v>
      </c>
      <c r="N65" s="56">
        <f>J65/M65</f>
        <v>0.36542710095353864</v>
      </c>
      <c r="O65" s="57">
        <v>25.04</v>
      </c>
      <c r="P65" s="57">
        <v>13.125</v>
      </c>
      <c r="Q65" s="58">
        <f>P65+O65</f>
        <v>38.164999999999999</v>
      </c>
      <c r="R65" s="58"/>
    </row>
    <row r="66" spans="2:21" x14ac:dyDescent="0.25">
      <c r="B66" s="4">
        <v>9</v>
      </c>
      <c r="C66" s="4" t="s">
        <v>7</v>
      </c>
      <c r="D66" s="31">
        <v>36.08</v>
      </c>
      <c r="E66">
        <v>30.86</v>
      </c>
      <c r="H66" s="4">
        <v>73</v>
      </c>
      <c r="I66" s="4" t="s">
        <v>67</v>
      </c>
      <c r="J66" s="31">
        <v>53.48</v>
      </c>
      <c r="K66" s="52">
        <v>3218</v>
      </c>
      <c r="L66" s="53">
        <f>L67+K66</f>
        <v>830854</v>
      </c>
      <c r="M66" s="55">
        <v>142.06912800000001</v>
      </c>
      <c r="N66" s="56">
        <f>J66/M66</f>
        <v>0.37643646267752129</v>
      </c>
      <c r="O66" s="57">
        <v>25.1</v>
      </c>
      <c r="P66" s="57">
        <v>13.949999999999996</v>
      </c>
      <c r="Q66" s="58">
        <f>P66+O66</f>
        <v>39.049999999999997</v>
      </c>
      <c r="R66" s="58"/>
    </row>
    <row r="67" spans="2:21" x14ac:dyDescent="0.25">
      <c r="B67" s="4">
        <v>74</v>
      </c>
      <c r="C67" s="4" t="s">
        <v>68</v>
      </c>
      <c r="D67" s="31">
        <v>36.14</v>
      </c>
      <c r="E67">
        <v>30.86</v>
      </c>
      <c r="H67" s="4">
        <v>64</v>
      </c>
      <c r="I67" s="4" t="s">
        <v>59</v>
      </c>
      <c r="J67" s="31">
        <v>53.51</v>
      </c>
      <c r="K67" s="52">
        <v>2339</v>
      </c>
      <c r="L67" s="53">
        <f>L68+K67</f>
        <v>827636</v>
      </c>
      <c r="M67" s="55">
        <v>142.20674975</v>
      </c>
      <c r="N67" s="56">
        <f>J67/M67</f>
        <v>0.37628312364969158</v>
      </c>
      <c r="O67" s="57">
        <v>32.020000000000003</v>
      </c>
      <c r="P67" s="57">
        <v>7.0500000000000043</v>
      </c>
      <c r="Q67" s="58">
        <f>P67+O67</f>
        <v>39.070000000000007</v>
      </c>
      <c r="R67" s="58"/>
    </row>
    <row r="68" spans="2:21" x14ac:dyDescent="0.25">
      <c r="B68" s="4">
        <v>68</v>
      </c>
      <c r="C68" s="4" t="s">
        <v>63</v>
      </c>
      <c r="D68" s="31">
        <v>37.57</v>
      </c>
      <c r="E68">
        <v>30.86</v>
      </c>
      <c r="H68" s="4">
        <v>36</v>
      </c>
      <c r="I68" s="4" t="s">
        <v>98</v>
      </c>
      <c r="J68" s="31">
        <v>54.97</v>
      </c>
      <c r="K68" s="52">
        <v>15073</v>
      </c>
      <c r="L68" s="53">
        <f>L69+K68</f>
        <v>825297</v>
      </c>
      <c r="M68" s="55">
        <v>143.58937775000001</v>
      </c>
      <c r="N68" s="56">
        <f>J68/M68</f>
        <v>0.38282776108764072</v>
      </c>
      <c r="O68" s="57">
        <v>27.85</v>
      </c>
      <c r="P68" s="57">
        <v>13.200000000000003</v>
      </c>
      <c r="Q68" s="58">
        <f>P68+O68</f>
        <v>41.050000000000004</v>
      </c>
      <c r="R68" s="58"/>
    </row>
    <row r="69" spans="2:21" x14ac:dyDescent="0.25">
      <c r="B69" s="4">
        <v>51</v>
      </c>
      <c r="C69" s="4" t="s">
        <v>48</v>
      </c>
      <c r="D69" s="31">
        <v>38.17</v>
      </c>
      <c r="E69">
        <v>30.86</v>
      </c>
      <c r="H69" s="4">
        <v>2</v>
      </c>
      <c r="I69" s="4" t="s">
        <v>2</v>
      </c>
      <c r="J69" s="31">
        <v>60.25</v>
      </c>
      <c r="K69" s="52">
        <v>1402</v>
      </c>
      <c r="L69" s="53">
        <f>L70+K69</f>
        <v>810224</v>
      </c>
      <c r="M69" s="55">
        <v>148.88984149999999</v>
      </c>
      <c r="N69" s="56">
        <f>J69/M69</f>
        <v>0.40466159002526714</v>
      </c>
      <c r="O69" s="57">
        <v>38.799999999999997</v>
      </c>
      <c r="P69" s="57">
        <v>8.3999999999999986</v>
      </c>
      <c r="Q69" s="58">
        <f>P69+O69</f>
        <v>47.199999999999996</v>
      </c>
      <c r="R69" s="58"/>
    </row>
    <row r="70" spans="2:21" x14ac:dyDescent="0.25">
      <c r="B70" s="4">
        <v>18</v>
      </c>
      <c r="C70" s="4" t="s">
        <v>19</v>
      </c>
      <c r="D70" s="31">
        <v>38.409999999999997</v>
      </c>
      <c r="E70">
        <v>30.86</v>
      </c>
      <c r="H70" s="4">
        <v>57</v>
      </c>
      <c r="I70" s="4" t="s">
        <v>52</v>
      </c>
      <c r="J70" s="31">
        <v>56.11</v>
      </c>
      <c r="K70" s="52">
        <v>17393</v>
      </c>
      <c r="L70" s="53">
        <f>L71+K70</f>
        <v>808822</v>
      </c>
      <c r="M70" s="55">
        <v>144.77126824999999</v>
      </c>
      <c r="N70" s="56">
        <f>J70/M70</f>
        <v>0.38757690443870241</v>
      </c>
      <c r="O70" s="57">
        <v>35.58</v>
      </c>
      <c r="P70" s="57">
        <v>12.524999999999999</v>
      </c>
      <c r="Q70" s="58">
        <f>P70+O70</f>
        <v>48.104999999999997</v>
      </c>
      <c r="R70" s="58"/>
    </row>
    <row r="71" spans="2:21" x14ac:dyDescent="0.25">
      <c r="B71" s="4">
        <v>73</v>
      </c>
      <c r="C71" s="4" t="s">
        <v>67</v>
      </c>
      <c r="D71" s="31">
        <v>39.049999999999997</v>
      </c>
      <c r="E71">
        <v>30.86</v>
      </c>
      <c r="H71" s="4">
        <v>1</v>
      </c>
      <c r="I71" s="4" t="s">
        <v>1</v>
      </c>
      <c r="J71" s="31">
        <v>66.290000000000006</v>
      </c>
      <c r="K71" s="52">
        <v>11635</v>
      </c>
      <c r="L71" s="53">
        <f>L72+K71</f>
        <v>791429</v>
      </c>
      <c r="M71" s="55">
        <v>154.99817474999998</v>
      </c>
      <c r="N71" s="56">
        <f>J71/M71</f>
        <v>0.42768245566065943</v>
      </c>
      <c r="O71" s="57">
        <v>33.369999999999997</v>
      </c>
      <c r="P71" s="57">
        <v>14.925000000000004</v>
      </c>
      <c r="Q71" s="58">
        <f>P71+O71</f>
        <v>48.295000000000002</v>
      </c>
      <c r="R71" s="58"/>
    </row>
    <row r="72" spans="2:21" x14ac:dyDescent="0.25">
      <c r="B72" s="4">
        <v>64</v>
      </c>
      <c r="C72" s="4" t="s">
        <v>59</v>
      </c>
      <c r="D72" s="31">
        <v>39.07</v>
      </c>
      <c r="E72">
        <v>30.86</v>
      </c>
      <c r="H72" s="4">
        <v>34</v>
      </c>
      <c r="I72" s="4" t="s">
        <v>32</v>
      </c>
      <c r="J72" s="31">
        <v>69.73</v>
      </c>
      <c r="K72" s="52">
        <v>445243</v>
      </c>
      <c r="L72" s="53">
        <f>L73+K72</f>
        <v>779794</v>
      </c>
      <c r="M72" s="55">
        <v>158.36493000000002</v>
      </c>
      <c r="N72" s="56">
        <f>J72/M72</f>
        <v>0.44031213223786353</v>
      </c>
      <c r="O72" s="57">
        <v>35.380000000000003</v>
      </c>
      <c r="P72" s="57">
        <v>17.100000000000001</v>
      </c>
      <c r="Q72" s="58">
        <f>P72+O72</f>
        <v>52.480000000000004</v>
      </c>
      <c r="R72" s="58"/>
    </row>
    <row r="73" spans="2:21" x14ac:dyDescent="0.25">
      <c r="B73" s="4">
        <v>49</v>
      </c>
      <c r="C73" s="4" t="s">
        <v>46</v>
      </c>
      <c r="D73" s="31">
        <v>39.28</v>
      </c>
      <c r="E73">
        <v>30.86</v>
      </c>
      <c r="H73" s="4">
        <v>34</v>
      </c>
      <c r="I73" s="4" t="s">
        <v>33</v>
      </c>
      <c r="J73" s="31">
        <f>94.11-29</f>
        <v>65.11</v>
      </c>
      <c r="K73" s="52">
        <v>334551</v>
      </c>
      <c r="L73" s="53">
        <f>K73</f>
        <v>334551</v>
      </c>
      <c r="M73" s="55">
        <f>182.8710875-29</f>
        <v>153.87108749999999</v>
      </c>
      <c r="N73" s="56">
        <f>J73/M73</f>
        <v>0.42314642118845103</v>
      </c>
      <c r="O73" s="60">
        <v>50.98</v>
      </c>
      <c r="P73" s="57">
        <v>28.05</v>
      </c>
      <c r="Q73" s="58">
        <f>P73+O73</f>
        <v>79.03</v>
      </c>
      <c r="R73" s="58"/>
    </row>
    <row r="74" spans="2:21" x14ac:dyDescent="0.25">
      <c r="B74" s="4">
        <v>36</v>
      </c>
      <c r="C74" s="4" t="s">
        <v>98</v>
      </c>
      <c r="D74" s="31">
        <v>41.05</v>
      </c>
      <c r="E74">
        <v>30.86</v>
      </c>
    </row>
    <row r="75" spans="2:21" x14ac:dyDescent="0.25">
      <c r="B75" s="4">
        <v>57</v>
      </c>
      <c r="C75" s="4" t="s">
        <v>164</v>
      </c>
      <c r="D75" s="31">
        <v>43.2</v>
      </c>
      <c r="E75">
        <v>30.86</v>
      </c>
    </row>
    <row r="76" spans="2:21" x14ac:dyDescent="0.25">
      <c r="B76" s="4">
        <v>2</v>
      </c>
      <c r="C76" s="4" t="s">
        <v>2</v>
      </c>
      <c r="D76" s="31">
        <v>47.2</v>
      </c>
      <c r="E76">
        <v>30.86</v>
      </c>
    </row>
    <row r="77" spans="2:21" x14ac:dyDescent="0.25">
      <c r="B77" s="4">
        <v>1</v>
      </c>
      <c r="C77" s="4" t="s">
        <v>1</v>
      </c>
      <c r="D77" s="31">
        <v>48.73</v>
      </c>
      <c r="E77">
        <v>30.86</v>
      </c>
    </row>
    <row r="78" spans="2:21" x14ac:dyDescent="0.25">
      <c r="B78" s="4">
        <v>34</v>
      </c>
      <c r="C78" s="4" t="s">
        <v>32</v>
      </c>
      <c r="D78" s="31">
        <v>54.02</v>
      </c>
      <c r="E78">
        <v>30.86</v>
      </c>
    </row>
    <row r="79" spans="2:21" x14ac:dyDescent="0.25">
      <c r="B79" s="4">
        <v>34</v>
      </c>
      <c r="C79" s="4" t="s">
        <v>33</v>
      </c>
      <c r="D79" s="31">
        <v>76.14</v>
      </c>
      <c r="E79">
        <v>30.86</v>
      </c>
    </row>
    <row r="80" spans="2:21" x14ac:dyDescent="0.25">
      <c r="B80" s="4">
        <v>34</v>
      </c>
      <c r="C80" s="4" t="s">
        <v>87</v>
      </c>
      <c r="D80" s="31">
        <v>90.84</v>
      </c>
      <c r="E80">
        <v>30.86</v>
      </c>
    </row>
  </sheetData>
  <autoFilter ref="H3:U73">
    <sortState ref="H4:U73">
      <sortCondition ref="Q3:Q73"/>
    </sortState>
  </autoFilter>
  <sortState ref="H4:J80">
    <sortCondition ref="J4:J80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workbookViewId="0">
      <selection activeCell="D5" sqref="D5:F5"/>
    </sheetView>
  </sheetViews>
  <sheetFormatPr defaultRowHeight="15" x14ac:dyDescent="0.25"/>
  <cols>
    <col min="1" max="1" width="3" bestFit="1" customWidth="1"/>
    <col min="2" max="2" width="5.28515625" bestFit="1" customWidth="1"/>
    <col min="3" max="3" width="37.7109375" bestFit="1" customWidth="1"/>
  </cols>
  <sheetData>
    <row r="1" spans="2:7" x14ac:dyDescent="0.25">
      <c r="C1" t="s">
        <v>151</v>
      </c>
    </row>
    <row r="2" spans="2:7" x14ac:dyDescent="0.25">
      <c r="B2" t="s">
        <v>150</v>
      </c>
      <c r="C2" s="49" t="s">
        <v>0</v>
      </c>
      <c r="D2" s="3" t="s">
        <v>124</v>
      </c>
      <c r="E2" s="3" t="s">
        <v>166</v>
      </c>
      <c r="F2" s="3" t="s">
        <v>167</v>
      </c>
      <c r="G2" s="51" t="s">
        <v>165</v>
      </c>
    </row>
    <row r="3" spans="2:7" x14ac:dyDescent="0.25">
      <c r="B3" s="4">
        <v>34</v>
      </c>
      <c r="C3" s="4" t="s">
        <v>34</v>
      </c>
      <c r="D3" s="31">
        <v>35.65</v>
      </c>
      <c r="E3" s="31">
        <v>0</v>
      </c>
      <c r="F3" s="31">
        <v>0</v>
      </c>
      <c r="G3">
        <v>30.86</v>
      </c>
    </row>
    <row r="4" spans="2:7" x14ac:dyDescent="0.25">
      <c r="B4" s="4">
        <v>34</v>
      </c>
      <c r="C4" s="4" t="s">
        <v>32</v>
      </c>
      <c r="D4" s="31">
        <v>54.02</v>
      </c>
      <c r="E4" s="31">
        <v>0</v>
      </c>
      <c r="F4" s="31">
        <v>0</v>
      </c>
      <c r="G4">
        <v>30.86</v>
      </c>
    </row>
    <row r="5" spans="2:7" x14ac:dyDescent="0.25">
      <c r="B5" s="4">
        <v>34</v>
      </c>
      <c r="C5" s="4" t="s">
        <v>33</v>
      </c>
      <c r="D5" s="31">
        <f>76.14-29</f>
        <v>47.14</v>
      </c>
      <c r="E5" s="31">
        <v>29</v>
      </c>
      <c r="F5" s="31">
        <v>31.5</v>
      </c>
      <c r="G5">
        <v>30.86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7D5044AF-914D-4E5B-9A4D-CA2F84D0F7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6</vt:i4>
      </vt:variant>
    </vt:vector>
  </HeadingPairs>
  <TitlesOfParts>
    <vt:vector size="9" baseType="lpstr">
      <vt:lpstr>2016</vt:lpstr>
      <vt:lpstr>Sorted</vt:lpstr>
      <vt:lpstr>Sorted H1</vt:lpstr>
      <vt:lpstr>Chart - Dx</vt:lpstr>
      <vt:lpstr>Chart - Fixed &amp; Var</vt:lpstr>
      <vt:lpstr>Chart - Delivery %</vt:lpstr>
      <vt:lpstr>Chart - Delivery</vt:lpstr>
      <vt:lpstr>Chart - Delivery with Cumul Cus</vt:lpstr>
      <vt:lpstr>Chart - H1 Dx 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Motluk, Stephen (ENERGY)</dc:creator>
  <cp:lastModifiedBy>Smith, Mike (ENERGY)</cp:lastModifiedBy>
  <dcterms:created xsi:type="dcterms:W3CDTF">2015-09-18T16:07:49Z</dcterms:created>
  <dcterms:modified xsi:type="dcterms:W3CDTF">2017-01-31T22:44:49Z</dcterms:modified>
</cp:coreProperties>
</file>