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1760" yWindow="675" windowWidth="11700" windowHeight="11295" tabRatio="867" firstSheet="1" activeTab="1"/>
  </bookViews>
  <sheets>
    <sheet name="Risk-Based Outlook Summary" sheetId="6" state="hidden" r:id="rId1"/>
    <sheet name="Risk-Based Outlook Summary TBS" sheetId="8" r:id="rId2"/>
  </sheets>
  <definedNames>
    <definedName name="_xlnm.Print_Area" localSheetId="0">'Risk-Based Outlook Summary'!$A$1:$K$82</definedName>
    <definedName name="_xlnm.Print_Area" localSheetId="1">'Risk-Based Outlook Summary TBS'!$A$1:$J$77</definedName>
  </definedNames>
  <calcPr calcId="145621"/>
</workbook>
</file>

<file path=xl/calcChain.xml><?xml version="1.0" encoding="utf-8"?>
<calcChain xmlns="http://schemas.openxmlformats.org/spreadsheetml/2006/main">
  <c r="D67" i="8" l="1"/>
  <c r="D74" i="8" s="1"/>
  <c r="C67" i="8" l="1"/>
  <c r="C74" i="8" s="1"/>
  <c r="B67" i="8"/>
  <c r="B74" i="8" s="1"/>
  <c r="C15" i="8" l="1"/>
  <c r="C75" i="8" s="1"/>
  <c r="C77" i="8" s="1"/>
  <c r="B15" i="8"/>
  <c r="B75" i="8" s="1"/>
  <c r="B77" i="8" s="1"/>
  <c r="Q13" i="8" l="1"/>
  <c r="G15" i="8" l="1"/>
  <c r="D15" i="8"/>
  <c r="D75" i="8" s="1"/>
  <c r="D77" i="8" s="1"/>
  <c r="J8" i="8"/>
  <c r="J15" i="8" s="1"/>
  <c r="I8" i="8"/>
  <c r="I15" i="8" s="1"/>
  <c r="H8" i="8"/>
  <c r="H15" i="8" s="1"/>
  <c r="D68" i="8" l="1"/>
  <c r="C68" i="8"/>
  <c r="B68" i="8"/>
  <c r="G68" i="6"/>
  <c r="G57" i="6"/>
  <c r="G69" i="6"/>
  <c r="G5" i="6"/>
  <c r="F5" i="6"/>
  <c r="B70" i="8" l="1"/>
  <c r="C70" i="8"/>
  <c r="D70" i="8"/>
  <c r="K70" i="6"/>
  <c r="J70" i="6"/>
  <c r="I70" i="6"/>
  <c r="H70" i="6"/>
  <c r="G54" i="6"/>
  <c r="G53" i="6"/>
  <c r="F58" i="6" l="1"/>
  <c r="F16" i="6"/>
  <c r="F17" i="6"/>
  <c r="F53" i="6"/>
  <c r="F64" i="6"/>
  <c r="F10" i="6"/>
  <c r="G66" i="6"/>
  <c r="G67" i="6"/>
  <c r="G64" i="6"/>
  <c r="G10" i="6"/>
  <c r="B64" i="6"/>
  <c r="B70" i="6" s="1"/>
  <c r="B82" i="6" s="1"/>
  <c r="C64" i="6"/>
  <c r="C70" i="6" s="1"/>
  <c r="C82" i="6" s="1"/>
  <c r="D64" i="6"/>
  <c r="D67" i="6"/>
  <c r="D66" i="6"/>
  <c r="B10" i="6"/>
  <c r="D10" i="6"/>
  <c r="H10" i="6"/>
  <c r="H72" i="6" s="1"/>
  <c r="C10" i="6"/>
  <c r="K7" i="6"/>
  <c r="J7" i="6"/>
  <c r="I7" i="6"/>
  <c r="I10" i="6"/>
  <c r="I72" i="6" s="1"/>
  <c r="K10" i="6"/>
  <c r="K72" i="6" s="1"/>
  <c r="J10" i="6"/>
  <c r="J72" i="6" s="1"/>
  <c r="G70" i="6" l="1"/>
  <c r="F70" i="6"/>
  <c r="F82" i="6" s="1"/>
  <c r="D70" i="6"/>
  <c r="D72" i="6" s="1"/>
  <c r="D74" i="6" s="1"/>
  <c r="G72" i="6"/>
  <c r="G74" i="6" s="1"/>
  <c r="C72" i="6"/>
  <c r="C74" i="6" s="1"/>
  <c r="B72" i="6"/>
  <c r="B74" i="6" s="1"/>
  <c r="F72" i="6" l="1"/>
  <c r="F74" i="6" s="1"/>
  <c r="G67" i="8" l="1"/>
  <c r="G68" i="8" s="1"/>
  <c r="I67" i="8"/>
  <c r="I68" i="8" s="1"/>
  <c r="H67" i="8"/>
  <c r="H68" i="8" s="1"/>
  <c r="J67" i="8"/>
  <c r="J68" i="8" s="1"/>
</calcChain>
</file>

<file path=xl/sharedStrings.xml><?xml version="1.0" encoding="utf-8"?>
<sst xmlns="http://schemas.openxmlformats.org/spreadsheetml/2006/main" count="175" uniqueCount="153">
  <si>
    <t>Risk-Based Outlook as a % of Current Approved Allocation</t>
  </si>
  <si>
    <t>Risk-Based Outlook (Year End)</t>
  </si>
  <si>
    <t>High Likelihood Expense Risks
$ Millions</t>
  </si>
  <si>
    <t>Key High-Likelihood (&gt;90%) Risks: Pressures &amp; Savings</t>
  </si>
  <si>
    <t>▪ The “Narrative ...” should also identify savings that could be minuted</t>
  </si>
  <si>
    <t>&lt;= List all Q1 in-year approvals (add a separate row for each approval)</t>
  </si>
  <si>
    <t>&lt;= List all high likelihood pressures and savings (add rows as necessary):</t>
  </si>
  <si>
    <r>
      <rPr>
        <b/>
        <sz val="12"/>
        <rFont val="Calibri"/>
        <family val="2"/>
      </rPr>
      <t>–</t>
    </r>
    <r>
      <rPr>
        <b/>
        <sz val="12"/>
        <rFont val="Arial Narrow"/>
        <family val="2"/>
      </rPr>
      <t xml:space="preserve"> Risks (pressures and savings) are relative to the Current Approved Allocation (Row 7)</t>
    </r>
  </si>
  <si>
    <r>
      <rPr>
        <b/>
        <sz val="12"/>
        <rFont val="Calibri"/>
        <family val="2"/>
      </rPr>
      <t>–</t>
    </r>
    <r>
      <rPr>
        <b/>
        <sz val="12"/>
        <rFont val="Arial Narrow"/>
        <family val="2"/>
      </rPr>
      <t xml:space="preserve"> Amounts should represent the best estimate of year-end position (on the fully consolidated basis)</t>
    </r>
  </si>
  <si>
    <r>
      <rPr>
        <b/>
        <sz val="12"/>
        <rFont val="Calibri"/>
        <family val="2"/>
      </rPr>
      <t>–</t>
    </r>
    <r>
      <rPr>
        <b/>
        <sz val="12"/>
        <rFont val="Arial Narrow"/>
        <family val="2"/>
      </rPr>
      <t xml:space="preserve"> Analysis of key risks to be provided in the “Narrative on Ministry Fiscal Position and Potential Savings”:</t>
    </r>
  </si>
  <si>
    <t>Ministry of Energy</t>
  </si>
  <si>
    <t>2017-18*
Fiscal
Impact</t>
  </si>
  <si>
    <t>Total High Likelihood Risks</t>
  </si>
  <si>
    <t>2018-19
Fiscal
Impact</t>
  </si>
  <si>
    <t>2019-20
Fiscal
Impact</t>
  </si>
  <si>
    <t>2020-21
Fiscal
Impact</t>
  </si>
  <si>
    <t>Distributed Storage</t>
  </si>
  <si>
    <t>SGF Technical Services</t>
  </si>
  <si>
    <t>Agency Mandate Review</t>
  </si>
  <si>
    <t>VOR: Emerging Trend Research</t>
  </si>
  <si>
    <t>Mowat Emerging Trends (TP)</t>
  </si>
  <si>
    <t>Energy Demand Model</t>
  </si>
  <si>
    <t>Green Button Cost Benefit Analysis</t>
  </si>
  <si>
    <t>Green Button Technical Support</t>
  </si>
  <si>
    <t>BPS Sharepoint &amp; IT Support</t>
  </si>
  <si>
    <t>Industry Pricing Study</t>
  </si>
  <si>
    <t>Study on Default Emissions Factors for Electricity Imports</t>
  </si>
  <si>
    <t>Energy East</t>
  </si>
  <si>
    <t>Ontario Quebec / IO Cost</t>
  </si>
  <si>
    <t>2016-17
Cost Center Budget</t>
  </si>
  <si>
    <t xml:space="preserve">2016-17 Q1 </t>
  </si>
  <si>
    <t>INTERNAL</t>
  </si>
  <si>
    <t>Offset 1: IGS Offset Toward Constance Lake TPA</t>
  </si>
  <si>
    <t>Offset 2: IGS Offset Toward Chiefs of Ontario TPA Amendment</t>
  </si>
  <si>
    <t>SNAP Projects</t>
  </si>
  <si>
    <t>ESP Projects</t>
  </si>
  <si>
    <t>Other Ministry Projects</t>
  </si>
  <si>
    <t>CRED Projects</t>
  </si>
  <si>
    <t>Pollution Probe (Comms)</t>
  </si>
  <si>
    <t>LTEP Communications (Comms)</t>
  </si>
  <si>
    <t>MAG Chargebacks for Legal Costs (Legal)</t>
  </si>
  <si>
    <t>LTEP Consultation Travel Costs (Ministry)</t>
  </si>
  <si>
    <t>Additional Funds to Offset Aboriginal Engagement Agreement TP Pressure</t>
  </si>
  <si>
    <t>2016-17 Q2 Risk-Based Outlook Summary</t>
  </si>
  <si>
    <r>
      <t xml:space="preserve">2016-17 Q1 
</t>
    </r>
    <r>
      <rPr>
        <b/>
        <sz val="12"/>
        <color rgb="FFFF0000"/>
        <rFont val="Arial Narrow"/>
        <family val="2"/>
      </rPr>
      <t>INTERNAL</t>
    </r>
  </si>
  <si>
    <r>
      <t xml:space="preserve">2016-17
Cost Centre Budget
</t>
    </r>
    <r>
      <rPr>
        <b/>
        <sz val="12"/>
        <color rgb="FFFF0000"/>
        <rFont val="Arial Narrow"/>
        <family val="2"/>
      </rPr>
      <t>INTERNAL</t>
    </r>
  </si>
  <si>
    <t>2016-17 Q1
(TBS)</t>
  </si>
  <si>
    <t>2016-17 Q2
(TBS)</t>
  </si>
  <si>
    <t>Calculate Impacts of Carbon Pricing</t>
  </si>
  <si>
    <t>Macroeconmic Assessment of Renewable Energy Sector Market Analysis</t>
  </si>
  <si>
    <t xml:space="preserve">
2016-17 Q2 
</t>
  </si>
  <si>
    <r>
      <t xml:space="preserve">
2016-17 Q2 
</t>
    </r>
    <r>
      <rPr>
        <b/>
        <sz val="12"/>
        <color rgb="FFFF0000"/>
        <rFont val="Arial Narrow"/>
        <family val="2"/>
      </rPr>
      <t>INTERNAL</t>
    </r>
    <r>
      <rPr>
        <b/>
        <sz val="12"/>
        <rFont val="Arial Narrow"/>
        <family val="2"/>
      </rPr>
      <t xml:space="preserve">
</t>
    </r>
  </si>
  <si>
    <t>New - Métis Nation of Ontario (SNAP)</t>
  </si>
  <si>
    <t>Offset 3: IGS Offset Toward Métis Nation of Ontario TPA</t>
  </si>
  <si>
    <t>Offset 4: CRED Operational Budget Offset for HER&amp;D</t>
  </si>
  <si>
    <t>Offset 5: Potential Treasury Board Submission on OCEB Risk</t>
  </si>
  <si>
    <t>Constance Lake TPA (SNAP)</t>
  </si>
  <si>
    <t>Chiefs of Ontario TPA Amendment (SNAP)</t>
  </si>
  <si>
    <t>Home Energy Rating &amp; Disclosure  (HER&amp;D) (CRED)</t>
  </si>
  <si>
    <t>Additional OCEB Risk (SNAP)</t>
  </si>
  <si>
    <t>Technical Fuels Report for Consultations and Advice for LTEP</t>
  </si>
  <si>
    <r>
      <t xml:space="preserve">LTEP Consultations (Indigenous Energy Policy) - </t>
    </r>
    <r>
      <rPr>
        <b/>
        <sz val="12"/>
        <rFont val="Arial Narrow"/>
        <family val="2"/>
      </rPr>
      <t>New</t>
    </r>
  </si>
  <si>
    <r>
      <t xml:space="preserve">Conservation In Front of a Meter Study - </t>
    </r>
    <r>
      <rPr>
        <b/>
        <sz val="12"/>
        <rFont val="Arial Narrow"/>
        <family val="2"/>
      </rPr>
      <t>New</t>
    </r>
  </si>
  <si>
    <r>
      <t xml:space="preserve">ORECA Rebate Online Portal - </t>
    </r>
    <r>
      <rPr>
        <b/>
        <sz val="12"/>
        <rFont val="Arial Narrow"/>
        <family val="2"/>
      </rPr>
      <t>New</t>
    </r>
  </si>
  <si>
    <r>
      <t>Less: Consolidations</t>
    </r>
    <r>
      <rPr>
        <vertAlign val="superscript"/>
        <sz val="12"/>
        <rFont val="Arial Narrow"/>
        <family val="2"/>
      </rPr>
      <t>1</t>
    </r>
  </si>
  <si>
    <r>
      <t>Less: NOEC</t>
    </r>
    <r>
      <rPr>
        <vertAlign val="superscript"/>
        <sz val="12"/>
        <rFont val="Arial Narrow"/>
        <family val="2"/>
      </rPr>
      <t>1</t>
    </r>
  </si>
  <si>
    <r>
      <t>Less: OREC</t>
    </r>
    <r>
      <rPr>
        <vertAlign val="superscript"/>
        <sz val="12"/>
        <rFont val="Arial Narrow"/>
        <family val="2"/>
      </rPr>
      <t>1</t>
    </r>
  </si>
  <si>
    <r>
      <t>Out of Scope - Agency Consolidations 3% Savings</t>
    </r>
    <r>
      <rPr>
        <vertAlign val="superscript"/>
        <sz val="12"/>
        <rFont val="Arial Narrow"/>
        <family val="2"/>
      </rPr>
      <t>1</t>
    </r>
  </si>
  <si>
    <r>
      <t>Out of Scope - NOEC 3% Savings</t>
    </r>
    <r>
      <rPr>
        <vertAlign val="superscript"/>
        <sz val="12"/>
        <rFont val="Arial Narrow"/>
        <family val="2"/>
      </rPr>
      <t>1</t>
    </r>
  </si>
  <si>
    <r>
      <t>Out of Scope - OREC 3% Savings</t>
    </r>
    <r>
      <rPr>
        <vertAlign val="superscript"/>
        <sz val="12"/>
        <rFont val="Arial Narrow"/>
        <family val="2"/>
      </rPr>
      <t>1</t>
    </r>
    <r>
      <rPr>
        <sz val="12"/>
        <rFont val="Arial Narrow"/>
        <family val="2"/>
      </rPr>
      <t xml:space="preserve"> - </t>
    </r>
    <r>
      <rPr>
        <b/>
        <sz val="12"/>
        <rFont val="Arial Narrow"/>
        <family val="2"/>
      </rPr>
      <t>New</t>
    </r>
  </si>
  <si>
    <r>
      <t>Renewable Energy Legal Charges - Windstream NAFTA</t>
    </r>
    <r>
      <rPr>
        <vertAlign val="superscript"/>
        <sz val="12"/>
        <rFont val="Arial Narrow"/>
        <family val="2"/>
      </rPr>
      <t>2</t>
    </r>
  </si>
  <si>
    <t>Offset 7: Conservation Initiatives and Green Energy Initiatives - Offset for EWRB</t>
  </si>
  <si>
    <t>Offset 8: Offset from IGS to Cover Aboriginal Engagement TP Costs</t>
  </si>
  <si>
    <t>Offset 10: Salaries Savings as of Oct. 31, 2016</t>
  </si>
  <si>
    <t>Offset 12: Savings related to Audit Budget Allocation</t>
  </si>
  <si>
    <t>Offset 13: IGS Offset toward 3% of Ministry's Operating Expenditures</t>
  </si>
  <si>
    <t>Energy &amp; Water Reporting and Benchmarking (EWRB) - Procurement</t>
  </si>
  <si>
    <t xml:space="preserve">Note 2: The arbitral tribunal awarded Windstream with $28 million in damages and legal costs. If the Government proceeds with a settlement, Ontario has an MOU with the federal government to share the costs related to Windstream NAFTA arbitration. Ontario may have to pay 50% of the $28 million settlement. ENERGY, MNRF and MOECC are involved in defending the legal challenge. MAG will take the lead on requesting funding from TBS if the settlement materializes.
</t>
  </si>
  <si>
    <r>
      <t>Less: GIF</t>
    </r>
    <r>
      <rPr>
        <vertAlign val="superscript"/>
        <sz val="12"/>
        <rFont val="Arial Narrow"/>
        <family val="2"/>
      </rPr>
      <t>1</t>
    </r>
  </si>
  <si>
    <r>
      <t>Out of Scope - GIF 3% Savings</t>
    </r>
    <r>
      <rPr>
        <vertAlign val="superscript"/>
        <sz val="12"/>
        <rFont val="Arial Narrow"/>
        <family val="2"/>
      </rPr>
      <t>1</t>
    </r>
    <r>
      <rPr>
        <sz val="12"/>
        <rFont val="Arial Narrow"/>
        <family val="2"/>
      </rPr>
      <t xml:space="preserve"> - </t>
    </r>
    <r>
      <rPr>
        <b/>
        <sz val="12"/>
        <rFont val="Arial Narrow"/>
        <family val="2"/>
      </rPr>
      <t>New</t>
    </r>
  </si>
  <si>
    <t xml:space="preserve"> </t>
  </si>
  <si>
    <t>Approved Allocation for the Calculation of Managing to 97%</t>
  </si>
  <si>
    <t>Deputy's Contingency Fund Available For Spending (Current Balance)</t>
  </si>
  <si>
    <t>Approved Allocation (Including Consolidations and Adjustments)</t>
  </si>
  <si>
    <t>EWRB - Customer Relationship Management Software and Implementation Proposal</t>
  </si>
  <si>
    <t>Offset 11: Anticipated Salaries Savings at Year End @ 5% Vacancy Rate (Next 5 Months)</t>
  </si>
  <si>
    <t>Note 1: Latest TBS template no longer allows direct removal of Agency Consolidations, NOEC, OREC, and GIF for the calculation of managing to 97%. The Ministry does not see these as part of its savings target. To remove their effects on the savings target, 3% of Agency Consolidations, NOEC, OREC, and GIF are plugged in as "out of scope" offsets.</t>
  </si>
  <si>
    <t>Offset 9: 2015-16 Salary Accruals to be Applied Against 2016-17 Payroll Costs</t>
  </si>
  <si>
    <t>Offset 6: Funding Available for Special Projects (At Start of the Year)</t>
  </si>
  <si>
    <t>2018-19*
Fiscal
Impact</t>
  </si>
  <si>
    <t>2021-22
Fiscal
Impact</t>
  </si>
  <si>
    <t>2017-18 Q1
(TBS)</t>
  </si>
  <si>
    <t>Less: Consolidations</t>
  </si>
  <si>
    <t>Less: Nothern Ontario Energy Credit</t>
  </si>
  <si>
    <t>Less: Ontario Rebate for Electricity Consumers</t>
  </si>
  <si>
    <t>Less: Ontario Electricity Support Program</t>
  </si>
  <si>
    <t>Less: Rural or Remote Rate Protection Program</t>
  </si>
  <si>
    <t>Less: On-Reserve First Nations Delivery Credit</t>
  </si>
  <si>
    <t>Offset 1: Bulk Media Buy Fund - TBS</t>
  </si>
  <si>
    <t>Bill Redesign Initiative</t>
  </si>
  <si>
    <t>SGF Technical Support</t>
  </si>
  <si>
    <t>The Study of Energy Storage in Ontario Distribution Systems</t>
  </si>
  <si>
    <t>OEB Mandate Review</t>
  </si>
  <si>
    <t>PTO Energy Coordinators</t>
  </si>
  <si>
    <t>Shakerhill Partners</t>
  </si>
  <si>
    <t>Energy Technology Trade Project</t>
  </si>
  <si>
    <t>Social Return on Investment (SROI)</t>
  </si>
  <si>
    <t>Green Button Technical Adoption of Standard</t>
  </si>
  <si>
    <t>RENEWAL of the Bloomberg New Energy Finance All Services</t>
  </si>
  <si>
    <t>BPS Data Analysis</t>
  </si>
  <si>
    <t xml:space="preserve">Study of Energy Efficiency for Drinking Water and Wastewater Treatment Plant Equipment </t>
  </si>
  <si>
    <t>Procurement of Expert Services on Ontario Large Building Sector Data</t>
  </si>
  <si>
    <t>Market Analysis of Ontario's Renewable Energy Sector</t>
  </si>
  <si>
    <t>Green Energy Investment Agreement (GEIA) Annual Jobs Auditing for 2015 and 2016</t>
  </si>
  <si>
    <t xml:space="preserve">Municipal Property Assessment Corporation (MPAC) Data for a Home Energy Rating and Disclosure Program </t>
  </si>
  <si>
    <t>Considerations for Deploying In Front Of the Meter Conservation Technologies in Ontario</t>
  </si>
  <si>
    <t>Procurement of consulting services for design of Home Energy Rating and Disclosure program</t>
  </si>
  <si>
    <t>Default Emission Factors</t>
  </si>
  <si>
    <t>Plexos Ontario Electricity Model</t>
  </si>
  <si>
    <t>Weekly Fuel Price Survey</t>
  </si>
  <si>
    <t>COMMS Projects</t>
  </si>
  <si>
    <t>Approved Allocation for the Calculation of Managing to 95%</t>
  </si>
  <si>
    <t>Approved 2017 Allocation (Including Consolidations and Adjustments)</t>
  </si>
  <si>
    <t>Less: Conferred Benefit to First Nations</t>
  </si>
  <si>
    <t>Less: Cash Contribution to First Nations</t>
  </si>
  <si>
    <t>Energy East Consulting</t>
  </si>
  <si>
    <r>
      <rPr>
        <b/>
        <sz val="12"/>
        <rFont val="Calibri"/>
        <family val="2"/>
      </rPr>
      <t>–</t>
    </r>
    <r>
      <rPr>
        <b/>
        <sz val="12"/>
        <rFont val="Arial Narrow"/>
        <family val="2"/>
      </rPr>
      <t xml:space="preserve"> Risks (pressures and savings) are relative to the Current Approved Allocation (Row 6)</t>
    </r>
  </si>
  <si>
    <t>2017-18 Q1 Risk-Based Outlook Summary</t>
  </si>
  <si>
    <t>Projects with External Offsets</t>
  </si>
  <si>
    <t>Ministry Initiatives</t>
  </si>
  <si>
    <t>Long Term Energy Plan Costs (SNAP &amp; COMMs Projects)</t>
  </si>
  <si>
    <t>TATA Power/Ryerson Distribution Project</t>
  </si>
  <si>
    <t>Emerging Trends Research</t>
  </si>
  <si>
    <t>Toronto Region Board of Trade TAP Program</t>
  </si>
  <si>
    <t>Risk-Based Outlook</t>
  </si>
  <si>
    <t>Bulk Media Buy</t>
  </si>
  <si>
    <t>Total High Likelihood Risks with Hydro One Savings</t>
  </si>
  <si>
    <t>Risk-Based Outlook with Hydro One Savings</t>
  </si>
  <si>
    <t>Less: Greenhouse Gas Reduction Account Reclassification</t>
  </si>
  <si>
    <t>Potential Offset to Meet Ministry Pressure and 5% Internal Holdback</t>
  </si>
  <si>
    <t>Offset 2: Ministry Flex after Essential Costs (Deputy's Contingency Fund at Year Start)</t>
  </si>
  <si>
    <t>Offset 3: Savings related to CI and GEI from CRED (to offset CRED expenses)</t>
  </si>
  <si>
    <t>Offset 4: Internal Ministry Savings from Operational Efficiencies</t>
  </si>
  <si>
    <r>
      <t xml:space="preserve">2017-18
Cost Centre Budget
</t>
    </r>
    <r>
      <rPr>
        <b/>
        <sz val="12"/>
        <color rgb="FFC00000"/>
        <rFont val="Arial Narrow"/>
        <family val="2"/>
      </rPr>
      <t>INTERNAL</t>
    </r>
  </si>
  <si>
    <r>
      <t xml:space="preserve">2017-18 Q1 
</t>
    </r>
    <r>
      <rPr>
        <b/>
        <sz val="12"/>
        <color rgb="FFC00000"/>
        <rFont val="Arial Narrow"/>
        <family val="2"/>
      </rPr>
      <t>INTERNAL</t>
    </r>
  </si>
  <si>
    <t>Offset 4: Savings Related to Hydro One Services</t>
  </si>
  <si>
    <t>NAFTA Arbitration: Tennant Energy LLC - Legal Charges</t>
  </si>
  <si>
    <t>Fair Hydro Plan Third-Party Legal Fees</t>
  </si>
  <si>
    <t>Early Decant of Energy Staff from MacDonald Block</t>
  </si>
  <si>
    <t>Resources Support Ontario Rebate for Electricity Consumers Program</t>
  </si>
  <si>
    <t>Cap and Trade Implementation Costs - Energy &amp; Water Reporting and Benchmarking - IT Project</t>
  </si>
  <si>
    <t>Cap and Trade Implementation Costs - Energy &amp; Water Reporting and Benchmarking - Partnerships</t>
  </si>
  <si>
    <t>Cap and Trade Implementation Costs - Energy &amp; Water Reporting and Benchmarking -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</si>
</sst>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#,##0.0000_);\(#,##0.0000\)"/>
    <numFmt numFmtId="166" formatCode="_(* #,##0.00_);_(* \(#,##0.00\);_(* &quot;-&quot;??_);_(@_)"/>
    <numFmt numFmtId="167" formatCode="#,##0.0_);\(#,##0.0\)"/>
    <numFmt numFmtId="168" formatCode="#,##0.000000000000000"/>
    <numFmt numFmtId="169" formatCode="_-* #,##0.0000000_-;\-* #,##0.0000000_-;_-* &quot;-&quot;??_-;_-@_-"/>
    <numFmt numFmtId="170" formatCode="_-* #,##0.000000000_-;\-* #,##0.000000000_-;_-* &quot;-&quot;??_-;_-@_-"/>
    <numFmt numFmtId="171" formatCode="#,##0.000000"/>
    <numFmt numFmtId="172" formatCode="_-* #,##0.0000_-;\-* #,##0.0000_-;_-* &quot;-&quot;??_-;_-@_-"/>
    <numFmt numFmtId="173" formatCode="#,##0.00_)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i/>
      <sz val="12"/>
      <name val="Arial Narrow"/>
      <family val="2"/>
    </font>
    <font>
      <sz val="12"/>
      <name val="Segoe UI Semibold"/>
      <family val="2"/>
    </font>
    <font>
      <sz val="12"/>
      <name val="Segoe UI"/>
      <family val="2"/>
    </font>
    <font>
      <b/>
      <i/>
      <sz val="12"/>
      <name val="Segoe UI Semibold"/>
      <family val="2"/>
    </font>
    <font>
      <b/>
      <sz val="12"/>
      <color theme="1"/>
      <name val="Arial Narrow"/>
      <family val="2"/>
    </font>
    <font>
      <b/>
      <sz val="16"/>
      <name val="Arial Narrow"/>
      <family val="2"/>
    </font>
    <font>
      <b/>
      <sz val="12"/>
      <name val="Calibri"/>
      <family val="2"/>
    </font>
    <font>
      <sz val="12"/>
      <color rgb="FFFF0000"/>
      <name val="Arial Narrow"/>
      <family val="2"/>
    </font>
    <font>
      <sz val="11"/>
      <name val="Calibri"/>
      <family val="2"/>
    </font>
    <font>
      <sz val="9"/>
      <name val="Arial"/>
      <family val="2"/>
    </font>
    <font>
      <b/>
      <sz val="16"/>
      <color rgb="FFFF0000"/>
      <name val="Arial Narrow"/>
      <family val="2"/>
    </font>
    <font>
      <vertAlign val="superscript"/>
      <sz val="12"/>
      <name val="Arial Narrow"/>
      <family val="2"/>
    </font>
    <font>
      <sz val="10"/>
      <name val="Arial"/>
      <family val="2"/>
    </font>
    <font>
      <b/>
      <sz val="12"/>
      <color rgb="FFC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4D79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4" fillId="0" borderId="0"/>
    <xf numFmtId="44" fontId="2" fillId="0" borderId="0" applyFont="0" applyFill="0" applyBorder="0" applyAlignment="0" applyProtection="0"/>
    <xf numFmtId="0" fontId="4" fillId="0" borderId="0"/>
    <xf numFmtId="0" fontId="20" fillId="0" borderId="0"/>
    <xf numFmtId="0" fontId="20" fillId="0" borderId="0"/>
    <xf numFmtId="0" fontId="20" fillId="0" borderId="0"/>
    <xf numFmtId="166" fontId="20" fillId="0" borderId="0" applyFont="0" applyFill="0" applyBorder="0" applyAlignment="0" applyProtection="0"/>
    <xf numFmtId="0" fontId="20" fillId="0" borderId="0" applyBorder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83">
    <xf numFmtId="0" fontId="0" fillId="0" borderId="0" xfId="0"/>
    <xf numFmtId="0" fontId="8" fillId="0" borderId="0" xfId="0" applyFont="1"/>
    <xf numFmtId="0" fontId="9" fillId="0" borderId="0" xfId="0" applyFont="1" applyFill="1"/>
    <xf numFmtId="0" fontId="6" fillId="0" borderId="0" xfId="0" applyFont="1" applyFill="1" applyBorder="1"/>
    <xf numFmtId="0" fontId="8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13" fillId="0" borderId="0" xfId="0" applyFont="1" applyBorder="1" applyAlignment="1">
      <alignment horizontal="right" vertical="center" wrapText="1"/>
    </xf>
    <xf numFmtId="4" fontId="8" fillId="0" borderId="0" xfId="0" applyNumberFormat="1" applyFont="1" applyFill="1" applyBorder="1"/>
    <xf numFmtId="10" fontId="14" fillId="0" borderId="0" xfId="0" applyNumberFormat="1" applyFont="1" applyBorder="1" applyAlignment="1">
      <alignment horizontal="right" vertical="center" wrapText="1"/>
    </xf>
    <xf numFmtId="10" fontId="8" fillId="0" borderId="0" xfId="2" applyNumberFormat="1" applyFont="1" applyFill="1" applyBorder="1"/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 vertical="center" wrapText="1" indent="1"/>
    </xf>
    <xf numFmtId="164" fontId="15" fillId="0" borderId="0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164" fontId="6" fillId="0" borderId="0" xfId="2" applyNumberFormat="1" applyFont="1" applyBorder="1"/>
    <xf numFmtId="0" fontId="6" fillId="0" borderId="0" xfId="0" applyFont="1" applyBorder="1"/>
    <xf numFmtId="0" fontId="16" fillId="0" borderId="0" xfId="0" applyFont="1" applyBorder="1" applyAlignment="1">
      <alignment horizontal="left" indent="1"/>
    </xf>
    <xf numFmtId="4" fontId="1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1"/>
    </xf>
    <xf numFmtId="0" fontId="6" fillId="0" borderId="0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5"/>
    </xf>
    <xf numFmtId="0" fontId="10" fillId="3" borderId="4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9" xfId="0" applyFont="1" applyBorder="1"/>
    <xf numFmtId="0" fontId="10" fillId="3" borderId="7" xfId="0" applyFont="1" applyFill="1" applyBorder="1" applyAlignment="1">
      <alignment horizontal="center" vertical="center" wrapText="1"/>
    </xf>
    <xf numFmtId="167" fontId="6" fillId="0" borderId="4" xfId="0" applyNumberFormat="1" applyFont="1" applyFill="1" applyBorder="1" applyAlignment="1">
      <alignment horizontal="right" vertical="center" indent="1"/>
    </xf>
    <xf numFmtId="0" fontId="16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right" indent="1"/>
    </xf>
    <xf numFmtId="0" fontId="16" fillId="0" borderId="0" xfId="0" applyFont="1" applyBorder="1" applyAlignment="1"/>
    <xf numFmtId="0" fontId="16" fillId="0" borderId="3" xfId="0" applyFont="1" applyBorder="1" applyAlignment="1"/>
    <xf numFmtId="0" fontId="16" fillId="0" borderId="0" xfId="0" applyFont="1" applyBorder="1" applyAlignment="1">
      <alignment vertical="center" wrapText="1"/>
    </xf>
    <xf numFmtId="167" fontId="6" fillId="0" borderId="10" xfId="0" applyNumberFormat="1" applyFont="1" applyBorder="1" applyAlignment="1">
      <alignment vertical="center" wrapText="1"/>
    </xf>
    <xf numFmtId="167" fontId="6" fillId="0" borderId="10" xfId="0" applyNumberFormat="1" applyFont="1" applyBorder="1" applyAlignment="1">
      <alignment horizontal="left" vertical="center" wrapText="1" indent="1"/>
    </xf>
    <xf numFmtId="167" fontId="8" fillId="0" borderId="10" xfId="0" applyNumberFormat="1" applyFont="1" applyFill="1" applyBorder="1" applyAlignment="1">
      <alignment horizontal="left" vertical="center" wrapText="1" indent="2"/>
    </xf>
    <xf numFmtId="167" fontId="6" fillId="0" borderId="10" xfId="0" applyNumberFormat="1" applyFont="1" applyFill="1" applyBorder="1" applyAlignment="1">
      <alignment horizontal="left" vertical="center" wrapText="1" indent="3"/>
    </xf>
    <xf numFmtId="167" fontId="6" fillId="0" borderId="11" xfId="0" applyNumberFormat="1" applyFont="1" applyBorder="1" applyAlignment="1">
      <alignment horizontal="left" vertical="center" wrapText="1" indent="1"/>
    </xf>
    <xf numFmtId="167" fontId="6" fillId="0" borderId="10" xfId="0" applyNumberFormat="1" applyFont="1" applyBorder="1" applyAlignment="1">
      <alignment horizontal="left" vertical="center" wrapText="1"/>
    </xf>
    <xf numFmtId="167" fontId="6" fillId="2" borderId="4" xfId="0" applyNumberFormat="1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center" vertical="center" wrapText="1"/>
    </xf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6" fillId="6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 indent="1"/>
    </xf>
    <xf numFmtId="164" fontId="6" fillId="2" borderId="4" xfId="2" applyNumberFormat="1" applyFont="1" applyFill="1" applyBorder="1" applyAlignment="1">
      <alignment horizontal="right" vertical="center" indent="1"/>
    </xf>
    <xf numFmtId="167" fontId="6" fillId="0" borderId="10" xfId="0" applyNumberFormat="1" applyFont="1" applyFill="1" applyBorder="1" applyAlignment="1">
      <alignment horizontal="left" vertical="center" wrapText="1" indent="1"/>
    </xf>
    <xf numFmtId="0" fontId="6" fillId="6" borderId="4" xfId="0" applyFont="1" applyFill="1" applyBorder="1" applyAlignment="1">
      <alignment horizontal="left" vertical="center" wrapText="1" indent="1"/>
    </xf>
    <xf numFmtId="0" fontId="6" fillId="6" borderId="12" xfId="0" applyFont="1" applyFill="1" applyBorder="1" applyAlignment="1">
      <alignment horizontal="center" vertical="center" wrapText="1"/>
    </xf>
    <xf numFmtId="167" fontId="8" fillId="0" borderId="10" xfId="0" applyNumberFormat="1" applyFont="1" applyFill="1" applyBorder="1" applyAlignment="1">
      <alignment horizontal="left" vertical="center" indent="2"/>
    </xf>
    <xf numFmtId="165" fontId="6" fillId="0" borderId="1" xfId="0" applyNumberFormat="1" applyFont="1" applyFill="1" applyBorder="1" applyAlignment="1">
      <alignment horizontal="right" vertical="center" indent="1"/>
    </xf>
    <xf numFmtId="165" fontId="6" fillId="0" borderId="5" xfId="0" applyNumberFormat="1" applyFont="1" applyFill="1" applyBorder="1" applyAlignment="1">
      <alignment horizontal="right" vertical="center" indent="1"/>
    </xf>
    <xf numFmtId="165" fontId="8" fillId="0" borderId="1" xfId="0" applyNumberFormat="1" applyFont="1" applyFill="1" applyBorder="1" applyAlignment="1">
      <alignment horizontal="right" vertical="center" indent="1"/>
    </xf>
    <xf numFmtId="165" fontId="8" fillId="0" borderId="5" xfId="0" applyNumberFormat="1" applyFont="1" applyFill="1" applyBorder="1" applyAlignment="1">
      <alignment horizontal="right" vertical="center" indent="1"/>
    </xf>
    <xf numFmtId="165" fontId="7" fillId="0" borderId="1" xfId="0" applyNumberFormat="1" applyFont="1" applyFill="1" applyBorder="1" applyAlignment="1">
      <alignment horizontal="right" vertical="center" indent="1"/>
    </xf>
    <xf numFmtId="165" fontId="7" fillId="0" borderId="5" xfId="0" applyNumberFormat="1" applyFont="1" applyFill="1" applyBorder="1" applyAlignment="1">
      <alignment horizontal="right" vertical="center" indent="1"/>
    </xf>
    <xf numFmtId="165" fontId="11" fillId="0" borderId="1" xfId="0" applyNumberFormat="1" applyFont="1" applyFill="1" applyBorder="1" applyAlignment="1">
      <alignment horizontal="right" indent="1"/>
    </xf>
    <xf numFmtId="165" fontId="11" fillId="0" borderId="5" xfId="0" applyNumberFormat="1" applyFont="1" applyFill="1" applyBorder="1" applyAlignment="1">
      <alignment horizontal="right" indent="1"/>
    </xf>
    <xf numFmtId="165" fontId="18" fillId="0" borderId="1" xfId="0" applyNumberFormat="1" applyFont="1" applyFill="1" applyBorder="1" applyAlignment="1">
      <alignment horizontal="right" vertical="center" indent="1"/>
    </xf>
    <xf numFmtId="165" fontId="18" fillId="0" borderId="5" xfId="0" applyNumberFormat="1" applyFont="1" applyFill="1" applyBorder="1" applyAlignment="1">
      <alignment horizontal="right" vertical="center" indent="1"/>
    </xf>
    <xf numFmtId="165" fontId="6" fillId="0" borderId="4" xfId="0" applyNumberFormat="1" applyFont="1" applyFill="1" applyBorder="1" applyAlignment="1">
      <alignment horizontal="right" vertical="center" indent="1"/>
    </xf>
    <xf numFmtId="165" fontId="6" fillId="0" borderId="7" xfId="0" applyNumberFormat="1" applyFont="1" applyFill="1" applyBorder="1" applyAlignment="1">
      <alignment horizontal="right" vertical="center" indent="1"/>
    </xf>
    <xf numFmtId="165" fontId="6" fillId="0" borderId="2" xfId="0" applyNumberFormat="1" applyFont="1" applyFill="1" applyBorder="1" applyAlignment="1">
      <alignment horizontal="right" vertical="center" indent="1"/>
    </xf>
    <xf numFmtId="165" fontId="6" fillId="0" borderId="6" xfId="0" applyNumberFormat="1" applyFont="1" applyFill="1" applyBorder="1" applyAlignment="1">
      <alignment horizontal="right" vertical="center" indent="1"/>
    </xf>
    <xf numFmtId="165" fontId="6" fillId="2" borderId="4" xfId="0" applyNumberFormat="1" applyFont="1" applyFill="1" applyBorder="1" applyAlignment="1">
      <alignment horizontal="right" vertical="center" indent="1"/>
    </xf>
    <xf numFmtId="0" fontId="8" fillId="0" borderId="0" xfId="0" applyFont="1"/>
    <xf numFmtId="0" fontId="8" fillId="0" borderId="0" xfId="0" applyFont="1" applyFill="1" applyBorder="1"/>
    <xf numFmtId="0" fontId="8" fillId="0" borderId="0" xfId="0" applyFont="1" applyBorder="1"/>
    <xf numFmtId="0" fontId="13" fillId="0" borderId="0" xfId="0" applyFont="1" applyBorder="1" applyAlignment="1">
      <alignment horizontal="right" vertical="center" wrapText="1"/>
    </xf>
    <xf numFmtId="165" fontId="8" fillId="0" borderId="1" xfId="0" applyNumberFormat="1" applyFont="1" applyFill="1" applyBorder="1" applyAlignment="1">
      <alignment horizontal="right" vertical="center" indent="1"/>
    </xf>
    <xf numFmtId="165" fontId="8" fillId="0" borderId="5" xfId="0" applyNumberFormat="1" applyFont="1" applyFill="1" applyBorder="1" applyAlignment="1">
      <alignment horizontal="right" vertical="center" indent="1"/>
    </xf>
    <xf numFmtId="0" fontId="13" fillId="0" borderId="0" xfId="0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 applyBorder="1"/>
    <xf numFmtId="0" fontId="8" fillId="0" borderId="0" xfId="0" applyFont="1" applyBorder="1"/>
    <xf numFmtId="0" fontId="13" fillId="0" borderId="0" xfId="0" applyFont="1" applyBorder="1" applyAlignment="1">
      <alignment horizontal="right" vertical="center" wrapText="1"/>
    </xf>
    <xf numFmtId="164" fontId="15" fillId="0" borderId="0" xfId="0" applyNumberFormat="1" applyFont="1" applyFill="1" applyBorder="1" applyAlignment="1">
      <alignment horizontal="right" indent="1"/>
    </xf>
    <xf numFmtId="165" fontId="6" fillId="0" borderId="1" xfId="0" applyNumberFormat="1" applyFont="1" applyFill="1" applyBorder="1" applyAlignment="1">
      <alignment horizontal="right" vertical="center" indent="1"/>
    </xf>
    <xf numFmtId="165" fontId="8" fillId="0" borderId="1" xfId="0" applyNumberFormat="1" applyFont="1" applyFill="1" applyBorder="1" applyAlignment="1">
      <alignment horizontal="right" vertical="center" indent="1"/>
    </xf>
    <xf numFmtId="165" fontId="8" fillId="0" borderId="5" xfId="0" applyNumberFormat="1" applyFont="1" applyFill="1" applyBorder="1" applyAlignment="1">
      <alignment horizontal="right" vertical="center" indent="1"/>
    </xf>
    <xf numFmtId="165" fontId="8" fillId="0" borderId="1" xfId="0" applyNumberFormat="1" applyFont="1" applyFill="1" applyBorder="1" applyAlignment="1">
      <alignment horizontal="right" indent="1"/>
    </xf>
    <xf numFmtId="0" fontId="6" fillId="7" borderId="4" xfId="0" applyFont="1" applyFill="1" applyBorder="1" applyAlignment="1">
      <alignment horizontal="center" vertical="center" wrapText="1"/>
    </xf>
    <xf numFmtId="164" fontId="15" fillId="0" borderId="4" xfId="2" applyNumberFormat="1" applyFont="1" applyFill="1" applyBorder="1" applyAlignment="1">
      <alignment horizontal="right" indent="1"/>
    </xf>
    <xf numFmtId="165" fontId="6" fillId="4" borderId="4" xfId="0" applyNumberFormat="1" applyFont="1" applyFill="1" applyBorder="1" applyAlignment="1">
      <alignment horizontal="right" indent="1"/>
    </xf>
    <xf numFmtId="167" fontId="8" fillId="4" borderId="4" xfId="0" applyNumberFormat="1" applyFont="1" applyFill="1" applyBorder="1"/>
    <xf numFmtId="0" fontId="8" fillId="0" borderId="4" xfId="0" applyFont="1" applyFill="1" applyBorder="1"/>
    <xf numFmtId="164" fontId="15" fillId="0" borderId="1" xfId="2" applyNumberFormat="1" applyFont="1" applyFill="1" applyBorder="1" applyAlignment="1">
      <alignment horizontal="right" indent="1"/>
    </xf>
    <xf numFmtId="0" fontId="10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indent="1"/>
    </xf>
    <xf numFmtId="0" fontId="6" fillId="0" borderId="17" xfId="0" applyFont="1" applyBorder="1" applyAlignment="1">
      <alignment vertical="center"/>
    </xf>
    <xf numFmtId="0" fontId="8" fillId="0" borderId="14" xfId="0" applyFont="1" applyFill="1" applyBorder="1"/>
    <xf numFmtId="167" fontId="8" fillId="0" borderId="10" xfId="0" applyNumberFormat="1" applyFont="1" applyFill="1" applyBorder="1" applyAlignment="1">
      <alignment horizontal="left" vertical="center" wrapText="1" indent="3"/>
    </xf>
    <xf numFmtId="0" fontId="10" fillId="3" borderId="12" xfId="0" applyFont="1" applyFill="1" applyBorder="1" applyAlignment="1">
      <alignment horizontal="center" vertical="center" wrapText="1"/>
    </xf>
    <xf numFmtId="165" fontId="6" fillId="0" borderId="16" xfId="0" applyNumberFormat="1" applyFont="1" applyFill="1" applyBorder="1" applyAlignment="1">
      <alignment horizontal="right" vertical="center" indent="1"/>
    </xf>
    <xf numFmtId="165" fontId="8" fillId="0" borderId="16" xfId="0" applyNumberFormat="1" applyFont="1" applyFill="1" applyBorder="1" applyAlignment="1">
      <alignment horizontal="right" vertical="center" indent="1"/>
    </xf>
    <xf numFmtId="165" fontId="7" fillId="0" borderId="16" xfId="0" applyNumberFormat="1" applyFont="1" applyFill="1" applyBorder="1" applyAlignment="1">
      <alignment horizontal="right" vertical="center" indent="1"/>
    </xf>
    <xf numFmtId="165" fontId="11" fillId="0" borderId="16" xfId="0" applyNumberFormat="1" applyFont="1" applyFill="1" applyBorder="1" applyAlignment="1">
      <alignment horizontal="right" indent="1"/>
    </xf>
    <xf numFmtId="165" fontId="18" fillId="0" borderId="16" xfId="0" applyNumberFormat="1" applyFont="1" applyFill="1" applyBorder="1" applyAlignment="1">
      <alignment horizontal="right" vertical="center" indent="1"/>
    </xf>
    <xf numFmtId="165" fontId="6" fillId="0" borderId="12" xfId="0" applyNumberFormat="1" applyFont="1" applyFill="1" applyBorder="1" applyAlignment="1">
      <alignment horizontal="right" vertical="center" indent="1"/>
    </xf>
    <xf numFmtId="165" fontId="6" fillId="0" borderId="19" xfId="0" applyNumberFormat="1" applyFont="1" applyFill="1" applyBorder="1" applyAlignment="1">
      <alignment horizontal="right" vertical="center" indent="1"/>
    </xf>
    <xf numFmtId="165" fontId="6" fillId="2" borderId="12" xfId="0" applyNumberFormat="1" applyFont="1" applyFill="1" applyBorder="1" applyAlignment="1">
      <alignment horizontal="right" vertical="center" indent="1"/>
    </xf>
    <xf numFmtId="167" fontId="6" fillId="4" borderId="12" xfId="0" applyNumberFormat="1" applyFont="1" applyFill="1" applyBorder="1" applyAlignment="1">
      <alignment horizontal="right" indent="1"/>
    </xf>
    <xf numFmtId="164" fontId="15" fillId="0" borderId="12" xfId="0" applyNumberFormat="1" applyFont="1" applyFill="1" applyBorder="1" applyAlignment="1">
      <alignment horizontal="right" wrapText="1" indent="1"/>
    </xf>
    <xf numFmtId="0" fontId="21" fillId="0" borderId="17" xfId="0" applyFont="1" applyBorder="1" applyAlignment="1">
      <alignment horizontal="center" vertical="center" wrapText="1"/>
    </xf>
    <xf numFmtId="0" fontId="8" fillId="0" borderId="16" xfId="0" applyFont="1" applyBorder="1"/>
    <xf numFmtId="0" fontId="6" fillId="0" borderId="16" xfId="0" applyFont="1" applyFill="1" applyBorder="1" applyAlignment="1">
      <alignment horizontal="center" vertical="center" wrapText="1"/>
    </xf>
    <xf numFmtId="0" fontId="8" fillId="0" borderId="18" xfId="0" applyFont="1" applyBorder="1"/>
    <xf numFmtId="0" fontId="8" fillId="0" borderId="18" xfId="0" applyFont="1" applyFill="1" applyBorder="1"/>
    <xf numFmtId="167" fontId="6" fillId="0" borderId="19" xfId="0" applyNumberFormat="1" applyFont="1" applyFill="1" applyBorder="1" applyAlignment="1">
      <alignment horizontal="right" vertical="center" indent="1"/>
    </xf>
    <xf numFmtId="165" fontId="8" fillId="0" borderId="0" xfId="0" applyNumberFormat="1" applyFont="1" applyFill="1" applyBorder="1"/>
    <xf numFmtId="168" fontId="8" fillId="0" borderId="0" xfId="0" applyNumberFormat="1" applyFont="1" applyFill="1" applyBorder="1"/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165" fontId="8" fillId="0" borderId="16" xfId="0" applyNumberFormat="1" applyFont="1" applyFill="1" applyBorder="1" applyAlignment="1">
      <alignment horizontal="right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center" vertical="center" wrapText="1"/>
    </xf>
    <xf numFmtId="0" fontId="8" fillId="0" borderId="1" xfId="42" applyFont="1" applyBorder="1" applyAlignment="1">
      <alignment horizontal="left" indent="3"/>
    </xf>
    <xf numFmtId="0" fontId="0" fillId="0" borderId="0" xfId="0" applyBorder="1" applyAlignment="1"/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horizontal="left" vertical="top" wrapText="1"/>
    </xf>
    <xf numFmtId="0" fontId="8" fillId="0" borderId="1" xfId="42" applyFont="1" applyFill="1" applyBorder="1" applyAlignment="1">
      <alignment horizontal="left" indent="2"/>
    </xf>
    <xf numFmtId="0" fontId="8" fillId="0" borderId="10" xfId="42" applyFont="1" applyFill="1" applyBorder="1" applyAlignment="1">
      <alignment horizontal="left" indent="2"/>
    </xf>
    <xf numFmtId="43" fontId="6" fillId="0" borderId="0" xfId="45" applyFont="1" applyBorder="1"/>
    <xf numFmtId="169" fontId="6" fillId="0" borderId="0" xfId="45" applyNumberFormat="1" applyFont="1" applyBorder="1"/>
    <xf numFmtId="43" fontId="8" fillId="0" borderId="0" xfId="0" applyNumberFormat="1" applyFont="1" applyBorder="1"/>
    <xf numFmtId="170" fontId="8" fillId="0" borderId="0" xfId="0" applyNumberFormat="1" applyFont="1" applyBorder="1"/>
    <xf numFmtId="0" fontId="10" fillId="0" borderId="16" xfId="0" applyFont="1" applyFill="1" applyBorder="1" applyAlignment="1">
      <alignment horizontal="center" vertical="center" wrapText="1"/>
    </xf>
    <xf numFmtId="164" fontId="15" fillId="0" borderId="16" xfId="2" applyNumberFormat="1" applyFont="1" applyFill="1" applyBorder="1" applyAlignment="1">
      <alignment horizontal="right" indent="1"/>
    </xf>
    <xf numFmtId="0" fontId="10" fillId="0" borderId="10" xfId="0" applyFont="1" applyFill="1" applyBorder="1" applyAlignment="1">
      <alignment horizontal="center" vertical="center" wrapText="1"/>
    </xf>
    <xf numFmtId="165" fontId="6" fillId="0" borderId="10" xfId="0" applyNumberFormat="1" applyFont="1" applyFill="1" applyBorder="1" applyAlignment="1">
      <alignment horizontal="right" vertical="center" indent="1"/>
    </xf>
    <xf numFmtId="165" fontId="8" fillId="0" borderId="10" xfId="0" applyNumberFormat="1" applyFont="1" applyFill="1" applyBorder="1" applyAlignment="1">
      <alignment horizontal="right" vertical="center" indent="1"/>
    </xf>
    <xf numFmtId="165" fontId="8" fillId="0" borderId="10" xfId="0" applyNumberFormat="1" applyFont="1" applyFill="1" applyBorder="1" applyAlignment="1">
      <alignment horizontal="right" indent="1"/>
    </xf>
    <xf numFmtId="164" fontId="15" fillId="0" borderId="10" xfId="2" applyNumberFormat="1" applyFont="1" applyFill="1" applyBorder="1" applyAlignment="1">
      <alignment horizontal="right" indent="1"/>
    </xf>
    <xf numFmtId="171" fontId="8" fillId="0" borderId="0" xfId="0" applyNumberFormat="1" applyFont="1" applyFill="1" applyBorder="1"/>
    <xf numFmtId="165" fontId="13" fillId="0" borderId="0" xfId="0" applyNumberFormat="1" applyFont="1" applyBorder="1" applyAlignment="1">
      <alignment horizontal="right" vertical="center" wrapText="1"/>
    </xf>
    <xf numFmtId="171" fontId="8" fillId="0" borderId="0" xfId="0" applyNumberFormat="1" applyFont="1" applyBorder="1"/>
    <xf numFmtId="164" fontId="15" fillId="0" borderId="0" xfId="2" applyNumberFormat="1" applyFont="1" applyFill="1" applyBorder="1" applyAlignment="1">
      <alignment horizontal="right" indent="1"/>
    </xf>
    <xf numFmtId="164" fontId="15" fillId="0" borderId="0" xfId="0" applyNumberFormat="1" applyFont="1" applyFill="1" applyBorder="1" applyAlignment="1">
      <alignment horizontal="right" wrapText="1" indent="1"/>
    </xf>
    <xf numFmtId="172" fontId="6" fillId="0" borderId="0" xfId="45" applyNumberFormat="1" applyFont="1" applyBorder="1"/>
    <xf numFmtId="0" fontId="6" fillId="0" borderId="4" xfId="0" applyFont="1" applyBorder="1" applyAlignment="1">
      <alignment horizontal="left" vertical="top" wrapText="1" indent="3"/>
    </xf>
    <xf numFmtId="0" fontId="6" fillId="7" borderId="2" xfId="0" applyFont="1" applyFill="1" applyBorder="1" applyAlignment="1">
      <alignment horizontal="left" vertical="center" wrapText="1" indent="1"/>
    </xf>
    <xf numFmtId="164" fontId="6" fillId="7" borderId="4" xfId="2" applyNumberFormat="1" applyFont="1" applyFill="1" applyBorder="1" applyAlignment="1">
      <alignment horizontal="right" vertical="center" indent="1"/>
    </xf>
    <xf numFmtId="164" fontId="15" fillId="7" borderId="4" xfId="2" applyNumberFormat="1" applyFont="1" applyFill="1" applyBorder="1" applyAlignment="1">
      <alignment horizontal="right" indent="1"/>
    </xf>
    <xf numFmtId="0" fontId="6" fillId="9" borderId="2" xfId="0" applyFont="1" applyFill="1" applyBorder="1" applyAlignment="1">
      <alignment horizontal="left" vertical="center" wrapText="1" indent="1"/>
    </xf>
    <xf numFmtId="164" fontId="6" fillId="9" borderId="4" xfId="2" applyNumberFormat="1" applyFont="1" applyFill="1" applyBorder="1" applyAlignment="1">
      <alignment horizontal="right" vertical="center" indent="1"/>
    </xf>
    <xf numFmtId="167" fontId="6" fillId="8" borderId="2" xfId="0" applyNumberFormat="1" applyFont="1" applyFill="1" applyBorder="1" applyAlignment="1">
      <alignment horizontal="left" vertical="center" wrapText="1" indent="1"/>
    </xf>
    <xf numFmtId="165" fontId="6" fillId="8" borderId="4" xfId="0" applyNumberFormat="1" applyFont="1" applyFill="1" applyBorder="1" applyAlignment="1">
      <alignment horizontal="right" vertical="center" indent="1"/>
    </xf>
    <xf numFmtId="0" fontId="6" fillId="0" borderId="13" xfId="0" applyFont="1" applyFill="1" applyBorder="1" applyAlignment="1">
      <alignment horizontal="left" vertical="center" wrapText="1"/>
    </xf>
    <xf numFmtId="165" fontId="6" fillId="0" borderId="14" xfId="0" applyNumberFormat="1" applyFont="1" applyFill="1" applyBorder="1" applyAlignment="1">
      <alignment horizontal="right" indent="1"/>
    </xf>
    <xf numFmtId="165" fontId="6" fillId="0" borderId="15" xfId="0" applyNumberFormat="1" applyFont="1" applyFill="1" applyBorder="1" applyAlignment="1">
      <alignment horizontal="right" indent="1"/>
    </xf>
    <xf numFmtId="0" fontId="6" fillId="0" borderId="17" xfId="0" applyFont="1" applyFill="1" applyBorder="1" applyAlignment="1">
      <alignment horizontal="left" vertical="center" wrapText="1"/>
    </xf>
    <xf numFmtId="165" fontId="6" fillId="0" borderId="18" xfId="0" applyNumberFormat="1" applyFont="1" applyFill="1" applyBorder="1" applyAlignment="1">
      <alignment horizontal="right" indent="1"/>
    </xf>
    <xf numFmtId="165" fontId="6" fillId="0" borderId="19" xfId="0" applyNumberFormat="1" applyFont="1" applyFill="1" applyBorder="1" applyAlignment="1">
      <alignment horizontal="right" indent="1"/>
    </xf>
    <xf numFmtId="0" fontId="6" fillId="0" borderId="1" xfId="42" applyFont="1" applyBorder="1" applyAlignment="1">
      <alignment horizontal="left" indent="4"/>
    </xf>
    <xf numFmtId="0" fontId="6" fillId="10" borderId="2" xfId="0" applyFont="1" applyFill="1" applyBorder="1" applyAlignment="1">
      <alignment horizontal="center" vertical="center" wrapText="1"/>
    </xf>
    <xf numFmtId="173" fontId="6" fillId="0" borderId="1" xfId="0" applyNumberFormat="1" applyFont="1" applyFill="1" applyBorder="1" applyAlignment="1">
      <alignment horizontal="right" vertical="center" indent="1"/>
    </xf>
    <xf numFmtId="173" fontId="8" fillId="0" borderId="1" xfId="0" applyNumberFormat="1" applyFont="1" applyFill="1" applyBorder="1" applyAlignment="1">
      <alignment horizontal="right" vertical="center" indent="1"/>
    </xf>
    <xf numFmtId="173" fontId="8" fillId="0" borderId="1" xfId="0" applyNumberFormat="1" applyFont="1" applyFill="1" applyBorder="1" applyAlignment="1">
      <alignment horizontal="right" indent="1"/>
    </xf>
    <xf numFmtId="173" fontId="6" fillId="0" borderId="4" xfId="0" applyNumberFormat="1" applyFont="1" applyFill="1" applyBorder="1" applyAlignment="1">
      <alignment horizontal="right" vertical="center" indent="1"/>
    </xf>
    <xf numFmtId="173" fontId="6" fillId="2" borderId="4" xfId="0" applyNumberFormat="1" applyFont="1" applyFill="1" applyBorder="1" applyAlignment="1">
      <alignment horizontal="right" vertical="center" indent="1"/>
    </xf>
    <xf numFmtId="173" fontId="8" fillId="0" borderId="4" xfId="0" applyNumberFormat="1" applyFont="1" applyFill="1" applyBorder="1" applyAlignment="1">
      <alignment horizontal="right" vertical="center" indent="1"/>
    </xf>
    <xf numFmtId="173" fontId="6" fillId="8" borderId="4" xfId="0" applyNumberFormat="1" applyFont="1" applyFill="1" applyBorder="1" applyAlignment="1">
      <alignment horizontal="right" vertical="center" indent="1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16" xfId="0" applyBorder="1" applyAlignment="1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</cellXfs>
  <cellStyles count="46">
    <cellStyle name="Comma" xfId="45" builtinId="3"/>
    <cellStyle name="Comma 2" xfId="6"/>
    <cellStyle name="Comma 2 2" xfId="9"/>
    <cellStyle name="Comma 2 3" xfId="29"/>
    <cellStyle name="Comma 3" xfId="15"/>
    <cellStyle name="Comma 3 2" xfId="36"/>
    <cellStyle name="Comma 4" xfId="16"/>
    <cellStyle name="Comma 5" xfId="5"/>
    <cellStyle name="Comma 5 2" xfId="33"/>
    <cellStyle name="Comma 6" xfId="43"/>
    <cellStyle name="Comma 8" xfId="44"/>
    <cellStyle name="Currency 2" xfId="14"/>
    <cellStyle name="Currency 2 2" xfId="35"/>
    <cellStyle name="Currency 3" xfId="24"/>
    <cellStyle name="Currency 3 2" xfId="41"/>
    <cellStyle name="Normal" xfId="0" builtinId="0"/>
    <cellStyle name="Normal 10" xfId="42"/>
    <cellStyle name="Normal 2" xfId="1"/>
    <cellStyle name="Normal 2 2" xfId="23"/>
    <cellStyle name="Normal 2 2 2" xfId="28"/>
    <cellStyle name="Normal 2 3" xfId="10"/>
    <cellStyle name="Normal 2 4" xfId="26"/>
    <cellStyle name="Normal 2 5" xfId="7"/>
    <cellStyle name="Normal 3" xfId="3"/>
    <cellStyle name="Normal 3 2" xfId="27"/>
    <cellStyle name="Normal 3 3" xfId="17"/>
    <cellStyle name="Normal 3 3 2" xfId="37"/>
    <cellStyle name="Normal 3 4" xfId="31"/>
    <cellStyle name="Normal 4" xfId="18"/>
    <cellStyle name="Normal 4 2" xfId="30"/>
    <cellStyle name="Normal 4 3" xfId="38"/>
    <cellStyle name="Normal 5" xfId="19"/>
    <cellStyle name="Normal 6" xfId="13"/>
    <cellStyle name="Normal 6 2" xfId="34"/>
    <cellStyle name="Normal 7" xfId="20"/>
    <cellStyle name="Normal 7 2" xfId="22"/>
    <cellStyle name="Normal 7 2 2" xfId="40"/>
    <cellStyle name="Normal 7 3" xfId="39"/>
    <cellStyle name="Normal 8" xfId="8"/>
    <cellStyle name="Normal 8 2" xfId="25"/>
    <cellStyle name="Normal 9" xfId="4"/>
    <cellStyle name="Normal 9 2" xfId="32"/>
    <cellStyle name="Percent" xfId="2" builtinId="5"/>
    <cellStyle name="Percent 2" xfId="11"/>
    <cellStyle name="Percent 2 2" xfId="12"/>
    <cellStyle name="Percent 3" xfId="21"/>
  </cellStyles>
  <dxfs count="0"/>
  <tableStyles count="0" defaultTableStyle="TableStyleMedium2" defaultPivotStyle="PivotStyleLight16"/>
  <colors>
    <mruColors>
      <color rgb="FFFFFF99"/>
      <color rgb="FF009999"/>
      <color rgb="FFC4D79B"/>
      <color rgb="FFD0DFAF"/>
      <color rgb="FFFFFFCC"/>
      <color rgb="FF0066FF"/>
      <color rgb="FF0066CC"/>
      <color rgb="FF0000FF"/>
      <color rgb="FF3399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5"/>
  <sheetViews>
    <sheetView showGridLines="0" view="pageBreakPreview" zoomScale="85" zoomScaleNormal="85" zoomScaleSheetLayoutView="85" workbookViewId="0">
      <selection activeCell="N82" sqref="N82"/>
    </sheetView>
  </sheetViews>
  <sheetFormatPr defaultRowHeight="15.75" outlineLevelCol="1" x14ac:dyDescent="0.25"/>
  <cols>
    <col min="1" max="1" width="85.42578125" style="1" customWidth="1"/>
    <col min="2" max="3" width="16" style="1" customWidth="1"/>
    <col min="4" max="4" width="14.42578125" style="1" customWidth="1"/>
    <col min="5" max="5" width="1.42578125" style="76" customWidth="1"/>
    <col min="6" max="6" width="16.28515625" style="75" customWidth="1"/>
    <col min="7" max="7" width="15.5703125" style="75" customWidth="1"/>
    <col min="8" max="8" width="15.5703125" style="1" hidden="1" customWidth="1" outlineLevel="1"/>
    <col min="9" max="11" width="15.7109375" style="1" hidden="1" customWidth="1" outlineLevel="1"/>
    <col min="12" max="12" width="2.85546875" style="1" customWidth="1" collapsed="1"/>
    <col min="13" max="13" width="2.140625" style="1" customWidth="1"/>
    <col min="14" max="14" width="14.42578125" style="1" customWidth="1"/>
    <col min="15" max="15" width="1" style="1" customWidth="1"/>
    <col min="16" max="17" width="9.140625" style="1"/>
    <col min="18" max="18" width="18.140625" style="1" bestFit="1" customWidth="1"/>
    <col min="19" max="16384" width="9.140625" style="1"/>
  </cols>
  <sheetData>
    <row r="1" spans="1:24" ht="10.5" customHeight="1" x14ac:dyDescent="0.25">
      <c r="A1" s="43"/>
      <c r="B1" s="44"/>
      <c r="C1" s="44"/>
      <c r="D1" s="44"/>
      <c r="E1" s="93"/>
      <c r="F1" s="44"/>
      <c r="G1" s="45"/>
      <c r="H1" s="23"/>
      <c r="I1" s="23"/>
      <c r="J1" s="23"/>
      <c r="K1" s="24"/>
    </row>
    <row r="2" spans="1:24" ht="20.25" x14ac:dyDescent="0.3">
      <c r="A2" s="165" t="s">
        <v>43</v>
      </c>
      <c r="B2" s="166"/>
      <c r="C2" s="166"/>
      <c r="D2" s="166"/>
      <c r="E2" s="167"/>
      <c r="F2" s="167"/>
      <c r="G2" s="168"/>
      <c r="H2" s="30"/>
      <c r="I2" s="30"/>
      <c r="J2" s="30"/>
      <c r="K2" s="31"/>
      <c r="L2" s="11"/>
      <c r="M2" s="11"/>
      <c r="N2" s="11"/>
    </row>
    <row r="3" spans="1:24" ht="23.25" customHeight="1" x14ac:dyDescent="0.25">
      <c r="A3" s="169" t="s">
        <v>10</v>
      </c>
      <c r="B3" s="170"/>
      <c r="C3" s="170"/>
      <c r="D3" s="170"/>
      <c r="E3" s="171"/>
      <c r="F3" s="171"/>
      <c r="G3" s="172"/>
      <c r="H3" s="32"/>
      <c r="I3" s="32"/>
      <c r="J3" s="27"/>
      <c r="K3" s="28"/>
      <c r="L3" s="5"/>
      <c r="M3" s="5"/>
      <c r="N3" s="5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s="6" customFormat="1" ht="63" x14ac:dyDescent="0.3">
      <c r="A4" s="41" t="s">
        <v>2</v>
      </c>
      <c r="B4" s="84" t="s">
        <v>45</v>
      </c>
      <c r="C4" s="84" t="s">
        <v>44</v>
      </c>
      <c r="D4" s="22" t="s">
        <v>46</v>
      </c>
      <c r="E4" s="90"/>
      <c r="F4" s="42" t="s">
        <v>51</v>
      </c>
      <c r="G4" s="42" t="s">
        <v>47</v>
      </c>
      <c r="H4" s="95" t="s">
        <v>11</v>
      </c>
      <c r="I4" s="22" t="s">
        <v>13</v>
      </c>
      <c r="J4" s="22" t="s">
        <v>14</v>
      </c>
      <c r="K4" s="25" t="s">
        <v>15</v>
      </c>
      <c r="N4" s="17"/>
    </row>
    <row r="5" spans="1:24" ht="17.25" customHeight="1" x14ac:dyDescent="0.25">
      <c r="A5" s="33" t="s">
        <v>83</v>
      </c>
      <c r="B5" s="80">
        <v>392.97640000000001</v>
      </c>
      <c r="C5" s="80">
        <v>392.97640000000001</v>
      </c>
      <c r="D5" s="80">
        <v>392.97640000000001</v>
      </c>
      <c r="E5" s="80"/>
      <c r="F5" s="80">
        <f>392.9764+300+108</f>
        <v>800.97640000000001</v>
      </c>
      <c r="G5" s="80">
        <f>392.9764+300+108</f>
        <v>800.97640000000001</v>
      </c>
      <c r="H5" s="96">
        <v>1412.7910000000002</v>
      </c>
      <c r="I5" s="53">
        <v>1409.1442000000002</v>
      </c>
      <c r="J5" s="53">
        <v>1334.5783999999999</v>
      </c>
      <c r="K5" s="54">
        <v>1319.0014999999999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7.25" customHeight="1" x14ac:dyDescent="0.25">
      <c r="A6" s="35" t="s">
        <v>64</v>
      </c>
      <c r="B6" s="81">
        <v>-254.43940000000001</v>
      </c>
      <c r="C6" s="81">
        <v>-254.43940000000001</v>
      </c>
      <c r="D6" s="81"/>
      <c r="E6" s="81"/>
      <c r="F6" s="81">
        <v>-254.43940000000001</v>
      </c>
      <c r="G6" s="81"/>
      <c r="H6" s="97">
        <v>-255.25120000000001</v>
      </c>
      <c r="I6" s="55">
        <v>-253.6044</v>
      </c>
      <c r="J6" s="55">
        <v>-249.96860000000001</v>
      </c>
      <c r="K6" s="56">
        <v>-249.39169999999999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17.25" customHeight="1" x14ac:dyDescent="0.25">
      <c r="A7" s="35" t="s">
        <v>65</v>
      </c>
      <c r="B7" s="81">
        <v>-26</v>
      </c>
      <c r="C7" s="81">
        <v>-26</v>
      </c>
      <c r="D7" s="81"/>
      <c r="E7" s="81"/>
      <c r="F7" s="81">
        <v>-26</v>
      </c>
      <c r="G7" s="81"/>
      <c r="H7" s="97">
        <v>-26</v>
      </c>
      <c r="I7" s="55">
        <f>-26</f>
        <v>-26</v>
      </c>
      <c r="J7" s="55">
        <f>-26</f>
        <v>-26</v>
      </c>
      <c r="K7" s="56">
        <f>-26</f>
        <v>-26</v>
      </c>
      <c r="M7" s="2"/>
      <c r="N7" s="19" t="s">
        <v>5</v>
      </c>
      <c r="O7" s="3"/>
      <c r="P7" s="3"/>
      <c r="Q7" s="3"/>
      <c r="R7" s="4"/>
      <c r="S7" s="4"/>
      <c r="T7" s="6"/>
      <c r="U7" s="6"/>
      <c r="V7" s="6"/>
      <c r="W7" s="6"/>
      <c r="X7" s="6"/>
    </row>
    <row r="8" spans="1:24" s="75" customFormat="1" ht="17.25" customHeight="1" x14ac:dyDescent="0.25">
      <c r="A8" s="35" t="s">
        <v>66</v>
      </c>
      <c r="B8" s="81"/>
      <c r="C8" s="81"/>
      <c r="D8" s="81"/>
      <c r="E8" s="81"/>
      <c r="F8" s="81">
        <v>-300</v>
      </c>
      <c r="G8" s="81"/>
      <c r="H8" s="97">
        <v>-1006</v>
      </c>
      <c r="I8" s="81">
        <v>-1004</v>
      </c>
      <c r="J8" s="81">
        <v>-1004</v>
      </c>
      <c r="K8" s="82">
        <v>-1004</v>
      </c>
      <c r="M8" s="2"/>
      <c r="N8" s="19"/>
      <c r="O8" s="3"/>
      <c r="P8" s="3"/>
      <c r="Q8" s="3"/>
      <c r="R8" s="76"/>
      <c r="S8" s="76"/>
      <c r="T8" s="77"/>
      <c r="U8" s="77"/>
      <c r="V8" s="77"/>
      <c r="W8" s="77"/>
      <c r="X8" s="77"/>
    </row>
    <row r="9" spans="1:24" s="75" customFormat="1" ht="17.25" customHeight="1" x14ac:dyDescent="0.25">
      <c r="A9" s="35" t="s">
        <v>78</v>
      </c>
      <c r="B9" s="81"/>
      <c r="C9" s="81"/>
      <c r="D9" s="81"/>
      <c r="E9" s="81"/>
      <c r="F9" s="81">
        <v>-108</v>
      </c>
      <c r="G9" s="81"/>
      <c r="H9" s="97"/>
      <c r="I9" s="81"/>
      <c r="J9" s="81"/>
      <c r="K9" s="82"/>
      <c r="M9" s="2"/>
      <c r="N9" s="19"/>
      <c r="O9" s="3"/>
      <c r="P9" s="3"/>
      <c r="Q9" s="3"/>
      <c r="R9" s="76"/>
      <c r="S9" s="76"/>
      <c r="T9" s="77"/>
      <c r="U9" s="77"/>
      <c r="V9" s="77"/>
      <c r="W9" s="77"/>
      <c r="X9" s="77"/>
    </row>
    <row r="10" spans="1:24" ht="17.25" customHeight="1" x14ac:dyDescent="0.25">
      <c r="A10" s="33" t="s">
        <v>81</v>
      </c>
      <c r="B10" s="80">
        <f>SUBTOTAL(9,B5:B9)</f>
        <v>112.53700000000001</v>
      </c>
      <c r="C10" s="80">
        <f>SUBTOTAL(9,C5:C9)</f>
        <v>112.53700000000001</v>
      </c>
      <c r="D10" s="80">
        <f>SUBTOTAL(9,D5:D9)</f>
        <v>392.97640000000001</v>
      </c>
      <c r="E10" s="80"/>
      <c r="F10" s="80">
        <f t="shared" ref="F10:K10" si="0">SUBTOTAL(9,F5:F9)</f>
        <v>112.53700000000003</v>
      </c>
      <c r="G10" s="80">
        <f t="shared" si="0"/>
        <v>800.97640000000001</v>
      </c>
      <c r="H10" s="96">
        <f t="shared" si="0"/>
        <v>125.53980000000024</v>
      </c>
      <c r="I10" s="53">
        <f t="shared" si="0"/>
        <v>125.53980000000024</v>
      </c>
      <c r="J10" s="53">
        <f t="shared" si="0"/>
        <v>54.60979999999995</v>
      </c>
      <c r="K10" s="54">
        <f t="shared" si="0"/>
        <v>39.60979999999995</v>
      </c>
      <c r="N10" s="4"/>
      <c r="O10" s="4"/>
      <c r="P10" s="4"/>
      <c r="Q10" s="4"/>
      <c r="R10" s="113"/>
      <c r="S10" s="4"/>
      <c r="T10" s="6"/>
      <c r="U10" s="6"/>
      <c r="V10" s="6"/>
      <c r="W10" s="6"/>
      <c r="X10" s="6"/>
    </row>
    <row r="11" spans="1:24" ht="17.25" customHeight="1" x14ac:dyDescent="0.25">
      <c r="A11" s="33"/>
      <c r="B11" s="81"/>
      <c r="C11" s="81"/>
      <c r="D11" s="81"/>
      <c r="E11" s="81"/>
      <c r="F11" s="81"/>
      <c r="G11" s="81"/>
      <c r="H11" s="98"/>
      <c r="I11" s="57"/>
      <c r="J11" s="57"/>
      <c r="K11" s="58"/>
      <c r="N11" s="4"/>
      <c r="O11" s="4"/>
      <c r="P11" s="112"/>
      <c r="Q11" s="4"/>
      <c r="R11" s="4"/>
      <c r="S11" s="4"/>
      <c r="T11" s="6"/>
      <c r="U11" s="6"/>
      <c r="V11" s="6"/>
      <c r="W11" s="6"/>
      <c r="X11" s="6"/>
    </row>
    <row r="12" spans="1:24" ht="17.25" customHeight="1" x14ac:dyDescent="0.25">
      <c r="A12" s="34" t="s">
        <v>3</v>
      </c>
      <c r="B12" s="83"/>
      <c r="C12" s="83"/>
      <c r="D12" s="83"/>
      <c r="E12" s="83"/>
      <c r="F12" s="83"/>
      <c r="G12" s="83"/>
      <c r="H12" s="99"/>
      <c r="I12" s="59"/>
      <c r="J12" s="59"/>
      <c r="K12" s="60"/>
      <c r="N12" s="19" t="s">
        <v>6</v>
      </c>
      <c r="O12" s="4"/>
      <c r="P12" s="4"/>
      <c r="Q12" s="4"/>
      <c r="R12" s="4"/>
      <c r="S12" s="4"/>
      <c r="T12" s="6"/>
      <c r="U12" s="6"/>
      <c r="V12" s="6"/>
      <c r="W12" s="6"/>
      <c r="X12" s="6"/>
    </row>
    <row r="13" spans="1:24" ht="4.5" customHeight="1" x14ac:dyDescent="0.25">
      <c r="A13" s="34"/>
      <c r="B13" s="83"/>
      <c r="C13" s="83"/>
      <c r="D13" s="83"/>
      <c r="E13" s="83"/>
      <c r="F13" s="83"/>
      <c r="G13" s="83"/>
      <c r="H13" s="99"/>
      <c r="I13" s="59"/>
      <c r="J13" s="59"/>
      <c r="K13" s="60"/>
      <c r="N13" s="20" t="s">
        <v>7</v>
      </c>
      <c r="O13" s="4"/>
      <c r="P13" s="4"/>
      <c r="Q13" s="4"/>
      <c r="R13" s="4"/>
      <c r="S13" s="4"/>
      <c r="T13" s="6"/>
      <c r="U13" s="6"/>
      <c r="V13" s="6"/>
      <c r="W13" s="6"/>
      <c r="X13" s="6"/>
    </row>
    <row r="14" spans="1:24" ht="17.25" customHeight="1" x14ac:dyDescent="0.25">
      <c r="A14" s="35" t="s">
        <v>56</v>
      </c>
      <c r="B14" s="81"/>
      <c r="C14" s="81">
        <v>0.34389999999999998</v>
      </c>
      <c r="D14" s="81"/>
      <c r="E14" s="81"/>
      <c r="F14" s="81">
        <v>0.34389999999999998</v>
      </c>
      <c r="G14" s="81"/>
      <c r="H14" s="97"/>
      <c r="I14" s="55"/>
      <c r="J14" s="55"/>
      <c r="K14" s="56"/>
      <c r="N14" s="4"/>
      <c r="O14" s="4"/>
      <c r="P14" s="4"/>
      <c r="Q14" s="7"/>
      <c r="R14" s="4"/>
      <c r="S14" s="4"/>
      <c r="T14" s="6"/>
      <c r="U14" s="6"/>
      <c r="V14" s="6"/>
      <c r="W14" s="6"/>
      <c r="X14" s="6"/>
    </row>
    <row r="15" spans="1:24" ht="17.25" customHeight="1" x14ac:dyDescent="0.25">
      <c r="A15" s="36" t="s">
        <v>32</v>
      </c>
      <c r="B15" s="81"/>
      <c r="C15" s="81">
        <v>-0.34389999999999998</v>
      </c>
      <c r="D15" s="81"/>
      <c r="E15" s="81"/>
      <c r="F15" s="81">
        <v>-0.34389999999999998</v>
      </c>
      <c r="G15" s="81"/>
      <c r="H15" s="97"/>
      <c r="I15" s="55"/>
      <c r="J15" s="55"/>
      <c r="K15" s="56"/>
      <c r="L15" s="12"/>
      <c r="M15" s="12"/>
      <c r="N15" s="13"/>
      <c r="O15" s="6"/>
      <c r="P15" s="6"/>
      <c r="Q15" s="6"/>
      <c r="R15" s="4"/>
      <c r="S15" s="4"/>
      <c r="T15" s="4"/>
      <c r="U15" s="4"/>
      <c r="V15" s="4"/>
      <c r="W15" s="4"/>
      <c r="X15" s="6"/>
    </row>
    <row r="16" spans="1:24" ht="17.25" customHeight="1" x14ac:dyDescent="0.25">
      <c r="A16" s="35" t="s">
        <v>57</v>
      </c>
      <c r="B16" s="81"/>
      <c r="C16" s="81">
        <v>3.1150000000000002</v>
      </c>
      <c r="D16" s="81"/>
      <c r="E16" s="81"/>
      <c r="F16" s="81">
        <f>3.115+0.285</f>
        <v>3.4000000000000004</v>
      </c>
      <c r="G16" s="81"/>
      <c r="H16" s="97"/>
      <c r="I16" s="55"/>
      <c r="J16" s="55"/>
      <c r="K16" s="56"/>
      <c r="N16" s="4"/>
      <c r="O16" s="4"/>
      <c r="P16" s="4"/>
      <c r="Q16" s="7" t="s">
        <v>80</v>
      </c>
      <c r="R16" s="76"/>
      <c r="S16" s="4"/>
      <c r="T16" s="6"/>
      <c r="U16" s="6"/>
      <c r="V16" s="6"/>
      <c r="W16" s="6"/>
      <c r="X16" s="6"/>
    </row>
    <row r="17" spans="1:24" ht="17.25" customHeight="1" x14ac:dyDescent="0.25">
      <c r="A17" s="36" t="s">
        <v>33</v>
      </c>
      <c r="B17" s="81"/>
      <c r="C17" s="81">
        <v>-3.1150000000000002</v>
      </c>
      <c r="D17" s="81"/>
      <c r="E17" s="81"/>
      <c r="F17" s="81">
        <f>-3.115-0.285</f>
        <v>-3.4000000000000004</v>
      </c>
      <c r="G17" s="81"/>
      <c r="H17" s="97"/>
      <c r="I17" s="55"/>
      <c r="J17" s="55"/>
      <c r="K17" s="56"/>
      <c r="L17" s="12"/>
      <c r="M17" s="12"/>
      <c r="N17" s="13"/>
      <c r="O17" s="6"/>
      <c r="P17" s="6"/>
      <c r="Q17" s="6"/>
      <c r="R17" s="4"/>
      <c r="S17" s="4"/>
      <c r="T17" s="4"/>
      <c r="U17" s="4"/>
      <c r="V17" s="4"/>
      <c r="W17" s="4"/>
      <c r="X17" s="6"/>
    </row>
    <row r="18" spans="1:24" s="75" customFormat="1" ht="17.25" customHeight="1" x14ac:dyDescent="0.25">
      <c r="A18" s="35" t="s">
        <v>52</v>
      </c>
      <c r="B18" s="81"/>
      <c r="C18" s="81"/>
      <c r="D18" s="81"/>
      <c r="E18" s="81"/>
      <c r="F18" s="81">
        <v>0.63305</v>
      </c>
      <c r="G18" s="81"/>
      <c r="H18" s="97"/>
      <c r="I18" s="81"/>
      <c r="J18" s="81"/>
      <c r="K18" s="82"/>
      <c r="L18" s="12"/>
      <c r="M18" s="12"/>
      <c r="N18" s="79"/>
      <c r="O18" s="77"/>
      <c r="P18" s="77"/>
      <c r="Q18" s="77"/>
      <c r="R18" s="76"/>
      <c r="S18" s="76"/>
      <c r="T18" s="76"/>
      <c r="U18" s="76"/>
      <c r="V18" s="76"/>
      <c r="W18" s="76"/>
      <c r="X18" s="77"/>
    </row>
    <row r="19" spans="1:24" s="75" customFormat="1" ht="17.25" customHeight="1" x14ac:dyDescent="0.25">
      <c r="A19" s="36" t="s">
        <v>53</v>
      </c>
      <c r="B19" s="81"/>
      <c r="C19" s="81"/>
      <c r="D19" s="81"/>
      <c r="E19" s="81"/>
      <c r="F19" s="81">
        <v>-0.63305</v>
      </c>
      <c r="G19" s="81"/>
      <c r="H19" s="97"/>
      <c r="I19" s="81"/>
      <c r="J19" s="81"/>
      <c r="K19" s="82"/>
      <c r="L19" s="12"/>
      <c r="M19" s="12"/>
      <c r="N19" s="79"/>
      <c r="O19" s="77"/>
      <c r="P19" s="77"/>
      <c r="Q19" s="77"/>
      <c r="R19" s="76"/>
      <c r="S19" s="76"/>
      <c r="T19" s="76"/>
      <c r="U19" s="76"/>
      <c r="V19" s="76"/>
      <c r="W19" s="76"/>
      <c r="X19" s="77"/>
    </row>
    <row r="20" spans="1:24" ht="17.25" customHeight="1" x14ac:dyDescent="0.25">
      <c r="A20" s="35" t="s">
        <v>58</v>
      </c>
      <c r="B20" s="81"/>
      <c r="C20" s="81">
        <v>0.1</v>
      </c>
      <c r="D20" s="81"/>
      <c r="E20" s="81"/>
      <c r="F20" s="81">
        <v>0.1</v>
      </c>
      <c r="G20" s="81"/>
      <c r="H20" s="97"/>
      <c r="I20" s="55"/>
      <c r="J20" s="55"/>
      <c r="K20" s="56"/>
      <c r="L20" s="12"/>
      <c r="M20" s="12"/>
      <c r="N20" s="13"/>
      <c r="O20" s="6"/>
      <c r="P20" s="6"/>
      <c r="Q20" s="6"/>
      <c r="R20" s="4"/>
      <c r="S20" s="4"/>
      <c r="T20" s="4"/>
      <c r="U20" s="4"/>
      <c r="V20" s="4"/>
      <c r="W20" s="4"/>
      <c r="X20" s="6"/>
    </row>
    <row r="21" spans="1:24" ht="17.25" customHeight="1" x14ac:dyDescent="0.25">
      <c r="A21" s="36" t="s">
        <v>54</v>
      </c>
      <c r="B21" s="81"/>
      <c r="C21" s="81">
        <v>-0.1</v>
      </c>
      <c r="D21" s="81"/>
      <c r="E21" s="81"/>
      <c r="F21" s="81">
        <v>-0.1</v>
      </c>
      <c r="G21" s="81"/>
      <c r="H21" s="97"/>
      <c r="I21" s="55"/>
      <c r="J21" s="55"/>
      <c r="K21" s="56"/>
      <c r="L21" s="12"/>
      <c r="M21" s="12"/>
      <c r="N21" s="13"/>
      <c r="O21" s="6"/>
      <c r="P21" s="6"/>
      <c r="Q21" s="6"/>
      <c r="R21" s="4"/>
      <c r="S21" s="4"/>
      <c r="T21" s="4"/>
      <c r="U21" s="4"/>
      <c r="V21" s="4"/>
      <c r="W21" s="4"/>
      <c r="X21" s="6"/>
    </row>
    <row r="22" spans="1:24" ht="17.25" customHeight="1" x14ac:dyDescent="0.25">
      <c r="A22" s="35" t="s">
        <v>59</v>
      </c>
      <c r="B22" s="81"/>
      <c r="C22" s="81"/>
      <c r="D22" s="81">
        <v>20</v>
      </c>
      <c r="E22" s="81"/>
      <c r="F22" s="81">
        <v>20</v>
      </c>
      <c r="G22" s="81">
        <v>20</v>
      </c>
      <c r="H22" s="97"/>
      <c r="I22" s="55"/>
      <c r="J22" s="55"/>
      <c r="K22" s="56"/>
      <c r="L22" s="12"/>
      <c r="M22" s="12"/>
      <c r="N22" s="13"/>
      <c r="O22" s="6"/>
      <c r="P22" s="6"/>
      <c r="Q22" s="6"/>
      <c r="R22" s="4"/>
      <c r="S22" s="4"/>
      <c r="T22" s="4"/>
      <c r="U22" s="4"/>
      <c r="V22" s="4"/>
      <c r="W22" s="4"/>
      <c r="X22" s="6"/>
    </row>
    <row r="23" spans="1:24" ht="17.25" customHeight="1" x14ac:dyDescent="0.25">
      <c r="A23" s="36" t="s">
        <v>55</v>
      </c>
      <c r="B23" s="81"/>
      <c r="C23" s="81"/>
      <c r="D23" s="81">
        <v>-20</v>
      </c>
      <c r="E23" s="81"/>
      <c r="F23" s="81">
        <v>-20</v>
      </c>
      <c r="G23" s="81">
        <v>-20</v>
      </c>
      <c r="H23" s="97"/>
      <c r="I23" s="55"/>
      <c r="J23" s="55"/>
      <c r="K23" s="56"/>
      <c r="L23" s="12"/>
      <c r="M23" s="12"/>
      <c r="N23" s="13"/>
      <c r="O23" s="6"/>
      <c r="P23" s="6"/>
      <c r="Q23" s="6"/>
      <c r="R23" s="4"/>
      <c r="S23" s="4"/>
      <c r="T23" s="4"/>
      <c r="U23" s="4"/>
      <c r="V23" s="4"/>
      <c r="W23" s="4"/>
      <c r="X23" s="6"/>
    </row>
    <row r="24" spans="1:24" ht="17.25" customHeight="1" x14ac:dyDescent="0.25">
      <c r="A24" s="36"/>
      <c r="B24" s="80"/>
      <c r="C24" s="80"/>
      <c r="D24" s="81"/>
      <c r="E24" s="81"/>
      <c r="F24" s="80"/>
      <c r="G24" s="81"/>
      <c r="H24" s="97"/>
      <c r="I24" s="55"/>
      <c r="J24" s="55"/>
      <c r="K24" s="56"/>
      <c r="L24" s="12"/>
      <c r="M24" s="12"/>
      <c r="N24" s="13"/>
      <c r="O24" s="6"/>
      <c r="P24" s="6"/>
      <c r="Q24" s="6"/>
      <c r="R24" s="4"/>
      <c r="S24" s="4"/>
      <c r="T24" s="4"/>
      <c r="U24" s="4"/>
      <c r="V24" s="4"/>
      <c r="W24" s="4"/>
      <c r="X24" s="6"/>
    </row>
    <row r="25" spans="1:24" ht="17.25" customHeight="1" x14ac:dyDescent="0.25">
      <c r="A25" s="49" t="s">
        <v>34</v>
      </c>
      <c r="B25" s="80"/>
      <c r="C25" s="80"/>
      <c r="D25" s="81"/>
      <c r="E25" s="81"/>
      <c r="F25" s="80"/>
      <c r="G25" s="81"/>
      <c r="H25" s="97"/>
      <c r="I25" s="55"/>
      <c r="J25" s="55"/>
      <c r="K25" s="56"/>
      <c r="L25" s="12"/>
      <c r="M25" s="12"/>
      <c r="N25" s="13"/>
      <c r="O25" s="6"/>
      <c r="P25" s="6"/>
      <c r="Q25" s="6"/>
      <c r="R25" s="4"/>
      <c r="S25" s="4"/>
      <c r="T25" s="4"/>
      <c r="U25" s="4"/>
      <c r="V25" s="4"/>
      <c r="W25" s="4"/>
      <c r="X25" s="6"/>
    </row>
    <row r="26" spans="1:24" ht="17.25" customHeight="1" x14ac:dyDescent="0.25">
      <c r="A26" s="35" t="s">
        <v>16</v>
      </c>
      <c r="B26" s="83">
        <v>0.35</v>
      </c>
      <c r="C26" s="83">
        <v>7.9000000000000001E-2</v>
      </c>
      <c r="D26" s="81"/>
      <c r="E26" s="81"/>
      <c r="F26" s="83">
        <v>7.9000000000000001E-2</v>
      </c>
      <c r="G26" s="81"/>
      <c r="H26" s="97"/>
      <c r="I26" s="55"/>
      <c r="J26" s="55"/>
      <c r="K26" s="56"/>
      <c r="N26" s="20" t="s">
        <v>8</v>
      </c>
      <c r="O26" s="4"/>
      <c r="P26" s="4"/>
      <c r="Q26" s="4"/>
      <c r="R26" s="4"/>
      <c r="S26" s="4"/>
      <c r="T26" s="6"/>
      <c r="U26" s="6"/>
      <c r="V26" s="6"/>
      <c r="W26" s="6"/>
      <c r="X26" s="6"/>
    </row>
    <row r="27" spans="1:24" ht="17.25" customHeight="1" x14ac:dyDescent="0.25">
      <c r="A27" s="35" t="s">
        <v>17</v>
      </c>
      <c r="B27" s="83">
        <v>0.22539999999999999</v>
      </c>
      <c r="C27" s="83">
        <v>0.22539999999999999</v>
      </c>
      <c r="D27" s="81"/>
      <c r="E27" s="81"/>
      <c r="F27" s="83">
        <v>0.22539999999999999</v>
      </c>
      <c r="G27" s="81"/>
      <c r="H27" s="97"/>
      <c r="I27" s="55"/>
      <c r="J27" s="55"/>
      <c r="K27" s="56"/>
      <c r="N27" s="20" t="s">
        <v>9</v>
      </c>
      <c r="O27" s="4"/>
      <c r="P27" s="4"/>
      <c r="Q27" s="4"/>
      <c r="R27" s="4"/>
      <c r="S27" s="4"/>
      <c r="T27" s="6"/>
      <c r="U27" s="6"/>
      <c r="V27" s="6"/>
      <c r="W27" s="6"/>
      <c r="X27" s="6"/>
    </row>
    <row r="28" spans="1:24" ht="17.25" customHeight="1" x14ac:dyDescent="0.25">
      <c r="A28" s="35" t="s">
        <v>42</v>
      </c>
      <c r="B28" s="83">
        <v>0.3</v>
      </c>
      <c r="C28" s="83">
        <v>0.3</v>
      </c>
      <c r="D28" s="81"/>
      <c r="E28" s="81"/>
      <c r="F28" s="83">
        <v>0.3</v>
      </c>
      <c r="G28" s="81"/>
      <c r="H28" s="97"/>
      <c r="I28" s="55"/>
      <c r="J28" s="55"/>
      <c r="K28" s="56"/>
      <c r="N28" s="21" t="s">
        <v>4</v>
      </c>
      <c r="O28" s="4"/>
      <c r="P28" s="4"/>
      <c r="Q28" s="7"/>
      <c r="R28" s="4"/>
      <c r="S28" s="4"/>
      <c r="T28" s="6"/>
      <c r="U28" s="6"/>
      <c r="V28" s="6"/>
      <c r="W28" s="6"/>
      <c r="X28" s="6"/>
    </row>
    <row r="29" spans="1:24" ht="17.25" customHeight="1" x14ac:dyDescent="0.25">
      <c r="A29" s="35" t="s">
        <v>18</v>
      </c>
      <c r="B29" s="83">
        <v>0.1</v>
      </c>
      <c r="C29" s="83">
        <v>0.1</v>
      </c>
      <c r="D29" s="80"/>
      <c r="E29" s="80"/>
      <c r="F29" s="83">
        <v>0.15</v>
      </c>
      <c r="G29" s="80"/>
      <c r="H29" s="97">
        <v>0.3</v>
      </c>
      <c r="I29" s="55"/>
      <c r="J29" s="55"/>
      <c r="K29" s="56"/>
      <c r="N29" s="21"/>
      <c r="O29" s="4"/>
      <c r="P29" s="4"/>
      <c r="Q29" s="7"/>
      <c r="R29" s="4"/>
      <c r="S29" s="4"/>
      <c r="T29" s="6"/>
      <c r="U29" s="6"/>
      <c r="V29" s="6"/>
      <c r="W29" s="6"/>
      <c r="X29" s="6"/>
    </row>
    <row r="30" spans="1:24" ht="17.25" customHeight="1" x14ac:dyDescent="0.25">
      <c r="A30" s="35" t="s">
        <v>19</v>
      </c>
      <c r="B30" s="83">
        <v>0.1</v>
      </c>
      <c r="C30" s="83">
        <v>0.1</v>
      </c>
      <c r="D30" s="81"/>
      <c r="E30" s="81"/>
      <c r="F30" s="83">
        <v>0.1</v>
      </c>
      <c r="G30" s="81"/>
      <c r="H30" s="97"/>
      <c r="I30" s="55"/>
      <c r="J30" s="55"/>
      <c r="K30" s="56"/>
      <c r="N30" s="4"/>
      <c r="O30" s="4"/>
      <c r="P30" s="4"/>
      <c r="Q30" s="7"/>
      <c r="R30" s="4"/>
      <c r="S30" s="4"/>
      <c r="T30" s="6"/>
      <c r="U30" s="6"/>
      <c r="V30" s="6"/>
      <c r="W30" s="6"/>
      <c r="X30" s="6"/>
    </row>
    <row r="31" spans="1:24" ht="17.25" customHeight="1" x14ac:dyDescent="0.25">
      <c r="A31" s="35" t="s">
        <v>20</v>
      </c>
      <c r="B31" s="83">
        <v>0.70050000000000001</v>
      </c>
      <c r="C31" s="83">
        <v>0.52100000000000002</v>
      </c>
      <c r="D31" s="81"/>
      <c r="E31" s="81"/>
      <c r="F31" s="83">
        <v>0.33829999999999999</v>
      </c>
      <c r="G31" s="81"/>
      <c r="H31" s="97"/>
      <c r="I31" s="55"/>
      <c r="J31" s="55"/>
      <c r="K31" s="56"/>
      <c r="N31" s="4"/>
      <c r="O31" s="4"/>
      <c r="P31" s="4"/>
      <c r="Q31" s="7"/>
      <c r="R31" s="4"/>
      <c r="S31" s="4"/>
      <c r="T31" s="6"/>
      <c r="U31" s="6"/>
      <c r="V31" s="6"/>
      <c r="W31" s="6"/>
      <c r="X31" s="6"/>
    </row>
    <row r="32" spans="1:24" s="68" customFormat="1" ht="17.25" customHeight="1" x14ac:dyDescent="0.25">
      <c r="A32" s="35" t="s">
        <v>61</v>
      </c>
      <c r="B32" s="83"/>
      <c r="C32" s="83"/>
      <c r="D32" s="81"/>
      <c r="E32" s="81"/>
      <c r="F32" s="83">
        <v>0.161</v>
      </c>
      <c r="G32" s="81"/>
      <c r="H32" s="97"/>
      <c r="I32" s="72"/>
      <c r="J32" s="72"/>
      <c r="K32" s="73"/>
      <c r="N32" s="69"/>
      <c r="O32" s="69"/>
      <c r="P32" s="69"/>
      <c r="Q32" s="71"/>
      <c r="R32" s="69"/>
      <c r="S32" s="69"/>
      <c r="T32" s="70"/>
      <c r="U32" s="70"/>
      <c r="V32" s="70"/>
      <c r="W32" s="70"/>
      <c r="X32" s="70"/>
    </row>
    <row r="33" spans="1:24" s="75" customFormat="1" ht="17.25" customHeight="1" x14ac:dyDescent="0.25">
      <c r="A33" s="35" t="s">
        <v>63</v>
      </c>
      <c r="B33" s="83"/>
      <c r="C33" s="83"/>
      <c r="D33" s="81"/>
      <c r="E33" s="81"/>
      <c r="F33" s="83">
        <v>0.35</v>
      </c>
      <c r="G33" s="81"/>
      <c r="H33" s="97"/>
      <c r="I33" s="81"/>
      <c r="J33" s="81"/>
      <c r="K33" s="82"/>
      <c r="N33" s="76"/>
      <c r="O33" s="76"/>
      <c r="P33" s="76"/>
      <c r="Q33" s="78"/>
      <c r="R33" s="76"/>
      <c r="S33" s="76"/>
      <c r="T33" s="77"/>
      <c r="U33" s="77"/>
      <c r="V33" s="77"/>
      <c r="W33" s="77"/>
      <c r="X33" s="77"/>
    </row>
    <row r="34" spans="1:24" ht="17.25" customHeight="1" x14ac:dyDescent="0.25">
      <c r="A34" s="49" t="s">
        <v>37</v>
      </c>
      <c r="B34" s="80"/>
      <c r="C34" s="80"/>
      <c r="D34" s="81"/>
      <c r="E34" s="81"/>
      <c r="F34" s="80"/>
      <c r="G34" s="81"/>
      <c r="H34" s="97"/>
      <c r="I34" s="55"/>
      <c r="J34" s="55"/>
      <c r="K34" s="56"/>
      <c r="N34" s="4"/>
      <c r="O34" s="4"/>
      <c r="P34" s="4"/>
      <c r="Q34" s="74"/>
      <c r="R34" s="4"/>
      <c r="S34" s="4"/>
      <c r="T34" s="6"/>
      <c r="U34" s="6"/>
      <c r="V34" s="6"/>
      <c r="W34" s="6"/>
      <c r="X34" s="6"/>
    </row>
    <row r="35" spans="1:24" ht="17.25" customHeight="1" x14ac:dyDescent="0.25">
      <c r="A35" s="35" t="s">
        <v>21</v>
      </c>
      <c r="B35" s="83">
        <v>0.55000000000000004</v>
      </c>
      <c r="C35" s="83">
        <v>0.55000000000000004</v>
      </c>
      <c r="D35" s="81"/>
      <c r="E35" s="81"/>
      <c r="F35" s="83">
        <v>0.1</v>
      </c>
      <c r="G35" s="81"/>
      <c r="H35" s="97">
        <v>0.4</v>
      </c>
      <c r="I35" s="55">
        <v>0.1</v>
      </c>
      <c r="J35" s="55"/>
      <c r="K35" s="56"/>
      <c r="N35" s="4"/>
      <c r="O35" s="4"/>
      <c r="P35" s="4"/>
      <c r="Q35" s="7"/>
      <c r="R35" s="4"/>
      <c r="S35" s="4"/>
      <c r="T35" s="6"/>
      <c r="U35" s="6"/>
      <c r="V35" s="6"/>
      <c r="W35" s="6"/>
      <c r="X35" s="6"/>
    </row>
    <row r="36" spans="1:24" ht="17.25" customHeight="1" x14ac:dyDescent="0.25">
      <c r="A36" s="35" t="s">
        <v>22</v>
      </c>
      <c r="B36" s="83">
        <v>0.1671</v>
      </c>
      <c r="C36" s="83">
        <v>0.1671</v>
      </c>
      <c r="D36" s="81"/>
      <c r="E36" s="81"/>
      <c r="F36" s="83">
        <v>0.1671</v>
      </c>
      <c r="G36" s="81"/>
      <c r="H36" s="97"/>
      <c r="I36" s="55"/>
      <c r="J36" s="55"/>
      <c r="K36" s="56"/>
      <c r="N36" s="4"/>
      <c r="O36" s="4"/>
      <c r="P36" s="4"/>
      <c r="Q36" s="7"/>
      <c r="R36" s="4"/>
      <c r="S36" s="4"/>
      <c r="T36" s="6"/>
      <c r="U36" s="6"/>
      <c r="V36" s="6"/>
      <c r="W36" s="6"/>
      <c r="X36" s="6"/>
    </row>
    <row r="37" spans="1:24" ht="17.25" customHeight="1" x14ac:dyDescent="0.25">
      <c r="A37" s="35" t="s">
        <v>23</v>
      </c>
      <c r="B37" s="83">
        <v>0.65</v>
      </c>
      <c r="C37" s="83">
        <v>0.65</v>
      </c>
      <c r="D37" s="81"/>
      <c r="E37" s="81"/>
      <c r="F37" s="83">
        <v>2.1999999999999999E-2</v>
      </c>
      <c r="G37" s="81"/>
      <c r="H37" s="97">
        <v>0.73</v>
      </c>
      <c r="I37" s="55"/>
      <c r="J37" s="55"/>
      <c r="K37" s="56"/>
      <c r="N37" s="4"/>
      <c r="O37" s="4"/>
      <c r="P37" s="4"/>
      <c r="Q37" s="7"/>
      <c r="R37" s="4"/>
      <c r="S37" s="4"/>
      <c r="T37" s="6"/>
      <c r="U37" s="6"/>
      <c r="V37" s="6"/>
      <c r="W37" s="6"/>
      <c r="X37" s="6"/>
    </row>
    <row r="38" spans="1:24" ht="17.25" customHeight="1" x14ac:dyDescent="0.25">
      <c r="A38" s="35" t="s">
        <v>70</v>
      </c>
      <c r="B38" s="83">
        <v>0.42499999999999999</v>
      </c>
      <c r="C38" s="83">
        <v>0.42499999999999999</v>
      </c>
      <c r="D38" s="83">
        <v>0.42499999999999999</v>
      </c>
      <c r="E38" s="83"/>
      <c r="F38" s="83">
        <v>0.42499999999999999</v>
      </c>
      <c r="G38" s="83">
        <v>0.42499999999999999</v>
      </c>
      <c r="H38" s="97">
        <v>0.42499999999999999</v>
      </c>
      <c r="I38" s="55"/>
      <c r="J38" s="55"/>
      <c r="K38" s="56"/>
      <c r="N38" s="4"/>
      <c r="O38" s="4"/>
      <c r="P38" s="4"/>
      <c r="Q38" s="7"/>
      <c r="R38" s="4"/>
      <c r="S38" s="4"/>
      <c r="T38" s="6"/>
      <c r="U38" s="6"/>
      <c r="V38" s="6"/>
      <c r="W38" s="6"/>
      <c r="X38" s="6"/>
    </row>
    <row r="39" spans="1:24" ht="17.25" customHeight="1" x14ac:dyDescent="0.25">
      <c r="A39" s="35" t="s">
        <v>49</v>
      </c>
      <c r="B39" s="83">
        <v>0.125</v>
      </c>
      <c r="C39" s="83">
        <v>0.125</v>
      </c>
      <c r="D39" s="81"/>
      <c r="E39" s="81"/>
      <c r="F39" s="83">
        <v>0.125</v>
      </c>
      <c r="G39" s="81"/>
      <c r="H39" s="97"/>
      <c r="I39" s="55"/>
      <c r="J39" s="55"/>
      <c r="K39" s="56"/>
      <c r="N39" s="4"/>
      <c r="O39" s="4"/>
      <c r="P39" s="4"/>
      <c r="Q39" s="7"/>
      <c r="R39" s="4"/>
      <c r="S39" s="4"/>
      <c r="T39" s="6"/>
      <c r="U39" s="6"/>
      <c r="V39" s="6"/>
      <c r="W39" s="6"/>
      <c r="X39" s="6"/>
    </row>
    <row r="40" spans="1:24" ht="17.25" customHeight="1" x14ac:dyDescent="0.25">
      <c r="A40" s="35" t="s">
        <v>24</v>
      </c>
      <c r="B40" s="83">
        <v>0.12</v>
      </c>
      <c r="C40" s="83">
        <v>0.12</v>
      </c>
      <c r="D40" s="81"/>
      <c r="E40" s="81"/>
      <c r="F40" s="83">
        <v>0.12</v>
      </c>
      <c r="G40" s="81"/>
      <c r="H40" s="97"/>
      <c r="I40" s="55"/>
      <c r="J40" s="55"/>
      <c r="K40" s="56"/>
      <c r="N40" s="4"/>
      <c r="O40" s="4"/>
      <c r="P40" s="4"/>
      <c r="Q40" s="18"/>
      <c r="R40" s="8"/>
      <c r="S40" s="4"/>
      <c r="T40" s="6"/>
      <c r="U40" s="6"/>
      <c r="V40" s="6"/>
      <c r="W40" s="6"/>
      <c r="X40" s="6"/>
    </row>
    <row r="41" spans="1:24" ht="17.25" customHeight="1" x14ac:dyDescent="0.25">
      <c r="A41" s="52" t="s">
        <v>76</v>
      </c>
      <c r="B41" s="83">
        <v>0.15</v>
      </c>
      <c r="C41" s="83">
        <v>8.5099999999999995E-2</v>
      </c>
      <c r="D41" s="81"/>
      <c r="E41" s="81"/>
      <c r="F41" s="83">
        <v>0.1</v>
      </c>
      <c r="G41" s="81"/>
      <c r="H41" s="97">
        <v>3.8</v>
      </c>
      <c r="I41" s="55">
        <v>1.53</v>
      </c>
      <c r="J41" s="55">
        <v>1.28</v>
      </c>
      <c r="K41" s="56">
        <v>1.23</v>
      </c>
      <c r="N41" s="4"/>
      <c r="O41" s="4"/>
      <c r="P41" s="4"/>
      <c r="Q41" s="9"/>
      <c r="R41" s="10"/>
      <c r="S41" s="4"/>
      <c r="T41" s="6"/>
      <c r="U41" s="6"/>
      <c r="V41" s="6"/>
      <c r="W41" s="6"/>
      <c r="X41" s="6"/>
    </row>
    <row r="42" spans="1:24" s="75" customFormat="1" ht="17.25" customHeight="1" x14ac:dyDescent="0.25">
      <c r="A42" s="52" t="s">
        <v>84</v>
      </c>
      <c r="B42" s="83">
        <v>0.6</v>
      </c>
      <c r="C42" s="83">
        <v>0.6</v>
      </c>
      <c r="D42" s="81"/>
      <c r="E42" s="81"/>
      <c r="F42" s="83">
        <v>1.2</v>
      </c>
      <c r="G42" s="81"/>
      <c r="H42" s="97"/>
      <c r="I42" s="81"/>
      <c r="J42" s="81"/>
      <c r="K42" s="82"/>
      <c r="N42" s="76"/>
      <c r="O42" s="76"/>
      <c r="P42" s="76"/>
      <c r="Q42" s="9"/>
      <c r="R42" s="10"/>
      <c r="S42" s="76"/>
      <c r="T42" s="77"/>
      <c r="U42" s="77"/>
      <c r="V42" s="77"/>
      <c r="W42" s="77"/>
      <c r="X42" s="77"/>
    </row>
    <row r="43" spans="1:24" s="75" customFormat="1" ht="17.25" customHeight="1" x14ac:dyDescent="0.25">
      <c r="A43" s="52" t="s">
        <v>62</v>
      </c>
      <c r="B43" s="91"/>
      <c r="C43" s="91"/>
      <c r="D43" s="80"/>
      <c r="E43" s="80"/>
      <c r="F43" s="83">
        <v>0.2</v>
      </c>
      <c r="G43" s="80"/>
      <c r="H43" s="97"/>
      <c r="I43" s="81"/>
      <c r="J43" s="81"/>
      <c r="K43" s="82"/>
      <c r="N43" s="76"/>
      <c r="O43" s="76"/>
      <c r="P43" s="76"/>
      <c r="Q43" s="76"/>
      <c r="R43" s="76"/>
      <c r="S43" s="76"/>
      <c r="T43" s="77"/>
      <c r="U43" s="77"/>
      <c r="V43" s="77"/>
      <c r="W43" s="77"/>
      <c r="X43" s="77"/>
    </row>
    <row r="44" spans="1:24" ht="17.25" customHeight="1" x14ac:dyDescent="0.25">
      <c r="A44" s="49" t="s">
        <v>35</v>
      </c>
      <c r="B44" s="80"/>
      <c r="C44" s="80"/>
      <c r="D44" s="81"/>
      <c r="E44" s="81"/>
      <c r="F44" s="80"/>
      <c r="G44" s="81"/>
      <c r="H44" s="97"/>
      <c r="I44" s="55"/>
      <c r="J44" s="55"/>
      <c r="K44" s="56"/>
      <c r="N44" s="4"/>
      <c r="O44" s="4"/>
      <c r="P44" s="4"/>
      <c r="Q44" s="4"/>
      <c r="R44" s="4"/>
      <c r="S44" s="4"/>
      <c r="T44" s="6"/>
      <c r="U44" s="6"/>
      <c r="V44" s="6"/>
      <c r="W44" s="6"/>
      <c r="X44" s="6"/>
    </row>
    <row r="45" spans="1:24" ht="17.25" customHeight="1" x14ac:dyDescent="0.25">
      <c r="A45" s="35" t="s">
        <v>25</v>
      </c>
      <c r="B45" s="83">
        <v>0.125</v>
      </c>
      <c r="C45" s="83">
        <v>0</v>
      </c>
      <c r="D45" s="81"/>
      <c r="E45" s="81"/>
      <c r="F45" s="83">
        <v>0</v>
      </c>
      <c r="G45" s="81"/>
      <c r="H45" s="97"/>
      <c r="I45" s="55"/>
      <c r="J45" s="55"/>
      <c r="K45" s="56"/>
      <c r="M45" s="2"/>
      <c r="N45" s="3"/>
      <c r="O45" s="3"/>
      <c r="P45" s="3"/>
      <c r="Q45" s="3"/>
      <c r="R45" s="4"/>
      <c r="S45" s="4"/>
      <c r="T45" s="6"/>
      <c r="U45" s="6"/>
      <c r="V45" s="6"/>
      <c r="W45" s="6"/>
      <c r="X45" s="6"/>
    </row>
    <row r="46" spans="1:24" ht="17.25" customHeight="1" x14ac:dyDescent="0.25">
      <c r="A46" s="35" t="s">
        <v>26</v>
      </c>
      <c r="B46" s="83">
        <v>0.06</v>
      </c>
      <c r="C46" s="83">
        <v>0.06</v>
      </c>
      <c r="D46" s="81"/>
      <c r="E46" s="81"/>
      <c r="F46" s="83">
        <v>0.06</v>
      </c>
      <c r="G46" s="81"/>
      <c r="H46" s="97">
        <v>0.09</v>
      </c>
      <c r="I46" s="55">
        <v>0.09</v>
      </c>
      <c r="J46" s="55">
        <v>0.09</v>
      </c>
      <c r="K46" s="56">
        <v>0.09</v>
      </c>
      <c r="L46" s="12"/>
      <c r="M46" s="12"/>
      <c r="N46" s="13"/>
      <c r="O46" s="6"/>
      <c r="P46" s="6"/>
      <c r="Q46" s="6"/>
      <c r="R46" s="4"/>
      <c r="S46" s="4"/>
      <c r="T46" s="4"/>
      <c r="U46" s="4"/>
      <c r="V46" s="4"/>
      <c r="W46" s="4"/>
      <c r="X46" s="6"/>
    </row>
    <row r="47" spans="1:24" ht="17.25" customHeight="1" x14ac:dyDescent="0.25">
      <c r="A47" s="35" t="s">
        <v>60</v>
      </c>
      <c r="B47" s="83">
        <v>0.27500000000000002</v>
      </c>
      <c r="C47" s="83">
        <v>0.27500000000000002</v>
      </c>
      <c r="D47" s="81"/>
      <c r="E47" s="81"/>
      <c r="F47" s="83">
        <v>0.47488999999999998</v>
      </c>
      <c r="G47" s="81"/>
      <c r="H47" s="97"/>
      <c r="I47" s="55"/>
      <c r="J47" s="55"/>
      <c r="K47" s="56"/>
      <c r="N47" s="20" t="s">
        <v>8</v>
      </c>
      <c r="O47" s="4"/>
      <c r="P47" s="4"/>
      <c r="Q47" s="4"/>
      <c r="R47" s="4"/>
      <c r="S47" s="4"/>
      <c r="T47" s="6"/>
      <c r="U47" s="6"/>
      <c r="V47" s="6"/>
      <c r="W47" s="6"/>
      <c r="X47" s="6"/>
    </row>
    <row r="48" spans="1:24" ht="17.25" customHeight="1" x14ac:dyDescent="0.25">
      <c r="A48" s="35" t="s">
        <v>27</v>
      </c>
      <c r="B48" s="83">
        <v>1</v>
      </c>
      <c r="C48" s="83">
        <v>1</v>
      </c>
      <c r="D48" s="83"/>
      <c r="E48" s="83"/>
      <c r="F48" s="83">
        <v>1.0349999999999999</v>
      </c>
      <c r="G48" s="83"/>
      <c r="H48" s="97">
        <v>0.621</v>
      </c>
      <c r="I48" s="55"/>
      <c r="J48" s="55"/>
      <c r="K48" s="56"/>
      <c r="N48" s="20" t="s">
        <v>9</v>
      </c>
      <c r="O48" s="4"/>
      <c r="P48" s="4"/>
      <c r="Q48" s="4"/>
      <c r="R48" s="4"/>
      <c r="S48" s="4"/>
      <c r="T48" s="6"/>
      <c r="U48" s="6"/>
      <c r="V48" s="6"/>
      <c r="W48" s="6"/>
      <c r="X48" s="6"/>
    </row>
    <row r="49" spans="1:24" ht="17.25" customHeight="1" x14ac:dyDescent="0.25">
      <c r="A49" s="35" t="s">
        <v>28</v>
      </c>
      <c r="B49" s="83">
        <v>0.6</v>
      </c>
      <c r="C49" s="83">
        <v>0.6</v>
      </c>
      <c r="D49" s="83"/>
      <c r="E49" s="83"/>
      <c r="F49" s="83">
        <v>0.2</v>
      </c>
      <c r="G49" s="83"/>
      <c r="H49" s="97"/>
      <c r="I49" s="55"/>
      <c r="J49" s="55"/>
      <c r="K49" s="56"/>
      <c r="N49" s="21" t="s">
        <v>4</v>
      </c>
      <c r="O49" s="4"/>
      <c r="P49" s="4"/>
      <c r="Q49" s="7"/>
      <c r="R49" s="4"/>
      <c r="S49" s="4"/>
      <c r="T49" s="6"/>
      <c r="U49" s="6"/>
      <c r="V49" s="6"/>
      <c r="W49" s="6"/>
      <c r="X49" s="6"/>
    </row>
    <row r="50" spans="1:24" s="75" customFormat="1" ht="17.25" customHeight="1" x14ac:dyDescent="0.25">
      <c r="A50" s="35" t="s">
        <v>48</v>
      </c>
      <c r="B50" s="83"/>
      <c r="C50" s="83"/>
      <c r="D50" s="83"/>
      <c r="E50" s="83"/>
      <c r="F50" s="83">
        <v>0.15</v>
      </c>
      <c r="G50" s="83"/>
      <c r="H50" s="97"/>
      <c r="I50" s="81"/>
      <c r="J50" s="81"/>
      <c r="K50" s="82"/>
      <c r="N50" s="21"/>
      <c r="O50" s="76"/>
      <c r="P50" s="76"/>
      <c r="Q50" s="78"/>
      <c r="R50" s="76"/>
      <c r="S50" s="76"/>
      <c r="T50" s="77"/>
      <c r="U50" s="77"/>
      <c r="V50" s="77"/>
      <c r="W50" s="77"/>
      <c r="X50" s="77"/>
    </row>
    <row r="51" spans="1:24" ht="17.25" customHeight="1" x14ac:dyDescent="0.25">
      <c r="A51" s="49" t="s">
        <v>36</v>
      </c>
      <c r="B51" s="80"/>
      <c r="C51" s="80"/>
      <c r="D51" s="81"/>
      <c r="E51" s="81"/>
      <c r="F51" s="80"/>
      <c r="G51" s="81"/>
      <c r="H51" s="97"/>
      <c r="I51" s="55"/>
      <c r="J51" s="55"/>
      <c r="K51" s="56"/>
      <c r="N51" s="21"/>
      <c r="O51" s="4"/>
      <c r="P51" s="4"/>
      <c r="Q51" s="7"/>
      <c r="R51" s="4"/>
      <c r="S51" s="4"/>
      <c r="T51" s="6"/>
      <c r="U51" s="6"/>
      <c r="V51" s="6"/>
      <c r="W51" s="6"/>
      <c r="X51" s="6"/>
    </row>
    <row r="52" spans="1:24" ht="17.25" customHeight="1" x14ac:dyDescent="0.25">
      <c r="A52" s="35" t="s">
        <v>38</v>
      </c>
      <c r="B52" s="83">
        <v>0.33400000000000002</v>
      </c>
      <c r="C52" s="83">
        <v>0.33400000000000002</v>
      </c>
      <c r="D52" s="81"/>
      <c r="E52" s="81"/>
      <c r="F52" s="83">
        <v>0.33400000000000002</v>
      </c>
      <c r="G52" s="81"/>
      <c r="H52" s="97"/>
      <c r="I52" s="55"/>
      <c r="J52" s="55"/>
      <c r="K52" s="56"/>
      <c r="N52" s="21"/>
      <c r="O52" s="4"/>
      <c r="P52" s="4"/>
      <c r="Q52" s="7"/>
      <c r="R52" s="4"/>
      <c r="S52" s="4"/>
      <c r="T52" s="6"/>
      <c r="U52" s="6"/>
      <c r="V52" s="6"/>
      <c r="W52" s="6"/>
      <c r="X52" s="6"/>
    </row>
    <row r="53" spans="1:24" ht="17.25" customHeight="1" x14ac:dyDescent="0.25">
      <c r="A53" s="35" t="s">
        <v>39</v>
      </c>
      <c r="B53" s="83">
        <v>0.54700000000000004</v>
      </c>
      <c r="C53" s="83">
        <v>0.54700000000000004</v>
      </c>
      <c r="D53" s="83">
        <v>0.54700000000000004</v>
      </c>
      <c r="E53" s="83"/>
      <c r="F53" s="83">
        <f>0.547+0.1549</f>
        <v>0.70190000000000008</v>
      </c>
      <c r="G53" s="83">
        <f>0.7019</f>
        <v>0.70189999999999997</v>
      </c>
      <c r="H53" s="97"/>
      <c r="I53" s="55"/>
      <c r="J53" s="55"/>
      <c r="K53" s="56"/>
      <c r="N53" s="4"/>
      <c r="O53" s="4"/>
      <c r="P53" s="4"/>
      <c r="Q53" s="7"/>
      <c r="R53" s="4"/>
      <c r="S53" s="4"/>
      <c r="T53" s="6"/>
      <c r="U53" s="6"/>
      <c r="V53" s="6"/>
      <c r="W53" s="6"/>
      <c r="X53" s="6"/>
    </row>
    <row r="54" spans="1:24" ht="17.25" customHeight="1" x14ac:dyDescent="0.25">
      <c r="A54" s="35" t="s">
        <v>40</v>
      </c>
      <c r="B54" s="83">
        <v>0.4</v>
      </c>
      <c r="C54" s="83">
        <v>0.4</v>
      </c>
      <c r="D54" s="83">
        <v>0.4</v>
      </c>
      <c r="E54" s="83"/>
      <c r="F54" s="83">
        <v>0.4</v>
      </c>
      <c r="G54" s="83">
        <f>0.4</f>
        <v>0.4</v>
      </c>
      <c r="H54" s="97"/>
      <c r="I54" s="55"/>
      <c r="J54" s="55"/>
      <c r="K54" s="56"/>
      <c r="N54" s="4"/>
      <c r="O54" s="4"/>
      <c r="P54" s="4"/>
      <c r="Q54" s="7"/>
      <c r="R54" s="4"/>
      <c r="S54" s="4"/>
      <c r="T54" s="6"/>
      <c r="U54" s="6"/>
      <c r="V54" s="6"/>
      <c r="W54" s="6"/>
      <c r="X54" s="6"/>
    </row>
    <row r="55" spans="1:24" ht="17.25" customHeight="1" x14ac:dyDescent="0.25">
      <c r="A55" s="35" t="s">
        <v>41</v>
      </c>
      <c r="B55" s="83">
        <v>0.25</v>
      </c>
      <c r="C55" s="83">
        <v>0.25</v>
      </c>
      <c r="D55" s="83">
        <v>0.25</v>
      </c>
      <c r="E55" s="83"/>
      <c r="F55" s="83">
        <v>0.25</v>
      </c>
      <c r="G55" s="83">
        <v>0.25</v>
      </c>
      <c r="H55" s="97"/>
      <c r="I55" s="55"/>
      <c r="J55" s="55"/>
      <c r="K55" s="56"/>
      <c r="N55" s="4"/>
      <c r="O55" s="4"/>
      <c r="P55" s="4"/>
      <c r="Q55" s="7"/>
      <c r="R55" s="4"/>
      <c r="S55" s="4"/>
      <c r="T55" s="6"/>
      <c r="U55" s="6"/>
      <c r="V55" s="6"/>
      <c r="W55" s="6"/>
      <c r="X55" s="6"/>
    </row>
    <row r="56" spans="1:24" ht="17.25" customHeight="1" x14ac:dyDescent="0.25">
      <c r="A56" s="35"/>
      <c r="B56" s="83"/>
      <c r="C56" s="83"/>
      <c r="D56" s="81"/>
      <c r="E56" s="81"/>
      <c r="F56" s="83"/>
      <c r="G56" s="81"/>
      <c r="H56" s="97"/>
      <c r="I56" s="55"/>
      <c r="J56" s="55"/>
      <c r="K56" s="56"/>
      <c r="N56" s="4"/>
      <c r="O56" s="4"/>
      <c r="P56" s="4"/>
      <c r="Q56" s="7"/>
      <c r="R56" s="4"/>
      <c r="S56" s="4"/>
      <c r="T56" s="6"/>
      <c r="U56" s="6"/>
      <c r="V56" s="6"/>
      <c r="W56" s="6"/>
      <c r="X56" s="6"/>
    </row>
    <row r="57" spans="1:24" ht="17.25" customHeight="1" x14ac:dyDescent="0.25">
      <c r="A57" s="36" t="s">
        <v>88</v>
      </c>
      <c r="B57" s="81">
        <v>-6.2850000000000001</v>
      </c>
      <c r="C57" s="81">
        <v>-6.2850000000000001</v>
      </c>
      <c r="D57" s="81">
        <v>-1.6220000000000001</v>
      </c>
      <c r="E57" s="81"/>
      <c r="F57" s="81">
        <v>-6.2850000000000001</v>
      </c>
      <c r="G57" s="81">
        <f>-1.622-0.1549</f>
        <v>-1.7769000000000001</v>
      </c>
      <c r="H57" s="97"/>
      <c r="I57" s="55"/>
      <c r="J57" s="55"/>
      <c r="K57" s="56"/>
      <c r="M57" s="2"/>
      <c r="N57" s="3"/>
      <c r="O57" s="3"/>
      <c r="P57" s="3"/>
      <c r="Q57" s="3"/>
      <c r="R57" s="4"/>
      <c r="S57" s="4"/>
      <c r="T57" s="6"/>
      <c r="U57" s="6"/>
      <c r="V57" s="6"/>
      <c r="W57" s="6"/>
      <c r="X57" s="6"/>
    </row>
    <row r="58" spans="1:24" ht="17.25" customHeight="1" x14ac:dyDescent="0.25">
      <c r="A58" s="36" t="s">
        <v>71</v>
      </c>
      <c r="B58" s="81">
        <v>-0.6</v>
      </c>
      <c r="C58" s="81">
        <v>-0.6</v>
      </c>
      <c r="D58" s="81"/>
      <c r="E58" s="81"/>
      <c r="F58" s="81">
        <f>-1-0.4</f>
        <v>-1.4</v>
      </c>
      <c r="G58" s="81"/>
      <c r="H58" s="97"/>
      <c r="I58" s="55"/>
      <c r="J58" s="55"/>
      <c r="K58" s="56"/>
      <c r="N58" s="4"/>
      <c r="O58" s="4"/>
      <c r="P58" s="4"/>
      <c r="Q58" s="9"/>
      <c r="R58" s="10"/>
      <c r="S58" s="4"/>
      <c r="T58" s="6"/>
      <c r="U58" s="6"/>
      <c r="V58" s="6"/>
      <c r="W58" s="6"/>
      <c r="X58" s="6"/>
    </row>
    <row r="59" spans="1:24" ht="17.25" customHeight="1" x14ac:dyDescent="0.25">
      <c r="A59" s="36" t="s">
        <v>72</v>
      </c>
      <c r="B59" s="81">
        <v>-0.5</v>
      </c>
      <c r="C59" s="81">
        <v>-0.5</v>
      </c>
      <c r="D59" s="81"/>
      <c r="E59" s="81"/>
      <c r="F59" s="81">
        <v>-0.5</v>
      </c>
      <c r="G59" s="81"/>
      <c r="H59" s="97"/>
      <c r="I59" s="55"/>
      <c r="J59" s="55"/>
      <c r="K59" s="56"/>
      <c r="N59" s="19"/>
      <c r="O59" s="4"/>
      <c r="P59" s="4"/>
      <c r="Q59" s="4"/>
      <c r="R59" s="4"/>
      <c r="S59" s="4"/>
      <c r="T59" s="6"/>
      <c r="U59" s="6"/>
      <c r="V59" s="6"/>
      <c r="W59" s="6"/>
      <c r="X59" s="6"/>
    </row>
    <row r="60" spans="1:24" ht="17.25" customHeight="1" x14ac:dyDescent="0.25">
      <c r="A60" s="36" t="s">
        <v>87</v>
      </c>
      <c r="B60" s="81">
        <v>-1.0369999999999999</v>
      </c>
      <c r="C60" s="81">
        <v>-1.0369999999999999</v>
      </c>
      <c r="D60" s="81"/>
      <c r="E60" s="81"/>
      <c r="F60" s="81">
        <v>-0.22822400000000001</v>
      </c>
      <c r="G60" s="81"/>
      <c r="H60" s="97"/>
      <c r="I60" s="55"/>
      <c r="J60" s="55"/>
      <c r="K60" s="56"/>
      <c r="N60" s="4"/>
      <c r="O60" s="4"/>
      <c r="P60" s="4"/>
      <c r="Q60" s="4"/>
      <c r="R60" s="4"/>
      <c r="S60" s="4"/>
      <c r="T60" s="6"/>
      <c r="U60" s="6"/>
      <c r="V60" s="6"/>
      <c r="W60" s="6"/>
      <c r="X60" s="6"/>
    </row>
    <row r="61" spans="1:24" s="75" customFormat="1" ht="17.25" customHeight="1" x14ac:dyDescent="0.25">
      <c r="A61" s="36" t="s">
        <v>73</v>
      </c>
      <c r="B61" s="81"/>
      <c r="C61" s="81"/>
      <c r="D61" s="81"/>
      <c r="E61" s="81"/>
      <c r="F61" s="81">
        <v>-1.4353199999999999</v>
      </c>
      <c r="G61" s="81"/>
      <c r="H61" s="97"/>
      <c r="I61" s="81"/>
      <c r="J61" s="81"/>
      <c r="K61" s="82"/>
      <c r="N61" s="76"/>
      <c r="O61" s="76"/>
      <c r="P61" s="76"/>
      <c r="Q61" s="76"/>
      <c r="R61" s="76"/>
      <c r="S61" s="76"/>
      <c r="T61" s="77"/>
      <c r="U61" s="77"/>
      <c r="V61" s="77"/>
      <c r="W61" s="77"/>
      <c r="X61" s="77"/>
    </row>
    <row r="62" spans="1:24" s="75" customFormat="1" ht="17.25" customHeight="1" x14ac:dyDescent="0.25">
      <c r="A62" s="36" t="s">
        <v>85</v>
      </c>
      <c r="B62" s="81"/>
      <c r="C62" s="81"/>
      <c r="D62" s="81"/>
      <c r="E62" s="81"/>
      <c r="F62" s="81">
        <v>-0.49951899999999999</v>
      </c>
      <c r="G62" s="81"/>
      <c r="H62" s="97"/>
      <c r="I62" s="81"/>
      <c r="J62" s="81"/>
      <c r="K62" s="82"/>
      <c r="N62" s="76"/>
      <c r="O62" s="76"/>
      <c r="P62" s="76"/>
      <c r="Q62" s="76"/>
      <c r="R62" s="76"/>
      <c r="S62" s="76"/>
      <c r="T62" s="77"/>
      <c r="U62" s="77"/>
      <c r="V62" s="77"/>
      <c r="W62" s="77"/>
      <c r="X62" s="77"/>
    </row>
    <row r="63" spans="1:24" s="75" customFormat="1" ht="17.25" customHeight="1" x14ac:dyDescent="0.25">
      <c r="A63" s="36" t="s">
        <v>74</v>
      </c>
      <c r="B63" s="81"/>
      <c r="C63" s="81"/>
      <c r="D63" s="81"/>
      <c r="E63" s="81"/>
      <c r="F63" s="81">
        <v>-0.15959999999999999</v>
      </c>
      <c r="G63" s="81"/>
      <c r="H63" s="97"/>
      <c r="I63" s="81"/>
      <c r="J63" s="81"/>
      <c r="K63" s="82"/>
      <c r="L63" s="12"/>
      <c r="M63" s="12"/>
      <c r="N63" s="79"/>
      <c r="O63" s="77"/>
      <c r="P63" s="77"/>
      <c r="Q63" s="77"/>
      <c r="R63" s="76"/>
      <c r="S63" s="76"/>
      <c r="T63" s="76"/>
      <c r="U63" s="76"/>
      <c r="V63" s="76"/>
      <c r="W63" s="76"/>
      <c r="X63" s="77"/>
    </row>
    <row r="64" spans="1:24" s="75" customFormat="1" ht="17.25" customHeight="1" x14ac:dyDescent="0.25">
      <c r="A64" s="36" t="s">
        <v>75</v>
      </c>
      <c r="B64" s="81">
        <f t="shared" ref="B64:G64" si="1">-3.37611042</f>
        <v>-3.3761104199999998</v>
      </c>
      <c r="C64" s="81">
        <f t="shared" si="1"/>
        <v>-3.3761104199999998</v>
      </c>
      <c r="D64" s="81">
        <f t="shared" si="1"/>
        <v>-3.3761104199999998</v>
      </c>
      <c r="E64" s="81"/>
      <c r="F64" s="81">
        <f t="shared" si="1"/>
        <v>-3.3761104199999998</v>
      </c>
      <c r="G64" s="81">
        <f t="shared" si="1"/>
        <v>-3.3761104199999998</v>
      </c>
      <c r="H64" s="97"/>
      <c r="I64" s="81"/>
      <c r="J64" s="81"/>
      <c r="K64" s="82"/>
      <c r="L64" s="12"/>
      <c r="M64" s="12"/>
      <c r="N64" s="79"/>
      <c r="O64" s="77"/>
      <c r="P64" s="77"/>
      <c r="Q64" s="77"/>
      <c r="R64" s="76"/>
      <c r="S64" s="76"/>
      <c r="T64" s="76"/>
      <c r="U64" s="76"/>
      <c r="V64" s="76"/>
      <c r="W64" s="76"/>
      <c r="X64" s="77"/>
    </row>
    <row r="65" spans="1:24" s="75" customFormat="1" ht="17.25" customHeight="1" x14ac:dyDescent="0.25">
      <c r="A65" s="36"/>
      <c r="B65" s="81"/>
      <c r="C65" s="81"/>
      <c r="D65" s="81"/>
      <c r="E65" s="81"/>
      <c r="F65" s="81"/>
      <c r="G65" s="81"/>
      <c r="H65" s="97"/>
      <c r="I65" s="81"/>
      <c r="J65" s="81"/>
      <c r="K65" s="82"/>
      <c r="L65" s="12"/>
      <c r="M65" s="12"/>
      <c r="N65" s="79"/>
      <c r="O65" s="77"/>
      <c r="P65" s="77"/>
      <c r="Q65" s="77"/>
      <c r="R65" s="76"/>
      <c r="S65" s="76"/>
      <c r="T65" s="76"/>
      <c r="U65" s="76"/>
      <c r="V65" s="76"/>
      <c r="W65" s="76"/>
      <c r="X65" s="77"/>
    </row>
    <row r="66" spans="1:24" ht="17.25" customHeight="1" x14ac:dyDescent="0.25">
      <c r="A66" s="94" t="s">
        <v>67</v>
      </c>
      <c r="B66" s="81"/>
      <c r="C66" s="81"/>
      <c r="D66" s="81">
        <f>-0.03*254.4394</f>
        <v>-7.6331819999999997</v>
      </c>
      <c r="E66" s="81"/>
      <c r="F66" s="81"/>
      <c r="G66" s="81">
        <f>-0.03*254.4394</f>
        <v>-7.6331819999999997</v>
      </c>
      <c r="H66" s="100"/>
      <c r="I66" s="61"/>
      <c r="J66" s="61"/>
      <c r="K66" s="62"/>
      <c r="N66" s="4"/>
      <c r="O66" s="4"/>
      <c r="P66" s="4"/>
      <c r="Q66" s="7"/>
      <c r="R66" s="4"/>
      <c r="S66" s="4"/>
      <c r="T66" s="6"/>
      <c r="U66" s="6"/>
      <c r="V66" s="6"/>
      <c r="W66" s="6"/>
      <c r="X66" s="6"/>
    </row>
    <row r="67" spans="1:24" ht="17.25" customHeight="1" x14ac:dyDescent="0.25">
      <c r="A67" s="94" t="s">
        <v>68</v>
      </c>
      <c r="B67" s="81"/>
      <c r="C67" s="81"/>
      <c r="D67" s="81">
        <f>-0.03*26</f>
        <v>-0.78</v>
      </c>
      <c r="E67" s="81"/>
      <c r="F67" s="81"/>
      <c r="G67" s="81">
        <f>-0.03*26</f>
        <v>-0.78</v>
      </c>
      <c r="H67" s="100"/>
      <c r="I67" s="61"/>
      <c r="J67" s="61"/>
      <c r="K67" s="62"/>
      <c r="N67" s="4"/>
      <c r="O67" s="4"/>
      <c r="P67" s="4"/>
      <c r="Q67" s="7"/>
      <c r="R67" s="4"/>
      <c r="S67" s="4"/>
      <c r="T67" s="6"/>
      <c r="U67" s="6"/>
      <c r="V67" s="6"/>
      <c r="W67" s="6"/>
      <c r="X67" s="6"/>
    </row>
    <row r="68" spans="1:24" s="75" customFormat="1" ht="17.25" customHeight="1" x14ac:dyDescent="0.25">
      <c r="A68" s="94" t="s">
        <v>69</v>
      </c>
      <c r="B68" s="81"/>
      <c r="C68" s="81"/>
      <c r="D68" s="81"/>
      <c r="E68" s="81"/>
      <c r="F68" s="81"/>
      <c r="G68" s="81">
        <f>-0.03*300</f>
        <v>-9</v>
      </c>
      <c r="H68" s="100"/>
      <c r="I68" s="61"/>
      <c r="J68" s="61"/>
      <c r="K68" s="62"/>
      <c r="N68" s="76"/>
      <c r="O68" s="76"/>
      <c r="P68" s="76"/>
      <c r="Q68" s="78"/>
      <c r="R68" s="76"/>
      <c r="S68" s="76"/>
      <c r="T68" s="77"/>
      <c r="U68" s="77"/>
      <c r="V68" s="77"/>
      <c r="W68" s="77"/>
      <c r="X68" s="77"/>
    </row>
    <row r="69" spans="1:24" s="75" customFormat="1" ht="17.25" customHeight="1" x14ac:dyDescent="0.25">
      <c r="A69" s="94" t="s">
        <v>79</v>
      </c>
      <c r="B69" s="81"/>
      <c r="C69" s="81"/>
      <c r="D69" s="81"/>
      <c r="E69" s="81"/>
      <c r="F69" s="81"/>
      <c r="G69" s="81">
        <f>-0.03*108</f>
        <v>-3.2399999999999998</v>
      </c>
      <c r="H69" s="100"/>
      <c r="I69" s="61"/>
      <c r="J69" s="61"/>
      <c r="K69" s="62"/>
      <c r="N69" s="76"/>
      <c r="O69" s="76"/>
      <c r="P69" s="76"/>
      <c r="Q69" s="78"/>
      <c r="R69" s="76"/>
      <c r="S69" s="76"/>
      <c r="T69" s="77"/>
      <c r="U69" s="77"/>
      <c r="V69" s="77"/>
      <c r="W69" s="77"/>
      <c r="X69" s="77"/>
    </row>
    <row r="70" spans="1:24" x14ac:dyDescent="0.25">
      <c r="A70" s="37" t="s">
        <v>12</v>
      </c>
      <c r="B70" s="63">
        <f>SUBTOTAL(9,B13:B66)</f>
        <v>-3.6441104200000001</v>
      </c>
      <c r="C70" s="63">
        <f>SUBTOTAL(9,C13:C66)</f>
        <v>-4.2845104200000002</v>
      </c>
      <c r="D70" s="63">
        <f>SUBTOTAL(9,D13:D67)</f>
        <v>-11.789292419999999</v>
      </c>
      <c r="E70" s="80"/>
      <c r="F70" s="63">
        <f>SUBTOTAL(9,F13:F67)</f>
        <v>-6.1151834199999984</v>
      </c>
      <c r="G70" s="63">
        <f>SUBTOTAL(9,G13:G69)</f>
        <v>-24.029292419999997</v>
      </c>
      <c r="H70" s="101">
        <f>SUBTOTAL(9,H13:H68)</f>
        <v>6.3659999999999997</v>
      </c>
      <c r="I70" s="63">
        <f>SUBTOTAL(9,I13:I68)</f>
        <v>1.7200000000000002</v>
      </c>
      <c r="J70" s="63">
        <f>SUBTOTAL(9,J13:J68)</f>
        <v>1.37</v>
      </c>
      <c r="K70" s="64">
        <f>SUBTOTAL(9,K13:K68)</f>
        <v>1.32</v>
      </c>
      <c r="L70" s="14"/>
      <c r="M70" s="14"/>
      <c r="N70" s="15"/>
      <c r="O70" s="6"/>
      <c r="P70" s="6"/>
      <c r="Q70" s="6"/>
      <c r="R70" s="6"/>
      <c r="S70" s="16"/>
      <c r="T70" s="6"/>
      <c r="U70" s="6"/>
      <c r="V70" s="6"/>
      <c r="W70" s="6"/>
      <c r="X70" s="6"/>
    </row>
    <row r="71" spans="1:24" x14ac:dyDescent="0.25">
      <c r="A71" s="38"/>
      <c r="B71" s="80"/>
      <c r="C71" s="80"/>
      <c r="D71" s="80"/>
      <c r="E71" s="80"/>
      <c r="F71" s="80"/>
      <c r="G71" s="80"/>
      <c r="H71" s="102"/>
      <c r="I71" s="65"/>
      <c r="J71" s="65"/>
      <c r="K71" s="66"/>
      <c r="L71" s="14"/>
      <c r="M71" s="14"/>
      <c r="N71" s="15"/>
      <c r="O71" s="6"/>
      <c r="P71" s="6"/>
      <c r="Q71" s="6"/>
      <c r="R71" s="6"/>
      <c r="S71" s="16"/>
      <c r="T71" s="6"/>
      <c r="U71" s="6"/>
      <c r="V71" s="6"/>
      <c r="W71" s="6"/>
      <c r="X71" s="6"/>
    </row>
    <row r="72" spans="1:24" x14ac:dyDescent="0.25">
      <c r="A72" s="39" t="s">
        <v>1</v>
      </c>
      <c r="B72" s="67">
        <f>B10+B70</f>
        <v>108.89288958</v>
      </c>
      <c r="C72" s="67">
        <f>C10+C70</f>
        <v>108.25248958</v>
      </c>
      <c r="D72" s="67">
        <f>D10+D70</f>
        <v>381.18710758000003</v>
      </c>
      <c r="E72" s="80"/>
      <c r="F72" s="67">
        <f t="shared" ref="F72:K72" si="2">F10+F70</f>
        <v>106.42181658000004</v>
      </c>
      <c r="G72" s="67">
        <f t="shared" si="2"/>
        <v>776.94710757999997</v>
      </c>
      <c r="H72" s="103">
        <f t="shared" si="2"/>
        <v>131.90580000000023</v>
      </c>
      <c r="I72" s="67">
        <f t="shared" si="2"/>
        <v>127.25980000000024</v>
      </c>
      <c r="J72" s="67">
        <f t="shared" si="2"/>
        <v>55.979799999999948</v>
      </c>
      <c r="K72" s="67">
        <f t="shared" si="2"/>
        <v>40.92979999999995</v>
      </c>
      <c r="L72" s="14"/>
      <c r="M72" s="14"/>
      <c r="N72" s="15"/>
      <c r="O72" s="6"/>
      <c r="P72" s="6"/>
      <c r="Q72" s="6"/>
      <c r="R72" s="6"/>
      <c r="S72" s="16"/>
      <c r="T72" s="6"/>
      <c r="U72" s="6"/>
      <c r="V72" s="6"/>
      <c r="W72" s="6"/>
      <c r="X72" s="6"/>
    </row>
    <row r="73" spans="1:24" x14ac:dyDescent="0.25">
      <c r="A73" s="40"/>
      <c r="B73" s="29"/>
      <c r="C73" s="29"/>
      <c r="D73" s="29"/>
      <c r="E73" s="91"/>
      <c r="F73" s="86"/>
      <c r="G73" s="86"/>
      <c r="H73" s="104"/>
      <c r="I73" s="87"/>
      <c r="J73" s="87"/>
      <c r="K73" s="87"/>
      <c r="L73" s="14"/>
      <c r="M73" s="14"/>
      <c r="N73" s="15"/>
      <c r="O73" s="6"/>
      <c r="P73" s="6"/>
      <c r="Q73" s="6"/>
      <c r="R73" s="6"/>
      <c r="S73" s="16"/>
      <c r="T73" s="6"/>
      <c r="U73" s="6"/>
      <c r="V73" s="6"/>
      <c r="W73" s="6"/>
      <c r="X73" s="6"/>
    </row>
    <row r="74" spans="1:24" x14ac:dyDescent="0.25">
      <c r="A74" s="47" t="s">
        <v>0</v>
      </c>
      <c r="B74" s="48">
        <f>B72/B10</f>
        <v>0.9676185572744963</v>
      </c>
      <c r="C74" s="48">
        <f>C72/C10</f>
        <v>0.96192798439624294</v>
      </c>
      <c r="D74" s="85">
        <f>D72/D10</f>
        <v>0.96999999893123356</v>
      </c>
      <c r="E74" s="89"/>
      <c r="F74" s="48">
        <f>F72/F10</f>
        <v>0.94566068564116701</v>
      </c>
      <c r="G74" s="48">
        <f>G72/G10</f>
        <v>0.96999999947563997</v>
      </c>
      <c r="H74" s="105"/>
      <c r="I74" s="88"/>
      <c r="J74" s="88"/>
      <c r="K74" s="88"/>
      <c r="L74" s="14"/>
      <c r="M74" s="14"/>
      <c r="N74" s="15"/>
      <c r="O74" s="6"/>
      <c r="P74" s="6"/>
      <c r="Q74" s="6"/>
      <c r="R74" s="6"/>
      <c r="S74" s="16"/>
      <c r="T74" s="6"/>
      <c r="U74" s="6"/>
      <c r="V74" s="6"/>
      <c r="W74" s="6"/>
      <c r="X74" s="6"/>
    </row>
    <row r="75" spans="1:24" ht="18" customHeight="1" x14ac:dyDescent="0.25">
      <c r="A75" s="173" t="s">
        <v>86</v>
      </c>
      <c r="B75" s="174"/>
      <c r="C75" s="174"/>
      <c r="D75" s="174"/>
      <c r="E75" s="174"/>
      <c r="F75" s="174"/>
      <c r="G75" s="175"/>
      <c r="H75" s="14"/>
      <c r="I75" s="14"/>
      <c r="J75" s="14"/>
      <c r="K75" s="14"/>
      <c r="L75" s="14"/>
      <c r="M75" s="14"/>
      <c r="N75" s="15"/>
      <c r="O75" s="6"/>
      <c r="P75" s="6"/>
      <c r="Q75" s="6"/>
      <c r="R75" s="6"/>
      <c r="S75" s="16"/>
      <c r="T75" s="6"/>
      <c r="U75" s="6"/>
      <c r="V75" s="6"/>
      <c r="W75" s="6"/>
      <c r="X75" s="6"/>
    </row>
    <row r="76" spans="1:24" ht="18" customHeight="1" x14ac:dyDescent="0.25">
      <c r="A76" s="173"/>
      <c r="B76" s="174"/>
      <c r="C76" s="174"/>
      <c r="D76" s="174"/>
      <c r="E76" s="174"/>
      <c r="F76" s="174"/>
      <c r="G76" s="175"/>
      <c r="H76" s="14"/>
      <c r="I76" s="14"/>
      <c r="J76" s="14"/>
      <c r="K76" s="14"/>
      <c r="L76" s="14"/>
      <c r="M76" s="14"/>
      <c r="N76" s="15"/>
      <c r="O76" s="6"/>
      <c r="P76" s="6"/>
      <c r="Q76" s="6"/>
      <c r="R76" s="6"/>
      <c r="S76" s="16"/>
      <c r="T76" s="6"/>
      <c r="U76" s="6"/>
      <c r="V76" s="6"/>
      <c r="W76" s="6"/>
      <c r="X76" s="6"/>
    </row>
    <row r="77" spans="1:24" ht="18" customHeight="1" x14ac:dyDescent="0.25">
      <c r="A77" s="173" t="s">
        <v>77</v>
      </c>
      <c r="B77" s="174"/>
      <c r="C77" s="174"/>
      <c r="D77" s="174"/>
      <c r="E77" s="174"/>
      <c r="F77" s="174"/>
      <c r="G77" s="175"/>
      <c r="H77" s="14"/>
      <c r="I77" s="14"/>
      <c r="J77" s="14"/>
      <c r="K77" s="14"/>
      <c r="L77" s="14"/>
      <c r="M77" s="14"/>
      <c r="N77" s="15"/>
      <c r="O77" s="6"/>
      <c r="P77" s="6"/>
      <c r="Q77" s="6"/>
      <c r="R77" s="6"/>
      <c r="S77" s="16"/>
      <c r="T77" s="6"/>
      <c r="U77" s="6"/>
      <c r="V77" s="6"/>
      <c r="W77" s="6"/>
      <c r="X77" s="6"/>
    </row>
    <row r="78" spans="1:24" s="75" customFormat="1" ht="18" customHeight="1" x14ac:dyDescent="0.25">
      <c r="A78" s="173"/>
      <c r="B78" s="174"/>
      <c r="C78" s="174"/>
      <c r="D78" s="174"/>
      <c r="E78" s="174"/>
      <c r="F78" s="174"/>
      <c r="G78" s="175"/>
      <c r="H78" s="14"/>
      <c r="I78" s="14"/>
      <c r="J78" s="14"/>
      <c r="K78" s="14"/>
      <c r="L78" s="14"/>
      <c r="M78" s="14"/>
      <c r="N78" s="15"/>
      <c r="O78" s="77"/>
      <c r="P78" s="77"/>
      <c r="Q78" s="77"/>
      <c r="R78" s="77"/>
      <c r="S78" s="16"/>
      <c r="T78" s="77"/>
      <c r="U78" s="77"/>
      <c r="V78" s="77"/>
      <c r="W78" s="77"/>
      <c r="X78" s="77"/>
    </row>
    <row r="79" spans="1:24" s="75" customFormat="1" ht="18" customHeight="1" x14ac:dyDescent="0.25">
      <c r="A79" s="173"/>
      <c r="B79" s="174"/>
      <c r="C79" s="174"/>
      <c r="D79" s="174"/>
      <c r="E79" s="174"/>
      <c r="F79" s="174"/>
      <c r="G79" s="175"/>
      <c r="H79" s="14"/>
      <c r="I79" s="14"/>
      <c r="J79" s="14"/>
      <c r="K79" s="14"/>
      <c r="L79" s="14"/>
      <c r="M79" s="14"/>
      <c r="N79" s="15"/>
      <c r="O79" s="77"/>
      <c r="P79" s="77"/>
      <c r="Q79" s="77"/>
      <c r="R79" s="77"/>
      <c r="S79" s="16"/>
      <c r="T79" s="77"/>
      <c r="U79" s="77"/>
      <c r="V79" s="77"/>
      <c r="W79" s="77"/>
      <c r="X79" s="77"/>
    </row>
    <row r="80" spans="1:24" ht="27.75" customHeight="1" x14ac:dyDescent="0.25">
      <c r="A80" s="106" t="s">
        <v>31</v>
      </c>
      <c r="B80" s="77"/>
      <c r="C80" s="77"/>
      <c r="D80" s="77"/>
      <c r="F80" s="77"/>
      <c r="G80" s="107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47.25" x14ac:dyDescent="0.25">
      <c r="A81" s="50"/>
      <c r="B81" s="51" t="s">
        <v>29</v>
      </c>
      <c r="C81" s="46" t="s">
        <v>30</v>
      </c>
      <c r="D81" s="77"/>
      <c r="F81" s="46" t="s">
        <v>50</v>
      </c>
      <c r="G81" s="108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32.25" customHeight="1" x14ac:dyDescent="0.25">
      <c r="A82" s="92" t="s">
        <v>82</v>
      </c>
      <c r="B82" s="26">
        <f>-B70+B64</f>
        <v>0.26800000000000024</v>
      </c>
      <c r="C82" s="26">
        <f>-C70+C64</f>
        <v>0.90840000000000032</v>
      </c>
      <c r="D82" s="109"/>
      <c r="E82" s="110"/>
      <c r="F82" s="26">
        <f>-F70+F64</f>
        <v>2.7390729999999985</v>
      </c>
      <c r="G82" s="111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x14ac:dyDescent="0.25"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x14ac:dyDescent="0.25"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6.75" customHeight="1" x14ac:dyDescent="0.25"/>
  </sheetData>
  <mergeCells count="4">
    <mergeCell ref="A2:G2"/>
    <mergeCell ref="A3:G3"/>
    <mergeCell ref="A75:G76"/>
    <mergeCell ref="A77:G79"/>
  </mergeCells>
  <phoneticPr fontId="5" type="noConversion"/>
  <printOptions horizontalCentered="1"/>
  <pageMargins left="0.7" right="0.3" top="0.75" bottom="0.75" header="0.3" footer="0.3"/>
  <pageSetup paperSize="17" scale="76" orientation="portrait" r:id="rId1"/>
  <headerFooter scaleWithDoc="0" alignWithMargins="0">
    <oddFooter>&amp;L&amp;"Arial Narrow,Regular"&amp;8&amp;D&amp;C&amp;"Arial Narrow,Regular"&amp;8Confidential Advice to Cabinet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7"/>
  <sheetViews>
    <sheetView showGridLines="0" tabSelected="1" topLeftCell="A27" zoomScale="85" zoomScaleNormal="85" zoomScaleSheetLayoutView="85" workbookViewId="0">
      <selection activeCell="C48" sqref="C48"/>
    </sheetView>
  </sheetViews>
  <sheetFormatPr defaultRowHeight="15.75" outlineLevelRow="2" outlineLevelCol="1" x14ac:dyDescent="0.25"/>
  <cols>
    <col min="1" max="1" width="98" style="75" customWidth="1"/>
    <col min="2" max="2" width="16" style="75" customWidth="1" outlineLevel="1"/>
    <col min="3" max="4" width="16" style="75" customWidth="1"/>
    <col min="5" max="6" width="1.42578125" style="76" hidden="1" customWidth="1" outlineLevel="1"/>
    <col min="7" max="7" width="15.5703125" style="75" hidden="1" customWidth="1" outlineLevel="1"/>
    <col min="8" max="10" width="15.7109375" style="75" hidden="1" customWidth="1" outlineLevel="1"/>
    <col min="11" max="11" width="2.85546875" style="75" customWidth="1" collapsed="1"/>
    <col min="12" max="12" width="2.140625" style="75" customWidth="1"/>
    <col min="13" max="13" width="14.42578125" style="75" customWidth="1"/>
    <col min="14" max="14" width="1" style="75" customWidth="1"/>
    <col min="15" max="15" width="15.42578125" style="75" customWidth="1"/>
    <col min="16" max="16" width="19.140625" style="75" bestFit="1" customWidth="1"/>
    <col min="17" max="17" width="18.140625" style="75" bestFit="1" customWidth="1"/>
    <col min="18" max="16384" width="9.140625" style="75"/>
  </cols>
  <sheetData>
    <row r="1" spans="1:23" ht="10.5" customHeight="1" x14ac:dyDescent="0.25">
      <c r="A1" s="176"/>
      <c r="B1" s="177"/>
      <c r="C1" s="177"/>
      <c r="D1" s="178"/>
      <c r="E1" s="93"/>
      <c r="G1" s="23"/>
      <c r="H1" s="23"/>
      <c r="I1" s="23"/>
      <c r="J1" s="24"/>
    </row>
    <row r="2" spans="1:23" ht="20.25" x14ac:dyDescent="0.3">
      <c r="A2" s="165" t="s">
        <v>127</v>
      </c>
      <c r="B2" s="166"/>
      <c r="C2" s="166"/>
      <c r="D2" s="179"/>
      <c r="E2" s="120"/>
      <c r="F2" s="120"/>
      <c r="G2" s="30"/>
      <c r="H2" s="30"/>
      <c r="I2" s="30"/>
      <c r="J2" s="31"/>
      <c r="K2" s="11"/>
      <c r="L2" s="11"/>
      <c r="M2" s="11"/>
    </row>
    <row r="3" spans="1:23" ht="23.25" customHeight="1" x14ac:dyDescent="0.25">
      <c r="A3" s="180" t="s">
        <v>10</v>
      </c>
      <c r="B3" s="181"/>
      <c r="C3" s="181"/>
      <c r="D3" s="182"/>
      <c r="E3" s="121"/>
      <c r="F3" s="121"/>
      <c r="G3" s="32"/>
      <c r="H3" s="32"/>
      <c r="I3" s="114"/>
      <c r="J3" s="28"/>
      <c r="K3" s="5"/>
      <c r="L3" s="5"/>
      <c r="M3" s="5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s="77" customFormat="1" ht="66.75" customHeight="1" x14ac:dyDescent="0.3">
      <c r="A4" s="117" t="s">
        <v>2</v>
      </c>
      <c r="B4" s="157" t="s">
        <v>143</v>
      </c>
      <c r="C4" s="157" t="s">
        <v>144</v>
      </c>
      <c r="D4" s="118" t="s">
        <v>91</v>
      </c>
      <c r="E4" s="131"/>
      <c r="F4" s="129"/>
      <c r="G4" s="95" t="s">
        <v>89</v>
      </c>
      <c r="H4" s="22" t="s">
        <v>14</v>
      </c>
      <c r="I4" s="22" t="s">
        <v>15</v>
      </c>
      <c r="J4" s="25" t="s">
        <v>90</v>
      </c>
      <c r="M4" s="17"/>
    </row>
    <row r="5" spans="1:23" ht="17.25" customHeight="1" x14ac:dyDescent="0.25">
      <c r="A5" s="33" t="s">
        <v>122</v>
      </c>
      <c r="B5" s="158">
        <v>2049.8512139999998</v>
      </c>
      <c r="C5" s="158">
        <v>2049.8512139999998</v>
      </c>
      <c r="D5" s="158">
        <v>2049.8512139999998</v>
      </c>
      <c r="E5" s="132"/>
      <c r="F5" s="96"/>
      <c r="G5" s="96">
        <v>1412.7910000000002</v>
      </c>
      <c r="H5" s="80">
        <v>1409.1442000000002</v>
      </c>
      <c r="I5" s="80">
        <v>1334.5783999999999</v>
      </c>
      <c r="J5" s="54">
        <v>1319.0014999999999</v>
      </c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</row>
    <row r="6" spans="1:23" ht="17.25" customHeight="1" outlineLevel="2" x14ac:dyDescent="0.25">
      <c r="A6" s="35" t="s">
        <v>92</v>
      </c>
      <c r="B6" s="159">
        <v>-264.09950000000003</v>
      </c>
      <c r="C6" s="159">
        <v>-264.09950000000003</v>
      </c>
      <c r="D6" s="159">
        <v>-264.09950000000003</v>
      </c>
      <c r="E6" s="133"/>
      <c r="F6" s="97"/>
      <c r="G6" s="97">
        <v>-255.25120000000001</v>
      </c>
      <c r="H6" s="81">
        <v>-253.6044</v>
      </c>
      <c r="I6" s="81">
        <v>-249.96860000000001</v>
      </c>
      <c r="J6" s="82">
        <v>-249.39169999999999</v>
      </c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</row>
    <row r="7" spans="1:23" ht="17.25" customHeight="1" outlineLevel="2" x14ac:dyDescent="0.25">
      <c r="A7" s="35" t="s">
        <v>138</v>
      </c>
      <c r="B7" s="159">
        <v>-2.15</v>
      </c>
      <c r="C7" s="159">
        <v>-2.15</v>
      </c>
      <c r="D7" s="159">
        <v>-2.15</v>
      </c>
      <c r="E7" s="133"/>
      <c r="F7" s="97"/>
      <c r="G7" s="97">
        <v>2.1800000000000002</v>
      </c>
      <c r="H7" s="81">
        <v>1.85</v>
      </c>
      <c r="I7" s="81">
        <v>2.5</v>
      </c>
      <c r="J7" s="82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</row>
    <row r="8" spans="1:23" ht="17.25" customHeight="1" outlineLevel="2" x14ac:dyDescent="0.25">
      <c r="A8" s="35" t="s">
        <v>93</v>
      </c>
      <c r="B8" s="159">
        <v>-26</v>
      </c>
      <c r="C8" s="159">
        <v>-26</v>
      </c>
      <c r="D8" s="159">
        <v>-26</v>
      </c>
      <c r="E8" s="133"/>
      <c r="F8" s="97"/>
      <c r="G8" s="97">
        <v>-26</v>
      </c>
      <c r="H8" s="81">
        <f>-26</f>
        <v>-26</v>
      </c>
      <c r="I8" s="81">
        <f>-26</f>
        <v>-26</v>
      </c>
      <c r="J8" s="82">
        <f>-26</f>
        <v>-26</v>
      </c>
      <c r="L8" s="2"/>
      <c r="M8" s="19" t="s">
        <v>5</v>
      </c>
      <c r="N8" s="3"/>
      <c r="O8" s="3"/>
      <c r="P8" s="3"/>
      <c r="Q8" s="76"/>
      <c r="R8" s="76"/>
      <c r="S8" s="77"/>
      <c r="T8" s="77"/>
      <c r="U8" s="77"/>
      <c r="V8" s="77"/>
      <c r="W8" s="77"/>
    </row>
    <row r="9" spans="1:23" ht="17.25" customHeight="1" outlineLevel="2" x14ac:dyDescent="0.25">
      <c r="A9" s="35" t="s">
        <v>94</v>
      </c>
      <c r="B9" s="159">
        <v>-939</v>
      </c>
      <c r="C9" s="159">
        <v>-939</v>
      </c>
      <c r="D9" s="159">
        <v>-939</v>
      </c>
      <c r="E9" s="133"/>
      <c r="F9" s="97"/>
      <c r="G9" s="97">
        <v>-882</v>
      </c>
      <c r="H9" s="81">
        <v>-882</v>
      </c>
      <c r="I9" s="81">
        <v>-882</v>
      </c>
      <c r="J9" s="82">
        <v>-882</v>
      </c>
      <c r="L9" s="2"/>
      <c r="M9" s="19"/>
      <c r="N9" s="3"/>
      <c r="O9" s="3"/>
      <c r="P9" s="3"/>
      <c r="Q9" s="76"/>
      <c r="R9" s="76"/>
      <c r="S9" s="77"/>
      <c r="T9" s="77"/>
      <c r="U9" s="77"/>
      <c r="V9" s="77"/>
      <c r="W9" s="77"/>
    </row>
    <row r="10" spans="1:23" ht="17.25" customHeight="1" outlineLevel="2" x14ac:dyDescent="0.25">
      <c r="A10" s="35" t="s">
        <v>95</v>
      </c>
      <c r="B10" s="159">
        <v>-140</v>
      </c>
      <c r="C10" s="159">
        <v>-140</v>
      </c>
      <c r="D10" s="159">
        <v>-140</v>
      </c>
      <c r="E10" s="133"/>
      <c r="F10" s="97"/>
      <c r="G10" s="97">
        <v>261</v>
      </c>
      <c r="H10" s="81">
        <v>325</v>
      </c>
      <c r="I10" s="81">
        <v>375</v>
      </c>
      <c r="J10" s="82"/>
      <c r="L10" s="2"/>
      <c r="M10" s="19"/>
      <c r="N10" s="3"/>
      <c r="O10" s="3"/>
      <c r="P10" s="3"/>
      <c r="Q10" s="76"/>
      <c r="R10" s="76"/>
      <c r="S10" s="77"/>
      <c r="T10" s="77"/>
      <c r="U10" s="77"/>
      <c r="V10" s="77"/>
      <c r="W10" s="77"/>
    </row>
    <row r="11" spans="1:23" ht="17.25" customHeight="1" outlineLevel="2" x14ac:dyDescent="0.25">
      <c r="A11" s="35" t="s">
        <v>96</v>
      </c>
      <c r="B11" s="159">
        <v>-344</v>
      </c>
      <c r="C11" s="159">
        <v>-344</v>
      </c>
      <c r="D11" s="159">
        <v>-344</v>
      </c>
      <c r="E11" s="133"/>
      <c r="F11" s="97"/>
      <c r="G11" s="97">
        <v>472</v>
      </c>
      <c r="H11" s="81">
        <v>484</v>
      </c>
      <c r="I11" s="81">
        <v>497</v>
      </c>
      <c r="J11" s="82"/>
      <c r="L11" s="2"/>
      <c r="M11" s="19"/>
      <c r="N11" s="3"/>
      <c r="O11" s="3"/>
      <c r="P11" s="3"/>
      <c r="Q11" s="76"/>
      <c r="R11" s="76"/>
      <c r="S11" s="77"/>
      <c r="T11" s="77"/>
      <c r="U11" s="77"/>
      <c r="V11" s="77"/>
      <c r="W11" s="77"/>
    </row>
    <row r="12" spans="1:23" ht="17.25" customHeight="1" outlineLevel="2" x14ac:dyDescent="0.25">
      <c r="A12" s="35" t="s">
        <v>97</v>
      </c>
      <c r="B12" s="159">
        <v>-15</v>
      </c>
      <c r="C12" s="159">
        <v>-15</v>
      </c>
      <c r="D12" s="159">
        <v>-15</v>
      </c>
      <c r="E12" s="133"/>
      <c r="F12" s="97"/>
      <c r="G12" s="97">
        <v>20</v>
      </c>
      <c r="H12" s="81">
        <v>20</v>
      </c>
      <c r="I12" s="81">
        <v>20</v>
      </c>
      <c r="J12" s="82"/>
      <c r="L12" s="2"/>
      <c r="M12" s="19"/>
      <c r="N12" s="3"/>
      <c r="O12" s="3"/>
      <c r="P12" s="3"/>
      <c r="Q12" s="76"/>
      <c r="R12" s="76"/>
      <c r="S12" s="77"/>
      <c r="T12" s="77"/>
      <c r="U12" s="77"/>
      <c r="V12" s="77"/>
      <c r="W12" s="77"/>
    </row>
    <row r="13" spans="1:23" ht="17.25" customHeight="1" outlineLevel="2" x14ac:dyDescent="0.25">
      <c r="A13" s="35" t="s">
        <v>124</v>
      </c>
      <c r="B13" s="159">
        <v>-45</v>
      </c>
      <c r="C13" s="159">
        <v>-45</v>
      </c>
      <c r="D13" s="159">
        <v>-45</v>
      </c>
      <c r="E13" s="133"/>
      <c r="F13" s="97"/>
      <c r="G13" s="97"/>
      <c r="H13" s="81"/>
      <c r="I13" s="81"/>
      <c r="J13" s="82"/>
      <c r="L13" s="2"/>
      <c r="M13" s="19"/>
      <c r="N13" s="3"/>
      <c r="O13" s="3"/>
      <c r="P13" s="3"/>
      <c r="Q13" s="76">
        <f>218.36+45.74</f>
        <v>264.10000000000002</v>
      </c>
      <c r="R13" s="76"/>
      <c r="S13" s="77"/>
      <c r="T13" s="77"/>
      <c r="U13" s="77"/>
      <c r="V13" s="77"/>
      <c r="W13" s="77"/>
    </row>
    <row r="14" spans="1:23" ht="17.25" customHeight="1" outlineLevel="2" x14ac:dyDescent="0.25">
      <c r="A14" s="35" t="s">
        <v>123</v>
      </c>
      <c r="B14" s="159">
        <v>-135</v>
      </c>
      <c r="C14" s="159">
        <v>-135</v>
      </c>
      <c r="D14" s="159">
        <v>-135</v>
      </c>
      <c r="E14" s="133"/>
      <c r="F14" s="97"/>
      <c r="G14" s="97"/>
      <c r="H14" s="81"/>
      <c r="I14" s="81"/>
      <c r="J14" s="82"/>
      <c r="L14" s="2"/>
      <c r="M14" s="19"/>
      <c r="N14" s="3"/>
      <c r="O14" s="3"/>
      <c r="P14" s="3"/>
      <c r="Q14" s="76"/>
      <c r="R14" s="76"/>
      <c r="S14" s="77"/>
      <c r="T14" s="77"/>
      <c r="U14" s="77"/>
      <c r="V14" s="77"/>
      <c r="W14" s="77"/>
    </row>
    <row r="15" spans="1:23" ht="17.25" customHeight="1" outlineLevel="2" x14ac:dyDescent="0.25">
      <c r="A15" s="33" t="s">
        <v>121</v>
      </c>
      <c r="B15" s="158">
        <f>SUBTOTAL(9,B5:B14)</f>
        <v>139.60171399999967</v>
      </c>
      <c r="C15" s="158">
        <f>SUBTOTAL(9,C5:C14)</f>
        <v>139.60171399999967</v>
      </c>
      <c r="D15" s="158">
        <f>SUBTOTAL(9,D5:D14)</f>
        <v>139.60171399999967</v>
      </c>
      <c r="E15" s="132"/>
      <c r="F15" s="96"/>
      <c r="G15" s="96">
        <f>SUBTOTAL(9,G5:G14)</f>
        <v>1004.7198000000003</v>
      </c>
      <c r="H15" s="80">
        <f>SUBTOTAL(9,H5:H14)</f>
        <v>1078.3898000000002</v>
      </c>
      <c r="I15" s="80">
        <f>SUBTOTAL(9,I5:I14)</f>
        <v>1071.1098</v>
      </c>
      <c r="J15" s="54">
        <f>SUBTOTAL(9,J5:J14)</f>
        <v>161.60979999999995</v>
      </c>
      <c r="M15" s="76"/>
      <c r="N15" s="76"/>
      <c r="O15" s="76"/>
      <c r="P15" s="76"/>
      <c r="Q15" s="113"/>
      <c r="R15" s="76"/>
      <c r="S15" s="77"/>
      <c r="T15" s="77"/>
      <c r="U15" s="77"/>
      <c r="V15" s="77"/>
      <c r="W15" s="77"/>
    </row>
    <row r="16" spans="1:23" ht="11.25" customHeight="1" x14ac:dyDescent="0.25">
      <c r="A16" s="33"/>
      <c r="B16" s="159"/>
      <c r="C16" s="159"/>
      <c r="D16" s="159"/>
      <c r="E16" s="133"/>
      <c r="F16" s="97"/>
      <c r="G16" s="98"/>
      <c r="H16" s="57"/>
      <c r="I16" s="57"/>
      <c r="J16" s="58"/>
      <c r="M16" s="76"/>
      <c r="N16" s="76"/>
      <c r="O16" s="112"/>
      <c r="P16" s="76"/>
      <c r="Q16" s="76"/>
      <c r="R16" s="76"/>
      <c r="S16" s="77"/>
      <c r="T16" s="77"/>
      <c r="U16" s="77"/>
      <c r="V16" s="77"/>
      <c r="W16" s="77"/>
    </row>
    <row r="17" spans="1:23" ht="17.25" customHeight="1" x14ac:dyDescent="0.25">
      <c r="A17" s="38" t="s">
        <v>3</v>
      </c>
      <c r="B17" s="160"/>
      <c r="C17" s="160"/>
      <c r="D17" s="160"/>
      <c r="E17" s="134"/>
      <c r="F17" s="116"/>
      <c r="G17" s="99"/>
      <c r="H17" s="59"/>
      <c r="I17" s="59"/>
      <c r="J17" s="60"/>
      <c r="M17" s="19" t="s">
        <v>6</v>
      </c>
      <c r="N17" s="76"/>
      <c r="O17" s="76"/>
      <c r="P17" s="76"/>
      <c r="Q17" s="76"/>
      <c r="R17" s="76"/>
      <c r="S17" s="77"/>
      <c r="T17" s="77"/>
      <c r="U17" s="77"/>
      <c r="V17" s="77"/>
      <c r="W17" s="77"/>
    </row>
    <row r="18" spans="1:23" ht="4.5" customHeight="1" outlineLevel="1" x14ac:dyDescent="0.25">
      <c r="A18" s="34"/>
      <c r="B18" s="160"/>
      <c r="C18" s="160"/>
      <c r="D18" s="160"/>
      <c r="E18" s="134"/>
      <c r="F18" s="116"/>
      <c r="G18" s="99"/>
      <c r="H18" s="59"/>
      <c r="I18" s="59"/>
      <c r="J18" s="60"/>
      <c r="M18" s="20"/>
      <c r="N18" s="76"/>
      <c r="O18" s="76"/>
      <c r="P18" s="76"/>
      <c r="Q18" s="76"/>
      <c r="R18" s="76"/>
      <c r="S18" s="77"/>
      <c r="T18" s="77"/>
      <c r="U18" s="77"/>
      <c r="V18" s="77"/>
      <c r="W18" s="77"/>
    </row>
    <row r="19" spans="1:23" ht="17.25" customHeight="1" outlineLevel="1" x14ac:dyDescent="0.25">
      <c r="A19" s="34" t="s">
        <v>128</v>
      </c>
      <c r="B19" s="160"/>
      <c r="C19" s="160"/>
      <c r="D19" s="160"/>
      <c r="E19" s="134"/>
      <c r="F19" s="116"/>
      <c r="G19" s="99"/>
      <c r="H19" s="59"/>
      <c r="I19" s="59"/>
      <c r="J19" s="60"/>
      <c r="M19" s="20" t="s">
        <v>126</v>
      </c>
      <c r="N19" s="76"/>
      <c r="O19" s="76"/>
      <c r="P19" s="76"/>
      <c r="Q19" s="76"/>
      <c r="R19" s="76"/>
      <c r="S19" s="77"/>
      <c r="T19" s="77"/>
      <c r="U19" s="77"/>
      <c r="V19" s="77"/>
      <c r="W19" s="77"/>
    </row>
    <row r="20" spans="1:23" ht="17.25" customHeight="1" outlineLevel="1" x14ac:dyDescent="0.25">
      <c r="A20" s="119" t="s">
        <v>135</v>
      </c>
      <c r="B20" s="159">
        <v>4</v>
      </c>
      <c r="C20" s="159">
        <v>4</v>
      </c>
      <c r="D20" s="159"/>
      <c r="E20" s="133"/>
      <c r="F20" s="97"/>
      <c r="G20" s="97"/>
      <c r="H20" s="81"/>
      <c r="I20" s="81"/>
      <c r="J20" s="82"/>
      <c r="M20" s="76"/>
      <c r="N20" s="76"/>
      <c r="O20" s="76"/>
      <c r="P20" s="78"/>
      <c r="Q20" s="76"/>
      <c r="R20" s="76"/>
      <c r="S20" s="77"/>
      <c r="T20" s="77"/>
      <c r="U20" s="77"/>
      <c r="V20" s="77"/>
      <c r="W20" s="77"/>
    </row>
    <row r="21" spans="1:23" ht="17.25" customHeight="1" outlineLevel="1" x14ac:dyDescent="0.25">
      <c r="A21" s="156" t="s">
        <v>98</v>
      </c>
      <c r="B21" s="159">
        <v>-4</v>
      </c>
      <c r="C21" s="159">
        <v>-4</v>
      </c>
      <c r="D21" s="159"/>
      <c r="E21" s="133"/>
      <c r="F21" s="97"/>
      <c r="G21" s="97"/>
      <c r="H21" s="81"/>
      <c r="I21" s="81"/>
      <c r="J21" s="82"/>
      <c r="K21" s="12"/>
      <c r="L21" s="12"/>
      <c r="M21" s="79"/>
      <c r="N21" s="77"/>
      <c r="O21" s="77"/>
      <c r="P21" s="77"/>
      <c r="Q21" s="76"/>
      <c r="R21" s="76"/>
      <c r="S21" s="76"/>
      <c r="T21" s="76"/>
      <c r="U21" s="76"/>
      <c r="V21" s="76"/>
      <c r="W21" s="77"/>
    </row>
    <row r="22" spans="1:23" x14ac:dyDescent="0.25">
      <c r="A22" s="94"/>
      <c r="B22" s="159"/>
      <c r="C22" s="159"/>
      <c r="D22" s="159"/>
      <c r="E22" s="133"/>
      <c r="F22" s="97"/>
      <c r="G22" s="97"/>
      <c r="H22" s="81"/>
      <c r="I22" s="81"/>
      <c r="J22" s="82"/>
      <c r="K22" s="12"/>
      <c r="L22" s="12"/>
      <c r="M22" s="79"/>
      <c r="N22" s="77"/>
      <c r="O22" s="77"/>
      <c r="P22" s="77"/>
      <c r="Q22" s="76"/>
      <c r="R22" s="76"/>
      <c r="S22" s="76"/>
      <c r="T22" s="76"/>
      <c r="U22" s="76"/>
      <c r="V22" s="76"/>
      <c r="W22" s="77"/>
    </row>
    <row r="23" spans="1:23" ht="17.25" customHeight="1" outlineLevel="1" x14ac:dyDescent="0.25">
      <c r="A23" s="49" t="s">
        <v>120</v>
      </c>
      <c r="B23" s="158"/>
      <c r="C23" s="158"/>
      <c r="D23" s="159"/>
      <c r="E23" s="133"/>
      <c r="F23" s="97"/>
      <c r="G23" s="97"/>
      <c r="H23" s="81"/>
      <c r="I23" s="81"/>
      <c r="J23" s="82"/>
      <c r="K23" s="12"/>
      <c r="L23" s="12"/>
      <c r="M23" s="20" t="s">
        <v>8</v>
      </c>
      <c r="N23" s="77"/>
      <c r="O23" s="77"/>
      <c r="P23" s="77"/>
      <c r="Q23" s="76"/>
      <c r="R23" s="76"/>
      <c r="S23" s="76"/>
      <c r="T23" s="76"/>
      <c r="U23" s="76"/>
      <c r="V23" s="76"/>
      <c r="W23" s="77"/>
    </row>
    <row r="24" spans="1:23" ht="17.25" customHeight="1" outlineLevel="1" x14ac:dyDescent="0.25">
      <c r="A24" s="35" t="s">
        <v>99</v>
      </c>
      <c r="B24" s="159">
        <v>0.3</v>
      </c>
      <c r="C24" s="159">
        <v>0.3</v>
      </c>
      <c r="D24" s="159"/>
      <c r="E24" s="133"/>
      <c r="F24" s="97"/>
      <c r="G24" s="97"/>
      <c r="H24" s="81"/>
      <c r="I24" s="81"/>
      <c r="J24" s="82"/>
      <c r="M24" s="20" t="s">
        <v>9</v>
      </c>
      <c r="N24" s="76"/>
      <c r="O24" s="76"/>
      <c r="P24" s="76"/>
      <c r="Q24" s="76"/>
      <c r="R24" s="76"/>
      <c r="S24" s="77"/>
      <c r="T24" s="77"/>
      <c r="U24" s="77"/>
      <c r="V24" s="77"/>
      <c r="W24" s="77"/>
    </row>
    <row r="25" spans="1:23" ht="17.25" customHeight="1" outlineLevel="1" x14ac:dyDescent="0.25">
      <c r="A25" s="49" t="s">
        <v>34</v>
      </c>
      <c r="B25" s="158"/>
      <c r="C25" s="158"/>
      <c r="D25" s="159"/>
      <c r="E25" s="133"/>
      <c r="F25" s="97"/>
      <c r="G25" s="97"/>
      <c r="H25" s="81"/>
      <c r="I25" s="81"/>
      <c r="J25" s="82"/>
      <c r="M25" s="76"/>
      <c r="N25" s="76"/>
      <c r="O25" s="76"/>
      <c r="P25" s="78"/>
      <c r="Q25" s="76"/>
      <c r="R25" s="76"/>
      <c r="S25" s="77"/>
      <c r="T25" s="77"/>
      <c r="U25" s="77"/>
      <c r="V25" s="77"/>
      <c r="W25" s="77"/>
    </row>
    <row r="26" spans="1:23" ht="17.25" customHeight="1" outlineLevel="1" x14ac:dyDescent="0.25">
      <c r="A26" s="35" t="s">
        <v>100</v>
      </c>
      <c r="B26" s="159">
        <v>0.52139681000000004</v>
      </c>
      <c r="C26" s="159">
        <v>0.52139681000000004</v>
      </c>
      <c r="D26" s="159"/>
      <c r="E26" s="133"/>
      <c r="F26" s="97"/>
      <c r="G26" s="97"/>
      <c r="H26" s="81"/>
      <c r="I26" s="81"/>
      <c r="J26" s="82"/>
      <c r="M26" s="76"/>
      <c r="N26" s="76"/>
      <c r="O26" s="76"/>
      <c r="P26" s="78"/>
      <c r="Q26" s="76"/>
      <c r="R26" s="76"/>
      <c r="S26" s="77"/>
      <c r="T26" s="77"/>
      <c r="U26" s="77"/>
      <c r="V26" s="77"/>
      <c r="W26" s="77"/>
    </row>
    <row r="27" spans="1:23" ht="17.25" customHeight="1" outlineLevel="1" x14ac:dyDescent="0.25">
      <c r="A27" s="35" t="s">
        <v>101</v>
      </c>
      <c r="B27" s="159">
        <v>2.274636E-2</v>
      </c>
      <c r="C27" s="159">
        <v>2.274636E-2</v>
      </c>
      <c r="D27" s="159"/>
      <c r="E27" s="133"/>
      <c r="F27" s="97"/>
      <c r="G27" s="97"/>
      <c r="H27" s="81"/>
      <c r="I27" s="81"/>
      <c r="J27" s="82"/>
      <c r="M27" s="76"/>
      <c r="N27" s="76"/>
      <c r="O27" s="76"/>
      <c r="P27" s="78"/>
      <c r="Q27" s="76"/>
      <c r="R27" s="76"/>
      <c r="S27" s="77"/>
      <c r="T27" s="77"/>
      <c r="U27" s="77"/>
      <c r="V27" s="77"/>
      <c r="W27" s="77"/>
    </row>
    <row r="28" spans="1:23" ht="17.25" customHeight="1" outlineLevel="1" x14ac:dyDescent="0.25">
      <c r="A28" s="35" t="s">
        <v>102</v>
      </c>
      <c r="B28" s="159">
        <v>3.0875E-2</v>
      </c>
      <c r="C28" s="159">
        <v>3.0875E-2</v>
      </c>
      <c r="D28" s="159"/>
      <c r="E28" s="133"/>
      <c r="F28" s="97"/>
      <c r="G28" s="97"/>
      <c r="H28" s="81"/>
      <c r="I28" s="81"/>
      <c r="J28" s="82"/>
      <c r="M28" s="76"/>
      <c r="N28" s="76"/>
      <c r="O28" s="76"/>
      <c r="P28" s="78"/>
      <c r="Q28" s="76"/>
      <c r="R28" s="76"/>
      <c r="S28" s="77"/>
      <c r="T28" s="77"/>
      <c r="U28" s="77"/>
      <c r="V28" s="77"/>
      <c r="W28" s="77"/>
    </row>
    <row r="29" spans="1:23" ht="17.25" customHeight="1" outlineLevel="1" x14ac:dyDescent="0.25">
      <c r="A29" s="35" t="s">
        <v>103</v>
      </c>
      <c r="B29" s="159">
        <v>0.4</v>
      </c>
      <c r="C29" s="159">
        <v>0.4</v>
      </c>
      <c r="D29" s="159"/>
      <c r="E29" s="133"/>
      <c r="F29" s="97"/>
      <c r="G29" s="97">
        <v>0.4</v>
      </c>
      <c r="H29" s="81">
        <v>0.1</v>
      </c>
      <c r="I29" s="81"/>
      <c r="J29" s="82"/>
      <c r="M29" s="76"/>
      <c r="N29" s="76"/>
      <c r="O29" s="76"/>
      <c r="P29" s="78"/>
      <c r="Q29" s="76"/>
      <c r="R29" s="76"/>
      <c r="S29" s="77"/>
      <c r="T29" s="77"/>
      <c r="U29" s="77"/>
      <c r="V29" s="77"/>
      <c r="W29" s="77"/>
    </row>
    <row r="30" spans="1:23" ht="17.25" customHeight="1" outlineLevel="1" x14ac:dyDescent="0.25">
      <c r="A30" s="35" t="s">
        <v>104</v>
      </c>
      <c r="B30" s="159">
        <v>0.185</v>
      </c>
      <c r="C30" s="159">
        <v>0.185</v>
      </c>
      <c r="D30" s="159"/>
      <c r="E30" s="133"/>
      <c r="F30" s="97"/>
      <c r="G30" s="97"/>
      <c r="H30" s="81"/>
      <c r="I30" s="81"/>
      <c r="J30" s="82"/>
      <c r="M30" s="76"/>
      <c r="N30" s="76"/>
      <c r="O30" s="76"/>
      <c r="P30" s="78"/>
      <c r="Q30" s="76"/>
      <c r="R30" s="76"/>
      <c r="S30" s="77"/>
      <c r="T30" s="77"/>
      <c r="U30" s="77"/>
      <c r="V30" s="77"/>
      <c r="W30" s="77"/>
    </row>
    <row r="31" spans="1:23" ht="17.25" customHeight="1" outlineLevel="1" x14ac:dyDescent="0.25">
      <c r="A31" s="35" t="s">
        <v>105</v>
      </c>
      <c r="B31" s="159">
        <v>0.2</v>
      </c>
      <c r="C31" s="159">
        <v>0.2</v>
      </c>
      <c r="D31" s="159"/>
      <c r="E31" s="133"/>
      <c r="F31" s="97"/>
      <c r="G31" s="97"/>
      <c r="H31" s="81"/>
      <c r="I31" s="81"/>
      <c r="J31" s="82"/>
      <c r="M31" s="76"/>
      <c r="N31" s="76"/>
      <c r="O31" s="76"/>
      <c r="P31" s="78"/>
      <c r="Q31" s="76"/>
      <c r="R31" s="76"/>
      <c r="S31" s="77"/>
      <c r="T31" s="77"/>
      <c r="U31" s="77"/>
      <c r="V31" s="77"/>
      <c r="W31" s="77"/>
    </row>
    <row r="32" spans="1:23" ht="17.25" customHeight="1" outlineLevel="1" x14ac:dyDescent="0.25">
      <c r="A32" s="35" t="s">
        <v>106</v>
      </c>
      <c r="B32" s="159">
        <v>0.01</v>
      </c>
      <c r="C32" s="159">
        <v>0.01</v>
      </c>
      <c r="D32" s="159"/>
      <c r="E32" s="133"/>
      <c r="F32" s="97"/>
      <c r="G32" s="97"/>
      <c r="H32" s="81"/>
      <c r="I32" s="81"/>
      <c r="J32" s="82"/>
      <c r="M32" s="76"/>
      <c r="N32" s="76"/>
      <c r="O32" s="76"/>
      <c r="P32" s="18"/>
      <c r="Q32" s="8"/>
      <c r="R32" s="76"/>
      <c r="S32" s="77"/>
      <c r="T32" s="77"/>
      <c r="U32" s="77"/>
      <c r="V32" s="77"/>
      <c r="W32" s="77"/>
    </row>
    <row r="33" spans="1:23" ht="17.25" customHeight="1" outlineLevel="1" x14ac:dyDescent="0.25">
      <c r="A33" s="52" t="s">
        <v>131</v>
      </c>
      <c r="B33" s="159">
        <v>0.121</v>
      </c>
      <c r="C33" s="159">
        <v>0.121</v>
      </c>
      <c r="D33" s="159"/>
      <c r="E33" s="133"/>
      <c r="F33" s="97"/>
      <c r="G33" s="97"/>
      <c r="H33" s="81"/>
      <c r="I33" s="81"/>
      <c r="J33" s="82"/>
      <c r="M33" s="76"/>
      <c r="N33" s="76"/>
      <c r="O33" s="76"/>
      <c r="P33" s="9"/>
      <c r="Q33" s="10"/>
      <c r="R33" s="76"/>
      <c r="S33" s="77"/>
      <c r="T33" s="77"/>
      <c r="U33" s="77"/>
      <c r="V33" s="77"/>
      <c r="W33" s="77"/>
    </row>
    <row r="34" spans="1:23" ht="17.25" customHeight="1" outlineLevel="1" x14ac:dyDescent="0.25">
      <c r="A34" s="52" t="s">
        <v>132</v>
      </c>
      <c r="B34" s="159">
        <v>0.1</v>
      </c>
      <c r="C34" s="159">
        <v>0.1</v>
      </c>
      <c r="D34" s="158"/>
      <c r="E34" s="132"/>
      <c r="F34" s="96"/>
      <c r="G34" s="97"/>
      <c r="H34" s="81"/>
      <c r="I34" s="81"/>
      <c r="J34" s="82"/>
      <c r="M34" s="76"/>
      <c r="N34" s="76"/>
      <c r="O34" s="76"/>
      <c r="P34" s="76"/>
      <c r="Q34" s="76"/>
      <c r="R34" s="76"/>
      <c r="S34" s="77"/>
      <c r="T34" s="77"/>
      <c r="U34" s="77"/>
      <c r="V34" s="77"/>
      <c r="W34" s="77"/>
    </row>
    <row r="35" spans="1:23" ht="17.25" customHeight="1" outlineLevel="1" x14ac:dyDescent="0.25">
      <c r="A35" s="35" t="s">
        <v>133</v>
      </c>
      <c r="B35" s="159">
        <v>2.5000000000000001E-2</v>
      </c>
      <c r="C35" s="159">
        <v>2.5000000000000001E-2</v>
      </c>
      <c r="D35" s="159"/>
      <c r="E35" s="133"/>
      <c r="F35" s="97"/>
      <c r="G35" s="97"/>
      <c r="H35" s="81"/>
      <c r="I35" s="81"/>
      <c r="J35" s="82"/>
      <c r="M35" s="76"/>
      <c r="N35" s="76"/>
      <c r="O35" s="76"/>
      <c r="P35" s="76"/>
      <c r="Q35" s="76"/>
      <c r="R35" s="76"/>
      <c r="S35" s="77"/>
      <c r="T35" s="77"/>
      <c r="U35" s="77"/>
      <c r="V35" s="77"/>
      <c r="W35" s="77"/>
    </row>
    <row r="36" spans="1:23" ht="17.25" customHeight="1" outlineLevel="1" x14ac:dyDescent="0.25">
      <c r="A36" s="49" t="s">
        <v>37</v>
      </c>
      <c r="B36" s="158"/>
      <c r="C36" s="158"/>
      <c r="D36" s="159"/>
      <c r="E36" s="133"/>
      <c r="F36" s="97"/>
      <c r="G36" s="97"/>
      <c r="H36" s="81"/>
      <c r="I36" s="81"/>
      <c r="J36" s="82"/>
      <c r="L36" s="2"/>
      <c r="M36" s="3"/>
      <c r="N36" s="3"/>
      <c r="O36" s="3"/>
      <c r="P36" s="3"/>
      <c r="Q36" s="76"/>
      <c r="R36" s="76"/>
      <c r="S36" s="77"/>
      <c r="T36" s="77"/>
      <c r="U36" s="77"/>
      <c r="V36" s="77"/>
      <c r="W36" s="77"/>
    </row>
    <row r="37" spans="1:23" ht="17.25" customHeight="1" outlineLevel="1" x14ac:dyDescent="0.25">
      <c r="A37" s="35" t="s">
        <v>150</v>
      </c>
      <c r="B37" s="159">
        <v>1.5198</v>
      </c>
      <c r="C37" s="159">
        <v>1.5198</v>
      </c>
      <c r="D37" s="159">
        <v>1.5198</v>
      </c>
      <c r="E37" s="133"/>
      <c r="F37" s="97"/>
      <c r="G37" s="97">
        <v>0.09</v>
      </c>
      <c r="H37" s="81">
        <v>0.09</v>
      </c>
      <c r="I37" s="81">
        <v>0.09</v>
      </c>
      <c r="J37" s="82">
        <v>0.09</v>
      </c>
      <c r="K37" s="12"/>
      <c r="L37" s="12"/>
      <c r="M37" s="79"/>
      <c r="N37" s="77"/>
      <c r="O37" s="77"/>
      <c r="P37" s="77"/>
      <c r="Q37" s="76"/>
      <c r="R37" s="76"/>
      <c r="S37" s="76"/>
      <c r="T37" s="76"/>
      <c r="U37" s="76"/>
      <c r="V37" s="76"/>
      <c r="W37" s="77"/>
    </row>
    <row r="38" spans="1:23" ht="17.25" customHeight="1" outlineLevel="1" x14ac:dyDescent="0.25">
      <c r="A38" s="35" t="s">
        <v>151</v>
      </c>
      <c r="B38" s="159">
        <v>0.1</v>
      </c>
      <c r="C38" s="159">
        <v>0.1</v>
      </c>
      <c r="D38" s="159">
        <v>0.1</v>
      </c>
      <c r="E38" s="133"/>
      <c r="F38" s="97"/>
      <c r="G38" s="97"/>
      <c r="H38" s="81"/>
      <c r="I38" s="81"/>
      <c r="J38" s="82"/>
      <c r="M38" s="21"/>
      <c r="N38" s="76"/>
      <c r="O38" s="76"/>
      <c r="P38" s="78"/>
      <c r="Q38" s="76"/>
      <c r="R38" s="76"/>
      <c r="S38" s="77"/>
      <c r="T38" s="77"/>
      <c r="U38" s="77"/>
      <c r="V38" s="77"/>
      <c r="W38" s="77"/>
    </row>
    <row r="39" spans="1:23" ht="17.25" customHeight="1" outlineLevel="1" x14ac:dyDescent="0.25">
      <c r="A39" s="35" t="s">
        <v>152</v>
      </c>
      <c r="B39" s="159">
        <v>0.05</v>
      </c>
      <c r="C39" s="159">
        <v>0.05</v>
      </c>
      <c r="D39" s="159">
        <v>0.05</v>
      </c>
      <c r="E39" s="133"/>
      <c r="F39" s="97"/>
      <c r="G39" s="97"/>
      <c r="H39" s="81"/>
      <c r="I39" s="81"/>
      <c r="J39" s="82"/>
      <c r="M39" s="21"/>
      <c r="N39" s="76"/>
      <c r="O39" s="76"/>
      <c r="P39" s="78"/>
      <c r="Q39" s="76"/>
      <c r="R39" s="76"/>
      <c r="S39" s="77"/>
      <c r="T39" s="77"/>
      <c r="U39" s="77"/>
      <c r="V39" s="77"/>
      <c r="W39" s="77"/>
    </row>
    <row r="40" spans="1:23" ht="17.25" customHeight="1" outlineLevel="1" x14ac:dyDescent="0.25">
      <c r="A40" s="35" t="s">
        <v>107</v>
      </c>
      <c r="B40" s="159">
        <v>0.33179999999999998</v>
      </c>
      <c r="C40" s="159">
        <v>0.33179999999999998</v>
      </c>
      <c r="D40" s="160"/>
      <c r="E40" s="134"/>
      <c r="F40" s="116"/>
      <c r="G40" s="97">
        <v>0.621</v>
      </c>
      <c r="H40" s="81"/>
      <c r="I40" s="81"/>
      <c r="J40" s="82"/>
      <c r="M40" s="20" t="s">
        <v>8</v>
      </c>
      <c r="N40" s="76"/>
      <c r="O40" s="76"/>
      <c r="P40" s="76"/>
      <c r="Q40" s="76"/>
      <c r="R40" s="76"/>
      <c r="S40" s="77"/>
      <c r="T40" s="77"/>
      <c r="U40" s="77"/>
      <c r="V40" s="77"/>
      <c r="W40" s="77"/>
    </row>
    <row r="41" spans="1:23" ht="17.25" customHeight="1" outlineLevel="1" x14ac:dyDescent="0.25">
      <c r="A41" s="35" t="s">
        <v>24</v>
      </c>
      <c r="B41" s="159">
        <v>0.12</v>
      </c>
      <c r="C41" s="159">
        <v>0.12</v>
      </c>
      <c r="D41" s="160"/>
      <c r="E41" s="134"/>
      <c r="F41" s="116"/>
      <c r="G41" s="97"/>
      <c r="H41" s="81"/>
      <c r="I41" s="81"/>
      <c r="J41" s="82"/>
      <c r="M41" s="20" t="s">
        <v>9</v>
      </c>
      <c r="N41" s="76"/>
      <c r="O41" s="76"/>
      <c r="P41" s="78"/>
      <c r="Q41" s="76"/>
      <c r="R41" s="76"/>
      <c r="S41" s="77"/>
      <c r="T41" s="77"/>
      <c r="U41" s="77"/>
      <c r="V41" s="77"/>
      <c r="W41" s="77"/>
    </row>
    <row r="42" spans="1:23" ht="17.25" customHeight="1" outlineLevel="1" x14ac:dyDescent="0.25">
      <c r="A42" s="35" t="s">
        <v>108</v>
      </c>
      <c r="B42" s="159">
        <v>0.1125</v>
      </c>
      <c r="C42" s="159">
        <v>0.1125</v>
      </c>
      <c r="D42" s="160"/>
      <c r="E42" s="134"/>
      <c r="F42" s="116"/>
      <c r="G42" s="97"/>
      <c r="H42" s="81"/>
      <c r="I42" s="81"/>
      <c r="J42" s="82"/>
      <c r="M42" s="21" t="s">
        <v>4</v>
      </c>
      <c r="N42" s="76"/>
      <c r="O42" s="76"/>
      <c r="P42" s="78"/>
      <c r="Q42" s="76"/>
      <c r="R42" s="76"/>
      <c r="S42" s="77"/>
      <c r="T42" s="77"/>
      <c r="U42" s="77"/>
      <c r="V42" s="77"/>
      <c r="W42" s="77"/>
    </row>
    <row r="43" spans="1:23" ht="17.25" customHeight="1" outlineLevel="1" x14ac:dyDescent="0.25">
      <c r="A43" s="35" t="s">
        <v>109</v>
      </c>
      <c r="B43" s="159">
        <v>0.09</v>
      </c>
      <c r="C43" s="159">
        <v>0.09</v>
      </c>
      <c r="D43" s="159"/>
      <c r="E43" s="133"/>
      <c r="F43" s="97"/>
      <c r="G43" s="97"/>
      <c r="H43" s="81"/>
      <c r="I43" s="81"/>
      <c r="J43" s="82"/>
      <c r="M43" s="21"/>
      <c r="N43" s="76"/>
      <c r="O43" s="76"/>
      <c r="P43" s="78"/>
      <c r="Q43" s="76"/>
      <c r="R43" s="76"/>
      <c r="S43" s="77"/>
      <c r="T43" s="77"/>
      <c r="U43" s="77"/>
      <c r="V43" s="77"/>
      <c r="W43" s="77"/>
    </row>
    <row r="44" spans="1:23" ht="17.25" customHeight="1" outlineLevel="1" x14ac:dyDescent="0.25">
      <c r="A44" s="35" t="s">
        <v>110</v>
      </c>
      <c r="B44" s="159">
        <v>0.08</v>
      </c>
      <c r="C44" s="159">
        <v>0.08</v>
      </c>
      <c r="D44" s="159"/>
      <c r="E44" s="133"/>
      <c r="F44" s="97"/>
      <c r="G44" s="97"/>
      <c r="H44" s="81"/>
      <c r="I44" s="81"/>
      <c r="J44" s="82"/>
      <c r="M44" s="21"/>
      <c r="N44" s="76"/>
      <c r="O44" s="76"/>
      <c r="P44" s="78"/>
      <c r="Q44" s="76"/>
      <c r="R44" s="76"/>
      <c r="S44" s="77"/>
      <c r="T44" s="77"/>
      <c r="U44" s="77"/>
      <c r="V44" s="77"/>
      <c r="W44" s="77"/>
    </row>
    <row r="45" spans="1:23" ht="17.25" customHeight="1" outlineLevel="1" x14ac:dyDescent="0.25">
      <c r="A45" s="35" t="s">
        <v>111</v>
      </c>
      <c r="B45" s="159">
        <v>7.0000000000000007E-2</v>
      </c>
      <c r="C45" s="159">
        <v>7.0000000000000007E-2</v>
      </c>
      <c r="D45" s="159"/>
      <c r="E45" s="133"/>
      <c r="F45" s="97"/>
      <c r="G45" s="97"/>
      <c r="H45" s="81"/>
      <c r="I45" s="81"/>
      <c r="J45" s="82"/>
      <c r="M45" s="21"/>
      <c r="N45" s="76"/>
      <c r="O45" s="76"/>
      <c r="P45" s="78"/>
      <c r="Q45" s="76"/>
      <c r="R45" s="76"/>
      <c r="S45" s="77"/>
      <c r="T45" s="77"/>
      <c r="U45" s="77"/>
      <c r="V45" s="77"/>
      <c r="W45" s="77"/>
    </row>
    <row r="46" spans="1:23" ht="17.25" customHeight="1" outlineLevel="1" x14ac:dyDescent="0.25">
      <c r="A46" s="35" t="s">
        <v>112</v>
      </c>
      <c r="B46" s="159">
        <v>4.6300000000000001E-2</v>
      </c>
      <c r="C46" s="159">
        <v>4.6300000000000001E-2</v>
      </c>
      <c r="D46" s="159"/>
      <c r="E46" s="133"/>
      <c r="F46" s="97"/>
      <c r="G46" s="97"/>
      <c r="H46" s="81"/>
      <c r="I46" s="81"/>
      <c r="J46" s="82"/>
      <c r="M46" s="21"/>
      <c r="N46" s="76"/>
      <c r="O46" s="76"/>
      <c r="P46" s="78"/>
      <c r="Q46" s="76"/>
      <c r="R46" s="76"/>
      <c r="S46" s="77"/>
      <c r="T46" s="77"/>
      <c r="U46" s="77"/>
      <c r="V46" s="77"/>
      <c r="W46" s="77"/>
    </row>
    <row r="47" spans="1:23" ht="17.25" customHeight="1" outlineLevel="1" x14ac:dyDescent="0.25">
      <c r="A47" s="35" t="s">
        <v>113</v>
      </c>
      <c r="B47" s="159">
        <v>3.6799999999999999E-2</v>
      </c>
      <c r="C47" s="159">
        <v>3.6799999999999999E-2</v>
      </c>
      <c r="D47" s="159"/>
      <c r="E47" s="133"/>
      <c r="F47" s="97"/>
      <c r="G47" s="97"/>
      <c r="H47" s="81"/>
      <c r="I47" s="81"/>
      <c r="J47" s="82"/>
      <c r="M47" s="21"/>
      <c r="N47" s="76"/>
      <c r="O47" s="76"/>
      <c r="P47" s="78"/>
      <c r="Q47" s="76"/>
      <c r="R47" s="76"/>
      <c r="S47" s="77"/>
      <c r="T47" s="77"/>
      <c r="U47" s="77"/>
      <c r="V47" s="77"/>
      <c r="W47" s="77"/>
    </row>
    <row r="48" spans="1:23" ht="17.25" customHeight="1" outlineLevel="1" x14ac:dyDescent="0.25">
      <c r="A48" s="35" t="s">
        <v>114</v>
      </c>
      <c r="B48" s="159">
        <v>2.9000000000000001E-2</v>
      </c>
      <c r="C48" s="159">
        <v>2.9000000000000001E-2</v>
      </c>
      <c r="D48" s="159"/>
      <c r="E48" s="133"/>
      <c r="F48" s="97"/>
      <c r="G48" s="97"/>
      <c r="H48" s="81"/>
      <c r="I48" s="81"/>
      <c r="J48" s="82"/>
      <c r="M48" s="21"/>
      <c r="N48" s="76"/>
      <c r="O48" s="76"/>
      <c r="P48" s="78"/>
      <c r="Q48" s="76"/>
      <c r="R48" s="76"/>
      <c r="S48" s="77"/>
      <c r="T48" s="77"/>
      <c r="U48" s="77"/>
      <c r="V48" s="77"/>
      <c r="W48" s="77"/>
    </row>
    <row r="49" spans="1:23" ht="17.25" customHeight="1" outlineLevel="1" x14ac:dyDescent="0.25">
      <c r="A49" s="35" t="s">
        <v>115</v>
      </c>
      <c r="B49" s="159">
        <v>2.8400000000000002E-2</v>
      </c>
      <c r="C49" s="159">
        <v>2.8400000000000002E-2</v>
      </c>
      <c r="D49" s="159"/>
      <c r="E49" s="133"/>
      <c r="F49" s="97"/>
      <c r="G49" s="97"/>
      <c r="H49" s="81"/>
      <c r="I49" s="81"/>
      <c r="J49" s="82"/>
      <c r="M49" s="21"/>
      <c r="N49" s="76"/>
      <c r="O49" s="76"/>
      <c r="P49" s="78"/>
      <c r="Q49" s="76"/>
      <c r="R49" s="76"/>
      <c r="S49" s="77"/>
      <c r="T49" s="77"/>
      <c r="U49" s="77"/>
      <c r="V49" s="77"/>
      <c r="W49" s="77"/>
    </row>
    <row r="50" spans="1:23" ht="17.25" customHeight="1" outlineLevel="1" x14ac:dyDescent="0.25">
      <c r="A50" s="35" t="s">
        <v>116</v>
      </c>
      <c r="B50" s="159">
        <v>2.6200000000000001E-2</v>
      </c>
      <c r="C50" s="159">
        <v>2.6200000000000001E-2</v>
      </c>
      <c r="D50" s="159"/>
      <c r="E50" s="133"/>
      <c r="F50" s="97"/>
      <c r="G50" s="97"/>
      <c r="H50" s="81"/>
      <c r="I50" s="81"/>
      <c r="J50" s="82"/>
      <c r="M50" s="21"/>
      <c r="N50" s="76"/>
      <c r="O50" s="76"/>
      <c r="P50" s="78"/>
      <c r="Q50" s="76"/>
      <c r="R50" s="76"/>
      <c r="S50" s="77"/>
      <c r="T50" s="77"/>
      <c r="U50" s="77"/>
      <c r="V50" s="77"/>
      <c r="W50" s="77"/>
    </row>
    <row r="51" spans="1:23" ht="17.25" customHeight="1" outlineLevel="1" x14ac:dyDescent="0.25">
      <c r="A51" s="124" t="s">
        <v>146</v>
      </c>
      <c r="B51" s="159">
        <v>0.5</v>
      </c>
      <c r="C51" s="159">
        <v>0.34899999999999998</v>
      </c>
      <c r="D51" s="159">
        <v>0.34899999999999998</v>
      </c>
      <c r="E51" s="133"/>
      <c r="F51" s="97"/>
      <c r="G51" s="97"/>
      <c r="H51" s="81"/>
      <c r="I51" s="81"/>
      <c r="J51" s="82"/>
      <c r="M51" s="21"/>
      <c r="N51" s="76"/>
      <c r="O51" s="76"/>
      <c r="P51" s="78"/>
      <c r="Q51" s="76"/>
      <c r="R51" s="76"/>
      <c r="S51" s="77"/>
      <c r="T51" s="77"/>
      <c r="U51" s="77"/>
      <c r="V51" s="77"/>
      <c r="W51" s="77"/>
    </row>
    <row r="52" spans="1:23" ht="17.25" customHeight="1" outlineLevel="1" x14ac:dyDescent="0.25">
      <c r="A52" s="49" t="s">
        <v>35</v>
      </c>
      <c r="B52" s="158"/>
      <c r="C52" s="158"/>
      <c r="D52" s="159"/>
      <c r="E52" s="133"/>
      <c r="F52" s="97"/>
      <c r="G52" s="97"/>
      <c r="H52" s="81"/>
      <c r="I52" s="81"/>
      <c r="J52" s="82"/>
      <c r="M52" s="21"/>
      <c r="N52" s="76"/>
      <c r="O52" s="76"/>
      <c r="P52" s="78"/>
      <c r="Q52" s="76"/>
      <c r="R52" s="76"/>
      <c r="S52" s="77"/>
      <c r="T52" s="77"/>
      <c r="U52" s="77"/>
      <c r="V52" s="77"/>
      <c r="W52" s="77"/>
    </row>
    <row r="53" spans="1:23" ht="17.25" customHeight="1" outlineLevel="1" x14ac:dyDescent="0.25">
      <c r="A53" s="35" t="s">
        <v>117</v>
      </c>
      <c r="B53" s="159">
        <v>0.05</v>
      </c>
      <c r="C53" s="159">
        <v>0.05</v>
      </c>
      <c r="D53" s="159"/>
      <c r="E53" s="133"/>
      <c r="F53" s="97"/>
      <c r="G53" s="97"/>
      <c r="H53" s="81"/>
      <c r="I53" s="81"/>
      <c r="J53" s="82"/>
      <c r="M53" s="21"/>
      <c r="N53" s="76"/>
      <c r="O53" s="76"/>
      <c r="P53" s="78"/>
      <c r="Q53" s="76"/>
      <c r="R53" s="76"/>
      <c r="S53" s="77"/>
      <c r="T53" s="77"/>
      <c r="U53" s="77"/>
      <c r="V53" s="77"/>
      <c r="W53" s="77"/>
    </row>
    <row r="54" spans="1:23" ht="17.25" customHeight="1" outlineLevel="1" x14ac:dyDescent="0.25">
      <c r="A54" s="35" t="s">
        <v>118</v>
      </c>
      <c r="B54" s="159">
        <v>0.08</v>
      </c>
      <c r="C54" s="159">
        <v>0.08</v>
      </c>
      <c r="D54" s="159"/>
      <c r="E54" s="133"/>
      <c r="F54" s="97"/>
      <c r="G54" s="97"/>
      <c r="H54" s="81"/>
      <c r="I54" s="81"/>
      <c r="J54" s="82"/>
      <c r="M54" s="21"/>
      <c r="N54" s="76"/>
      <c r="O54" s="76"/>
      <c r="P54" s="78"/>
      <c r="Q54" s="76"/>
      <c r="R54" s="76"/>
      <c r="S54" s="77"/>
      <c r="T54" s="77"/>
      <c r="U54" s="77"/>
      <c r="V54" s="77"/>
      <c r="W54" s="77"/>
    </row>
    <row r="55" spans="1:23" ht="17.25" customHeight="1" outlineLevel="1" x14ac:dyDescent="0.25">
      <c r="A55" s="123" t="s">
        <v>125</v>
      </c>
      <c r="B55" s="159">
        <v>0.84999999999999987</v>
      </c>
      <c r="C55" s="159">
        <v>0.84999999999999987</v>
      </c>
      <c r="D55" s="159">
        <v>0.84999999999999987</v>
      </c>
      <c r="E55" s="133"/>
      <c r="F55" s="97"/>
      <c r="G55" s="97"/>
      <c r="H55" s="81"/>
      <c r="I55" s="81"/>
      <c r="J55" s="82"/>
      <c r="M55" s="21"/>
      <c r="N55" s="76"/>
      <c r="O55" s="76"/>
      <c r="P55" s="78"/>
      <c r="Q55" s="76"/>
      <c r="R55" s="76"/>
      <c r="S55" s="77"/>
      <c r="T55" s="77"/>
      <c r="U55" s="77"/>
      <c r="V55" s="77"/>
      <c r="W55" s="77"/>
    </row>
    <row r="56" spans="1:23" ht="17.25" customHeight="1" outlineLevel="1" x14ac:dyDescent="0.25">
      <c r="A56" s="35" t="s">
        <v>119</v>
      </c>
      <c r="B56" s="159">
        <v>1.7500000000000002E-2</v>
      </c>
      <c r="C56" s="159">
        <v>1.7500000000000002E-2</v>
      </c>
      <c r="D56" s="159"/>
      <c r="E56" s="133"/>
      <c r="F56" s="97"/>
      <c r="G56" s="97"/>
      <c r="H56" s="81"/>
      <c r="I56" s="81"/>
      <c r="J56" s="82"/>
      <c r="M56" s="21"/>
      <c r="N56" s="76"/>
      <c r="O56" s="76"/>
      <c r="P56" s="78"/>
      <c r="Q56" s="76"/>
      <c r="R56" s="76"/>
      <c r="S56" s="77"/>
      <c r="T56" s="77"/>
      <c r="U56" s="77"/>
      <c r="V56" s="77"/>
      <c r="W56" s="77"/>
    </row>
    <row r="57" spans="1:23" ht="17.25" customHeight="1" x14ac:dyDescent="0.25">
      <c r="A57" s="49" t="s">
        <v>129</v>
      </c>
      <c r="B57" s="158"/>
      <c r="C57" s="158"/>
      <c r="D57" s="159"/>
      <c r="E57" s="133"/>
      <c r="F57" s="97"/>
      <c r="G57" s="97"/>
      <c r="H57" s="81"/>
      <c r="I57" s="81"/>
      <c r="J57" s="82"/>
      <c r="K57" s="12"/>
      <c r="L57" s="12"/>
      <c r="M57" s="79"/>
      <c r="N57" s="77"/>
      <c r="O57" s="77"/>
      <c r="P57" s="77"/>
      <c r="Q57" s="76"/>
      <c r="R57" s="76"/>
      <c r="S57" s="76"/>
      <c r="T57" s="76"/>
      <c r="U57" s="76"/>
      <c r="V57" s="76"/>
      <c r="W57" s="77"/>
    </row>
    <row r="58" spans="1:23" ht="17.25" customHeight="1" x14ac:dyDescent="0.25">
      <c r="A58" s="123" t="s">
        <v>147</v>
      </c>
      <c r="B58" s="159"/>
      <c r="C58" s="159">
        <v>2.5</v>
      </c>
      <c r="D58" s="159">
        <v>2.5</v>
      </c>
      <c r="E58" s="133"/>
      <c r="F58" s="97"/>
      <c r="G58" s="97"/>
      <c r="H58" s="81"/>
      <c r="I58" s="81"/>
      <c r="J58" s="82"/>
      <c r="K58" s="12"/>
      <c r="L58" s="12"/>
      <c r="M58" s="79"/>
      <c r="N58" s="77"/>
      <c r="O58" s="77"/>
      <c r="P58" s="77"/>
      <c r="Q58" s="76"/>
      <c r="R58" s="76"/>
      <c r="S58" s="76"/>
      <c r="T58" s="76"/>
      <c r="U58" s="76"/>
      <c r="V58" s="76"/>
      <c r="W58" s="77"/>
    </row>
    <row r="59" spans="1:23" ht="17.25" customHeight="1" x14ac:dyDescent="0.25">
      <c r="A59" s="123" t="s">
        <v>130</v>
      </c>
      <c r="B59" s="159">
        <v>0.41615899999999995</v>
      </c>
      <c r="C59" s="159">
        <v>0.41615899999999995</v>
      </c>
      <c r="D59" s="159">
        <v>0.416159</v>
      </c>
      <c r="E59" s="133"/>
      <c r="F59" s="97"/>
      <c r="G59" s="97"/>
      <c r="H59" s="81"/>
      <c r="I59" s="81"/>
      <c r="J59" s="82"/>
      <c r="K59" s="12"/>
      <c r="L59" s="12"/>
      <c r="M59" s="79"/>
      <c r="N59" s="77"/>
      <c r="O59" s="77"/>
      <c r="P59" s="77"/>
      <c r="Q59" s="76"/>
      <c r="R59" s="76"/>
      <c r="S59" s="76"/>
      <c r="T59" s="76"/>
      <c r="U59" s="76"/>
      <c r="V59" s="76"/>
      <c r="W59" s="77"/>
    </row>
    <row r="60" spans="1:23" ht="17.25" customHeight="1" x14ac:dyDescent="0.25">
      <c r="A60" s="124" t="s">
        <v>148</v>
      </c>
      <c r="B60" s="159"/>
      <c r="C60" s="159">
        <v>1.25</v>
      </c>
      <c r="D60" s="159">
        <v>1.25</v>
      </c>
      <c r="E60" s="133"/>
      <c r="F60" s="97"/>
      <c r="G60" s="97"/>
      <c r="H60" s="81"/>
      <c r="I60" s="81"/>
      <c r="J60" s="82"/>
      <c r="K60" s="12"/>
      <c r="L60" s="12"/>
      <c r="M60" s="79"/>
      <c r="N60" s="77"/>
      <c r="O60" s="77"/>
      <c r="P60" s="77"/>
      <c r="Q60" s="76"/>
      <c r="R60" s="76"/>
      <c r="S60" s="76"/>
      <c r="T60" s="76"/>
      <c r="U60" s="76"/>
      <c r="V60" s="76"/>
      <c r="W60" s="77"/>
    </row>
    <row r="61" spans="1:23" ht="17.25" customHeight="1" x14ac:dyDescent="0.25">
      <c r="A61" s="124" t="s">
        <v>149</v>
      </c>
      <c r="B61" s="159"/>
      <c r="C61" s="159">
        <v>0.61</v>
      </c>
      <c r="D61" s="159">
        <v>0.61</v>
      </c>
      <c r="E61" s="133"/>
      <c r="F61" s="97"/>
      <c r="G61" s="97"/>
      <c r="H61" s="81"/>
      <c r="I61" s="81"/>
      <c r="J61" s="82"/>
      <c r="K61" s="12"/>
      <c r="L61" s="12"/>
      <c r="M61" s="79"/>
      <c r="N61" s="77"/>
      <c r="O61" s="77"/>
      <c r="P61" s="77"/>
      <c r="Q61" s="76"/>
      <c r="R61" s="76"/>
      <c r="S61" s="76"/>
      <c r="T61" s="76"/>
      <c r="U61" s="76"/>
      <c r="V61" s="76"/>
      <c r="W61" s="77"/>
    </row>
    <row r="62" spans="1:23" ht="17.25" customHeight="1" x14ac:dyDescent="0.25">
      <c r="A62" s="94"/>
      <c r="B62" s="159"/>
      <c r="C62" s="159"/>
      <c r="D62" s="159"/>
      <c r="E62" s="133"/>
      <c r="F62" s="97"/>
      <c r="G62" s="97"/>
      <c r="H62" s="81"/>
      <c r="I62" s="81"/>
      <c r="J62" s="82"/>
      <c r="L62" s="2"/>
      <c r="M62" s="3"/>
      <c r="N62" s="3"/>
      <c r="O62" s="3"/>
      <c r="P62" s="3"/>
      <c r="Q62" s="76"/>
      <c r="R62" s="76"/>
      <c r="S62" s="77"/>
      <c r="T62" s="77"/>
      <c r="U62" s="77"/>
      <c r="V62" s="77"/>
      <c r="W62" s="77"/>
    </row>
    <row r="63" spans="1:23" ht="17.25" customHeight="1" x14ac:dyDescent="0.25">
      <c r="A63" s="36" t="s">
        <v>140</v>
      </c>
      <c r="B63" s="159">
        <v>-4.9202519999999996</v>
      </c>
      <c r="C63" s="159">
        <v>-4.9202519999999996</v>
      </c>
      <c r="D63" s="159"/>
      <c r="E63" s="133"/>
      <c r="F63" s="97"/>
      <c r="G63" s="97"/>
      <c r="H63" s="81"/>
      <c r="I63" s="81"/>
      <c r="J63" s="82"/>
      <c r="L63" s="2"/>
      <c r="M63" s="3"/>
      <c r="N63" s="3"/>
      <c r="O63" s="3"/>
      <c r="P63" s="3"/>
      <c r="Q63" s="76"/>
      <c r="R63" s="76"/>
      <c r="S63" s="77"/>
      <c r="T63" s="77"/>
      <c r="U63" s="77"/>
      <c r="V63" s="77"/>
      <c r="W63" s="77"/>
    </row>
    <row r="64" spans="1:23" ht="17.25" customHeight="1" x14ac:dyDescent="0.25">
      <c r="A64" s="36" t="s">
        <v>141</v>
      </c>
      <c r="B64" s="159">
        <v>-1.5</v>
      </c>
      <c r="C64" s="159">
        <v>-1.5</v>
      </c>
      <c r="D64" s="159"/>
      <c r="E64" s="133"/>
      <c r="F64" s="97"/>
      <c r="G64" s="97"/>
      <c r="H64" s="81"/>
      <c r="I64" s="81"/>
      <c r="J64" s="82"/>
      <c r="K64" s="12"/>
      <c r="L64" s="12"/>
      <c r="M64" s="79"/>
      <c r="N64" s="77"/>
      <c r="O64" s="77"/>
      <c r="P64" s="77"/>
      <c r="Q64" s="76"/>
      <c r="R64" s="76"/>
      <c r="S64" s="76"/>
      <c r="T64" s="76"/>
      <c r="U64" s="76"/>
      <c r="V64" s="76"/>
      <c r="W64" s="77"/>
    </row>
    <row r="65" spans="1:23" ht="17.25" hidden="1" customHeight="1" x14ac:dyDescent="0.25">
      <c r="A65" s="36" t="s">
        <v>142</v>
      </c>
      <c r="B65" s="159"/>
      <c r="C65" s="159"/>
      <c r="E65" s="133"/>
      <c r="F65" s="97"/>
      <c r="G65" s="100"/>
      <c r="H65" s="61"/>
      <c r="I65" s="61"/>
      <c r="J65" s="62"/>
      <c r="M65" s="136"/>
      <c r="N65" s="76"/>
      <c r="O65" s="76"/>
      <c r="P65" s="137"/>
      <c r="Q65" s="76"/>
      <c r="R65" s="76"/>
      <c r="S65" s="77"/>
      <c r="T65" s="77"/>
      <c r="U65" s="77"/>
      <c r="V65" s="77"/>
      <c r="W65" s="77"/>
    </row>
    <row r="66" spans="1:23" ht="6.75" customHeight="1" x14ac:dyDescent="0.25">
      <c r="A66" s="36"/>
      <c r="B66" s="159"/>
      <c r="C66" s="159"/>
      <c r="D66" s="159"/>
      <c r="E66" s="133"/>
      <c r="F66" s="97"/>
      <c r="G66" s="100"/>
      <c r="H66" s="61"/>
      <c r="I66" s="61"/>
      <c r="J66" s="62"/>
      <c r="M66" s="76"/>
      <c r="N66" s="76"/>
      <c r="O66" s="76"/>
      <c r="P66" s="137"/>
      <c r="Q66" s="76"/>
      <c r="R66" s="76"/>
      <c r="S66" s="77"/>
      <c r="T66" s="77"/>
      <c r="U66" s="77"/>
      <c r="V66" s="77"/>
      <c r="W66" s="77"/>
    </row>
    <row r="67" spans="1:23" ht="18" customHeight="1" x14ac:dyDescent="0.25">
      <c r="A67" s="37" t="s">
        <v>12</v>
      </c>
      <c r="B67" s="161">
        <f>SUBTOTAL(9,B18:B65)</f>
        <v>5.0225170000000929E-2</v>
      </c>
      <c r="C67" s="161">
        <f>SUBTOTAL(9,C18:C65)</f>
        <v>4.2592251700000006</v>
      </c>
      <c r="D67" s="161">
        <f>SUBTOTAL(9,D18:D64)</f>
        <v>7.6449590000000009</v>
      </c>
      <c r="E67" s="132"/>
      <c r="F67" s="96"/>
      <c r="G67" s="101">
        <f>SUBTOTAL(9,G18:G64)</f>
        <v>1.111</v>
      </c>
      <c r="H67" s="63">
        <f>SUBTOTAL(9,H18:H64)</f>
        <v>0.19</v>
      </c>
      <c r="I67" s="63">
        <f>SUBTOTAL(9,I18:I64)</f>
        <v>0.09</v>
      </c>
      <c r="J67" s="64">
        <f>SUBTOTAL(9,J18:J64)</f>
        <v>0.09</v>
      </c>
      <c r="K67" s="14"/>
      <c r="L67" s="14"/>
      <c r="M67" s="126"/>
      <c r="N67" s="77"/>
      <c r="O67" s="128"/>
      <c r="P67" s="77"/>
      <c r="Q67" s="77"/>
      <c r="R67" s="16"/>
      <c r="S67" s="77"/>
      <c r="T67" s="77"/>
      <c r="U67" s="77"/>
      <c r="V67" s="77"/>
      <c r="W67" s="77"/>
    </row>
    <row r="68" spans="1:23" ht="18" customHeight="1" x14ac:dyDescent="0.25">
      <c r="A68" s="39" t="s">
        <v>134</v>
      </c>
      <c r="B68" s="162">
        <f>B15+B67</f>
        <v>139.65193916999968</v>
      </c>
      <c r="C68" s="162">
        <f>C15+C67</f>
        <v>143.86093916999968</v>
      </c>
      <c r="D68" s="162">
        <f>D15+D67</f>
        <v>147.24667299999967</v>
      </c>
      <c r="E68" s="132"/>
      <c r="F68" s="96"/>
      <c r="G68" s="103">
        <f>G15+G67</f>
        <v>1005.8308000000003</v>
      </c>
      <c r="H68" s="67">
        <f>H15+H67</f>
        <v>1078.5798000000002</v>
      </c>
      <c r="I68" s="67">
        <f>I15+I67</f>
        <v>1071.1997999999999</v>
      </c>
      <c r="J68" s="67">
        <f>J15+J67</f>
        <v>161.69979999999995</v>
      </c>
      <c r="K68" s="14"/>
      <c r="L68" s="14"/>
      <c r="M68" s="125"/>
      <c r="N68" s="77"/>
      <c r="O68" s="127"/>
      <c r="P68" s="77"/>
      <c r="Q68" s="77"/>
      <c r="R68" s="16"/>
      <c r="S68" s="77"/>
      <c r="T68" s="77"/>
      <c r="U68" s="77"/>
      <c r="V68" s="77"/>
      <c r="W68" s="77"/>
    </row>
    <row r="69" spans="1:23" ht="14.25" customHeight="1" x14ac:dyDescent="0.25">
      <c r="A69" s="148"/>
      <c r="B69" s="149"/>
      <c r="C69" s="149"/>
      <c r="D69" s="149"/>
      <c r="E69" s="132"/>
      <c r="F69" s="96"/>
      <c r="G69" s="103"/>
      <c r="H69" s="67"/>
      <c r="I69" s="67"/>
      <c r="J69" s="67"/>
      <c r="K69" s="14"/>
      <c r="L69" s="14"/>
      <c r="M69" s="125"/>
      <c r="N69" s="77"/>
      <c r="O69" s="127"/>
      <c r="P69" s="77"/>
      <c r="Q69" s="77"/>
      <c r="R69" s="16"/>
      <c r="S69" s="77"/>
      <c r="T69" s="77"/>
      <c r="U69" s="77"/>
      <c r="V69" s="77"/>
      <c r="W69" s="77"/>
    </row>
    <row r="70" spans="1:23" ht="18" customHeight="1" x14ac:dyDescent="0.25">
      <c r="A70" s="143" t="s">
        <v>0</v>
      </c>
      <c r="B70" s="144">
        <f>B68/B15</f>
        <v>1.0003597747374362</v>
      </c>
      <c r="C70" s="144">
        <f>C68/C15</f>
        <v>1.0305098343563319</v>
      </c>
      <c r="D70" s="145">
        <f>D68/D15</f>
        <v>1.0547626442466174</v>
      </c>
      <c r="E70" s="135"/>
      <c r="F70" s="130"/>
      <c r="G70" s="105"/>
      <c r="H70" s="88"/>
      <c r="I70" s="88"/>
      <c r="J70" s="88"/>
      <c r="K70" s="14"/>
      <c r="L70" s="14"/>
      <c r="M70" s="15"/>
      <c r="N70" s="77"/>
      <c r="O70" s="77"/>
      <c r="P70" s="138"/>
      <c r="Q70" s="77"/>
      <c r="R70" s="16"/>
      <c r="S70" s="77"/>
      <c r="T70" s="77"/>
      <c r="U70" s="77"/>
      <c r="V70" s="77"/>
      <c r="W70" s="77"/>
    </row>
    <row r="71" spans="1:23" ht="21" customHeight="1" x14ac:dyDescent="0.25">
      <c r="A71" s="150"/>
      <c r="B71" s="151"/>
      <c r="C71" s="151"/>
      <c r="D71" s="152"/>
      <c r="E71" s="139"/>
      <c r="F71" s="139"/>
      <c r="G71" s="140"/>
      <c r="H71" s="76"/>
      <c r="I71" s="76"/>
      <c r="J71" s="76"/>
      <c r="K71" s="14"/>
      <c r="L71" s="14"/>
      <c r="M71" s="15"/>
      <c r="N71" s="77"/>
      <c r="O71" s="77"/>
      <c r="P71" s="138"/>
      <c r="Q71" s="77"/>
      <c r="R71" s="16"/>
      <c r="S71" s="77"/>
      <c r="T71" s="77"/>
      <c r="U71" s="77"/>
      <c r="V71" s="77"/>
      <c r="W71" s="77"/>
    </row>
    <row r="72" spans="1:23" ht="17.25" customHeight="1" x14ac:dyDescent="0.25">
      <c r="A72" s="153" t="s">
        <v>139</v>
      </c>
      <c r="B72" s="154"/>
      <c r="C72" s="154"/>
      <c r="D72" s="155"/>
      <c r="E72" s="139"/>
      <c r="F72" s="139"/>
      <c r="G72" s="140"/>
      <c r="H72" s="76"/>
      <c r="I72" s="76"/>
      <c r="J72" s="76"/>
      <c r="K72" s="14"/>
      <c r="L72" s="14"/>
      <c r="M72" s="15"/>
      <c r="N72" s="77"/>
      <c r="O72" s="77"/>
      <c r="P72" s="138"/>
      <c r="Q72" s="77"/>
      <c r="R72" s="16"/>
      <c r="S72" s="77"/>
      <c r="T72" s="77"/>
      <c r="U72" s="77"/>
      <c r="V72" s="77"/>
      <c r="W72" s="77"/>
    </row>
    <row r="73" spans="1:23" ht="18" customHeight="1" x14ac:dyDescent="0.25">
      <c r="A73" s="142" t="s">
        <v>145</v>
      </c>
      <c r="B73" s="161"/>
      <c r="C73" s="163">
        <v>-30</v>
      </c>
      <c r="D73" s="163">
        <v>-14.61</v>
      </c>
      <c r="E73" s="115"/>
      <c r="F73" s="122"/>
      <c r="G73" s="14"/>
      <c r="H73" s="14"/>
      <c r="I73" s="14"/>
      <c r="J73" s="14"/>
      <c r="K73" s="14"/>
      <c r="L73" s="14"/>
      <c r="M73" s="141"/>
      <c r="N73" s="77"/>
      <c r="O73" s="77"/>
      <c r="P73" s="77"/>
      <c r="Q73" s="77"/>
      <c r="R73" s="16"/>
      <c r="S73" s="77"/>
      <c r="T73" s="77"/>
      <c r="U73" s="77"/>
      <c r="V73" s="77"/>
      <c r="W73" s="77"/>
    </row>
    <row r="74" spans="1:23" ht="18" customHeight="1" x14ac:dyDescent="0.25">
      <c r="A74" s="37" t="s">
        <v>136</v>
      </c>
      <c r="B74" s="161">
        <f>B67+B73</f>
        <v>5.0225170000000929E-2</v>
      </c>
      <c r="C74" s="161">
        <f>C67+C73</f>
        <v>-25.740774829999999</v>
      </c>
      <c r="D74" s="161">
        <f>D67+D73</f>
        <v>-6.9650409999999985</v>
      </c>
      <c r="E74" s="115"/>
      <c r="F74" s="122"/>
      <c r="M74" s="75">
        <v>-6.9650409999999985</v>
      </c>
      <c r="N74" s="77"/>
      <c r="O74" s="77"/>
      <c r="P74" s="77"/>
      <c r="Q74" s="77"/>
      <c r="R74" s="77"/>
      <c r="S74" s="77"/>
      <c r="T74" s="77"/>
      <c r="U74" s="77"/>
      <c r="V74" s="77"/>
      <c r="W74" s="77"/>
    </row>
    <row r="75" spans="1:23" ht="18" customHeight="1" x14ac:dyDescent="0.25">
      <c r="A75" s="39" t="s">
        <v>137</v>
      </c>
      <c r="B75" s="162">
        <f>B74+B15</f>
        <v>139.65193916999968</v>
      </c>
      <c r="C75" s="162">
        <f>C74+C15</f>
        <v>113.86093916999968</v>
      </c>
      <c r="D75" s="162">
        <f>D74+D15</f>
        <v>132.63667299999969</v>
      </c>
      <c r="E75" s="115"/>
      <c r="F75" s="115"/>
    </row>
    <row r="76" spans="1:23" ht="14.25" customHeight="1" x14ac:dyDescent="0.25">
      <c r="A76" s="148"/>
      <c r="B76" s="164"/>
      <c r="C76" s="164"/>
      <c r="D76" s="164"/>
      <c r="E76" s="115"/>
      <c r="F76" s="115"/>
    </row>
    <row r="77" spans="1:23" ht="18" customHeight="1" x14ac:dyDescent="0.25">
      <c r="A77" s="146" t="s">
        <v>0</v>
      </c>
      <c r="B77" s="147">
        <f>B75/B15</f>
        <v>1.0003597747374362</v>
      </c>
      <c r="C77" s="147">
        <f>C75/C15</f>
        <v>0.81561275938202271</v>
      </c>
      <c r="D77" s="147">
        <f>D75/D15</f>
        <v>0.95010776873412883</v>
      </c>
    </row>
    <row r="78" spans="1:23" x14ac:dyDescent="0.25">
      <c r="A78" s="77"/>
      <c r="B78" s="77"/>
      <c r="C78" s="77"/>
      <c r="D78" s="77"/>
    </row>
    <row r="79" spans="1:23" x14ac:dyDescent="0.25">
      <c r="A79" s="77"/>
      <c r="B79" s="77"/>
      <c r="C79" s="77"/>
      <c r="D79" s="77"/>
    </row>
    <row r="80" spans="1:23" x14ac:dyDescent="0.25">
      <c r="A80" s="77"/>
      <c r="B80" s="77"/>
      <c r="C80" s="77"/>
      <c r="D80" s="77"/>
    </row>
    <row r="81" spans="1:4" x14ac:dyDescent="0.25">
      <c r="A81" s="77"/>
      <c r="B81" s="77"/>
      <c r="C81" s="77"/>
      <c r="D81" s="77"/>
    </row>
    <row r="82" spans="1:4" x14ac:dyDescent="0.25">
      <c r="A82" s="77"/>
      <c r="B82" s="77"/>
      <c r="C82" s="77"/>
      <c r="D82" s="77"/>
    </row>
    <row r="83" spans="1:4" x14ac:dyDescent="0.25">
      <c r="A83" s="77"/>
      <c r="B83" s="77"/>
      <c r="C83" s="77"/>
      <c r="D83" s="77"/>
    </row>
    <row r="84" spans="1:4" x14ac:dyDescent="0.25">
      <c r="A84" s="77"/>
      <c r="B84" s="77"/>
      <c r="C84" s="77"/>
      <c r="D84" s="77"/>
    </row>
    <row r="85" spans="1:4" x14ac:dyDescent="0.25">
      <c r="A85" s="77"/>
      <c r="B85" s="77"/>
      <c r="C85" s="77"/>
      <c r="D85" s="77"/>
    </row>
    <row r="86" spans="1:4" x14ac:dyDescent="0.25">
      <c r="A86" s="77"/>
      <c r="B86" s="77"/>
      <c r="C86" s="77"/>
      <c r="D86" s="77"/>
    </row>
    <row r="87" spans="1:4" x14ac:dyDescent="0.25">
      <c r="A87" s="77"/>
      <c r="B87" s="77"/>
      <c r="C87" s="77"/>
      <c r="D87" s="77"/>
    </row>
  </sheetData>
  <mergeCells count="3">
    <mergeCell ref="A1:D1"/>
    <mergeCell ref="A2:D2"/>
    <mergeCell ref="A3:D3"/>
  </mergeCells>
  <printOptions horizontalCentered="1" verticalCentered="1"/>
  <pageMargins left="0.70866141732283472" right="0.31496062992125984" top="0.74803149606299213" bottom="0.74803149606299213" header="0.31496062992125984" footer="0.31496062992125984"/>
  <pageSetup paperSize="17" scale="87" orientation="portrait" r:id="rId1"/>
  <headerFooter scaleWithDoc="0" alignWithMargins="0">
    <oddFooter>&amp;L&amp;"Arial Narrow,Regular"&amp;8&amp;D&amp;C&amp;"Arial Narrow,Regular"&amp;8Confidential Advice to Cabinet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FA914C736E4AB01A7AC7C422A3E7" ma:contentTypeVersion="2" ma:contentTypeDescription="Create a new document." ma:contentTypeScope="" ma:versionID="e1642741ccc43438e368668b7171983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dcb43bc1bff55f269f4b483d39b5d4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D00FB8-E640-4FCB-A96E-4BFDC089E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3A711-F826-4F38-8CAA-2CEAA7F326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CB8BA-61CC-4273-92DA-FF000002E648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Risk-Based Outlook Summary</vt:lpstr>
      <vt:lpstr>Risk-Based Outlook Summary TBS</vt:lpstr>
      <vt:lpstr>'Risk-Based Outlook Summary'!Print_Area</vt:lpstr>
      <vt:lpstr>'Risk-Based Outlook Summary TBS'!Print_Area</vt:lpstr>
    </vt:vector>
  </TitlesOfParts>
  <Company>Government of Ontario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grewalr</dc:creator>
  <cp:lastModifiedBy>Gounden, Pratima (ENERGY)</cp:lastModifiedBy>
  <cp:lastPrinted>2017-06-27T20:49:04Z</cp:lastPrinted>
  <dcterms:created xsi:type="dcterms:W3CDTF">2012-08-23T15:14:46Z</dcterms:created>
  <dcterms:modified xsi:type="dcterms:W3CDTF">2017-07-04T17:45:41Z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0x010100C965FA914C736E4AB01A7AC7C422A3E7</vt:lpwstr>
  </property>
</Properties>
</file>