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000" windowHeight="9375"/>
  </bookViews>
  <sheets>
    <sheet name="Multi-Year Allocation - by Vote" sheetId="7" r:id="rId1"/>
  </sheets>
  <definedNames>
    <definedName name="Locked" localSheetId="0">#REF!,#REF!,#REF!,#REF!,#REF!,#REF!,#REF!,#REF!,#REF!,#REF!,#REF!,#REF!,#REF!,#REF!,#REF!,#REF!,#REF!,#REF!</definedName>
    <definedName name="Locked">#REF!,#REF!,#REF!,#REF!,#REF!,#REF!,#REF!,#REF!,#REF!,#REF!,#REF!,#REF!,#REF!,#REF!,#REF!,#REF!,#REF!,#REF!</definedName>
    <definedName name="_xlnm.Print_Area" localSheetId="0">'Multi-Year Allocation - by Vote'!$A$1:$I$106</definedName>
  </definedNames>
  <calcPr calcId="145621"/>
</workbook>
</file>

<file path=xl/calcChain.xml><?xml version="1.0" encoding="utf-8"?>
<calcChain xmlns="http://schemas.openxmlformats.org/spreadsheetml/2006/main">
  <c r="H21" i="7" l="1"/>
  <c r="G21" i="7"/>
  <c r="E21" i="7"/>
  <c r="F21" i="7"/>
  <c r="D21" i="7"/>
  <c r="E10" i="7" l="1"/>
  <c r="F10" i="7"/>
  <c r="G10" i="7"/>
  <c r="H10" i="7"/>
  <c r="D10" i="7"/>
  <c r="E66" i="7" l="1"/>
  <c r="D68" i="7" l="1"/>
  <c r="E15" i="7" l="1"/>
  <c r="F15" i="7"/>
  <c r="G15" i="7"/>
  <c r="H15" i="7"/>
  <c r="E56" i="7"/>
  <c r="F56" i="7"/>
  <c r="G56" i="7"/>
  <c r="H56" i="7"/>
  <c r="D56" i="7"/>
  <c r="E45" i="7"/>
  <c r="F45" i="7"/>
  <c r="G45" i="7"/>
  <c r="H45" i="7"/>
  <c r="D45" i="7"/>
  <c r="E31" i="7"/>
  <c r="F31" i="7"/>
  <c r="G31" i="7"/>
  <c r="H31" i="7"/>
  <c r="D31" i="7"/>
  <c r="D15" i="7"/>
  <c r="E103" i="7"/>
  <c r="I92" i="7"/>
  <c r="H82" i="7"/>
  <c r="H88" i="7" s="1"/>
  <c r="H91" i="7" s="1"/>
  <c r="G82" i="7"/>
  <c r="G88" i="7" s="1"/>
  <c r="G91" i="7" s="1"/>
  <c r="F82" i="7"/>
  <c r="F88" i="7" s="1"/>
  <c r="F91" i="7" s="1"/>
  <c r="E82" i="7"/>
  <c r="E88" i="7" s="1"/>
  <c r="E91" i="7" s="1"/>
  <c r="D81" i="7"/>
  <c r="D82" i="7" s="1"/>
  <c r="D88" i="7" s="1"/>
  <c r="D91" i="7" s="1"/>
  <c r="H74" i="7"/>
  <c r="H75" i="7" s="1"/>
  <c r="G74" i="7"/>
  <c r="G75" i="7" s="1"/>
  <c r="F74" i="7"/>
  <c r="F75" i="7" s="1"/>
  <c r="E74" i="7"/>
  <c r="I73" i="7"/>
  <c r="I72" i="7"/>
  <c r="I67" i="7"/>
  <c r="H66" i="7"/>
  <c r="G66" i="7"/>
  <c r="F66" i="7"/>
  <c r="H65" i="7"/>
  <c r="G65" i="7"/>
  <c r="F65" i="7"/>
  <c r="E65" i="7"/>
  <c r="E68" i="7" s="1"/>
  <c r="E69" i="7" s="1"/>
  <c r="D69" i="7" l="1"/>
  <c r="D90" i="7" s="1"/>
  <c r="D92" i="7" s="1"/>
  <c r="F68" i="7"/>
  <c r="G68" i="7"/>
  <c r="G69" i="7" s="1"/>
  <c r="G90" i="7" s="1"/>
  <c r="G92" i="7" s="1"/>
  <c r="H68" i="7"/>
  <c r="E90" i="7"/>
  <c r="E92" i="7" s="1"/>
  <c r="I66" i="7"/>
  <c r="I74" i="7"/>
  <c r="I75" i="7" s="1"/>
  <c r="E75" i="7"/>
  <c r="I65" i="7"/>
  <c r="H90" i="7" l="1"/>
  <c r="H92" i="7" s="1"/>
  <c r="H69" i="7"/>
  <c r="F90" i="7"/>
  <c r="F92" i="7" s="1"/>
  <c r="F69" i="7"/>
  <c r="I69" i="7"/>
</calcChain>
</file>

<file path=xl/sharedStrings.xml><?xml version="1.0" encoding="utf-8"?>
<sst xmlns="http://schemas.openxmlformats.org/spreadsheetml/2006/main" count="176" uniqueCount="66">
  <si>
    <t xml:space="preserve">Base Ministry Allocation </t>
  </si>
  <si>
    <t>-</t>
  </si>
  <si>
    <t>TPAM Savings Redistribution</t>
  </si>
  <si>
    <t>Requests Not Approved</t>
  </si>
  <si>
    <t>Total Base Ministry Allocation</t>
  </si>
  <si>
    <t>Total Requests Not Approved</t>
  </si>
  <si>
    <t>Approved Requests:</t>
  </si>
  <si>
    <t>Consolidation Adjustment - Independent Electricity System Operator</t>
  </si>
  <si>
    <t>Consolidation Adjustment - Ontario Energy Board</t>
  </si>
  <si>
    <t>Bulk Media Buy Transfers</t>
  </si>
  <si>
    <t>Grants Ontario Contribution</t>
  </si>
  <si>
    <t>Ontario Rebate for Electricity Consumers (from in-year approval)</t>
  </si>
  <si>
    <t>Rural or Remote Rate Protection Program</t>
  </si>
  <si>
    <t>Ontario Electricity Support Program</t>
  </si>
  <si>
    <t>On-Reserve First Nations Delivery Credit</t>
  </si>
  <si>
    <t>Cap and Trade Proceeds Recycling to Keep Electricity Rates Affordable</t>
  </si>
  <si>
    <t>MINISTRY OF ENERGY</t>
  </si>
  <si>
    <t>2016-17</t>
  </si>
  <si>
    <t>Green Investment Fund (from in-year approval)</t>
  </si>
  <si>
    <t>2016-17 to 2020-21</t>
  </si>
  <si>
    <t>Consolidation Adjustments and Other Adjustments</t>
  </si>
  <si>
    <t>OPERATING EXPENSE ALLOCATION</t>
  </si>
  <si>
    <t>MULTI-YEAR BUDGET ALLOCATION</t>
  </si>
  <si>
    <t>2017-18</t>
  </si>
  <si>
    <t>2018-19</t>
  </si>
  <si>
    <t>2019-20</t>
  </si>
  <si>
    <t>2020-21</t>
  </si>
  <si>
    <t>CAPITAL EXPENSE ALLOCATION</t>
  </si>
  <si>
    <t>Total Operating Expense Allocation</t>
  </si>
  <si>
    <t>Total Capital Expense Allocation</t>
  </si>
  <si>
    <t>Total Expense</t>
  </si>
  <si>
    <t>OPERATING ASSET ALLOCATION</t>
  </si>
  <si>
    <t>ENERGY Base Capital Expense</t>
  </si>
  <si>
    <t>ENERGY Base Operating Asset</t>
  </si>
  <si>
    <t>Total Operating Asset Allocation</t>
  </si>
  <si>
    <t xml:space="preserve">Ontario Power Generation Share Purchase </t>
  </si>
  <si>
    <t>5 Permanent FTEs for Investment and Governance Secretariat</t>
  </si>
  <si>
    <t>4 Permanent FTEs and Program Delivery Costs for Rate Mitigation Initatives</t>
  </si>
  <si>
    <t>May 1, 2017</t>
  </si>
  <si>
    <t>$M      Vote 2901 - Ministry Administration</t>
  </si>
  <si>
    <t>Vote 2901 - Ministry Administration</t>
  </si>
  <si>
    <t>Key Decisions</t>
  </si>
  <si>
    <t>Total Vote 2901 - Ministry Administration Allocation</t>
  </si>
  <si>
    <t>$M      Vote 2902 - Energy Development and Management</t>
  </si>
  <si>
    <t>Vote 2902 - Energy Development and Management</t>
  </si>
  <si>
    <t>Investment and Governance Secretariat Transfer to MOF (restatement)</t>
  </si>
  <si>
    <t>Ministry Savings Target</t>
  </si>
  <si>
    <t>$M      Vote 2905 - Electricity Price Mitigation</t>
  </si>
  <si>
    <t>Vote 2905 - Electricity Price Mitigation</t>
  </si>
  <si>
    <t>Total Vote 2905 - Electricity Price Mitigation</t>
  </si>
  <si>
    <t>$M      Vote 2906 - Strategic Asset Management</t>
  </si>
  <si>
    <t>Vote 2906 - Strategic Asset Management</t>
  </si>
  <si>
    <t>Hydro One Secondary Offering Services</t>
  </si>
  <si>
    <t>Cash Contribution to First Nations</t>
  </si>
  <si>
    <t>Conferred Benefit to First Nations</t>
  </si>
  <si>
    <t>Total Vote 2906 - Strategic Asset Management</t>
  </si>
  <si>
    <t>Total Consolidation Adjustments and Other Adjustments</t>
  </si>
  <si>
    <t>Recoveries: Electric Vehicle Overnight Charging Rebate Program</t>
  </si>
  <si>
    <t>Electric Vehicle Overnight Charging Rebate Program</t>
  </si>
  <si>
    <t>GSIC IT-Rationalization Transfers</t>
  </si>
  <si>
    <t xml:space="preserve"> GGRA Adjustment - EV Overnight Charging Rebate Program</t>
  </si>
  <si>
    <t>$M      Consolidation Adjustments and Other Adjustments</t>
  </si>
  <si>
    <t>$M      Operating Asset</t>
  </si>
  <si>
    <t>Statuory Appropriations</t>
  </si>
  <si>
    <t>Total Vote Vote 2902 - Energy Development and Management</t>
  </si>
  <si>
    <t>Ontario Rebate for Electricity Consumers (delta for revised forecast)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</si>
</sst>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#,##0.0000_);\(#,##0.0000\);_(&quot;-&quot;??_)"/>
    <numFmt numFmtId="165" formatCode="_-* #,##0.0000_-;\-* #,##0.00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28"/>
      <color theme="1"/>
      <name val="Arial"/>
      <family val="2"/>
    </font>
    <font>
      <b/>
      <sz val="28"/>
      <color theme="1"/>
      <name val="Arial"/>
      <family val="2"/>
    </font>
    <font>
      <sz val="28"/>
      <color theme="1"/>
      <name val="Calibri"/>
      <family val="2"/>
      <scheme val="minor"/>
    </font>
    <font>
      <b/>
      <sz val="28"/>
      <name val="Arial"/>
      <family val="2"/>
    </font>
    <font>
      <b/>
      <sz val="28"/>
      <color theme="0"/>
      <name val="Arial"/>
      <family val="2"/>
    </font>
    <font>
      <b/>
      <u/>
      <sz val="28"/>
      <color theme="1"/>
      <name val="Arial"/>
      <family val="2"/>
    </font>
    <font>
      <sz val="28"/>
      <name val="Arial"/>
      <family val="2"/>
    </font>
    <font>
      <i/>
      <sz val="2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4" fillId="0" borderId="0"/>
    <xf numFmtId="0" fontId="3" fillId="0" borderId="0">
      <alignment vertical="top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164" fontId="6" fillId="2" borderId="0" xfId="0" applyNumberFormat="1" applyFont="1" applyFill="1" applyBorder="1" applyAlignment="1">
      <alignment horizontal="right" vertical="center"/>
    </xf>
    <xf numFmtId="44" fontId="5" fillId="2" borderId="0" xfId="8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164" fontId="11" fillId="2" borderId="0" xfId="0" applyNumberFormat="1" applyFont="1" applyFill="1" applyBorder="1" applyAlignment="1">
      <alignment horizontal="right" vertical="center"/>
    </xf>
    <xf numFmtId="44" fontId="11" fillId="2" borderId="0" xfId="8" applyFont="1" applyFill="1" applyBorder="1" applyAlignment="1">
      <alignment horizontal="right" vertical="center"/>
    </xf>
    <xf numFmtId="43" fontId="5" fillId="2" borderId="0" xfId="7" applyFont="1" applyFill="1" applyBorder="1" applyAlignment="1">
      <alignment horizontal="right" vertical="center"/>
    </xf>
    <xf numFmtId="164" fontId="9" fillId="4" borderId="0" xfId="0" applyNumberFormat="1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right" vertical="center"/>
    </xf>
    <xf numFmtId="164" fontId="8" fillId="2" borderId="0" xfId="0" applyNumberFormat="1" applyFont="1" applyFill="1" applyBorder="1" applyAlignment="1">
      <alignment horizontal="right" vertical="center"/>
    </xf>
    <xf numFmtId="164" fontId="9" fillId="11" borderId="1" xfId="0" applyNumberFormat="1" applyFont="1" applyFill="1" applyBorder="1" applyAlignment="1">
      <alignment horizontal="right" vertical="center"/>
    </xf>
    <xf numFmtId="44" fontId="9" fillId="4" borderId="0" xfId="8" applyFont="1" applyFill="1" applyBorder="1" applyAlignment="1">
      <alignment horizontal="right" vertical="center"/>
    </xf>
    <xf numFmtId="44" fontId="9" fillId="2" borderId="0" xfId="8" applyFont="1" applyFill="1" applyBorder="1" applyAlignment="1">
      <alignment horizontal="right" vertical="center"/>
    </xf>
    <xf numFmtId="0" fontId="9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4" fontId="6" fillId="9" borderId="1" xfId="0" applyNumberFormat="1" applyFont="1" applyFill="1" applyBorder="1" applyAlignment="1">
      <alignment horizontal="right" vertical="center"/>
    </xf>
    <xf numFmtId="164" fontId="9" fillId="5" borderId="0" xfId="0" applyNumberFormat="1" applyFont="1" applyFill="1" applyBorder="1" applyAlignment="1">
      <alignment horizontal="right" vertical="center"/>
    </xf>
    <xf numFmtId="0" fontId="6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 wrapText="1"/>
    </xf>
    <xf numFmtId="164" fontId="6" fillId="7" borderId="0" xfId="0" applyNumberFormat="1" applyFont="1" applyFill="1" applyBorder="1" applyAlignment="1">
      <alignment horizontal="right" vertical="center"/>
    </xf>
    <xf numFmtId="0" fontId="6" fillId="10" borderId="0" xfId="0" applyFont="1" applyFill="1" applyBorder="1" applyAlignment="1">
      <alignment vertical="center" wrapText="1"/>
    </xf>
    <xf numFmtId="0" fontId="5" fillId="10" borderId="0" xfId="0" applyFont="1" applyFill="1" applyBorder="1" applyAlignment="1">
      <alignment vertical="center" wrapText="1"/>
    </xf>
    <xf numFmtId="164" fontId="6" fillId="10" borderId="0" xfId="0" applyNumberFormat="1" applyFont="1" applyFill="1" applyBorder="1" applyAlignment="1">
      <alignment horizontal="right"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right" vertical="center"/>
    </xf>
    <xf numFmtId="44" fontId="5" fillId="8" borderId="1" xfId="8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  <xf numFmtId="49" fontId="12" fillId="2" borderId="0" xfId="0" applyNumberFormat="1" applyFont="1" applyFill="1" applyBorder="1" applyAlignment="1">
      <alignment vertical="center"/>
    </xf>
    <xf numFmtId="165" fontId="11" fillId="2" borderId="0" xfId="7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</cellXfs>
  <cellStyles count="9">
    <cellStyle name="Comma" xfId="7" builtinId="3"/>
    <cellStyle name="Currency" xfId="8" builtinId="4"/>
    <cellStyle name="Normal" xfId="0" builtinId="0"/>
    <cellStyle name="Normal 2" xfId="1"/>
    <cellStyle name="Normal 2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118"/>
  <sheetViews>
    <sheetView tabSelected="1" view="pageBreakPreview" zoomScale="30" zoomScaleNormal="40" zoomScaleSheetLayoutView="30" workbookViewId="0">
      <selection activeCell="AB21" sqref="AB21"/>
    </sheetView>
  </sheetViews>
  <sheetFormatPr defaultColWidth="9.140625" defaultRowHeight="39.950000000000003" customHeight="1" x14ac:dyDescent="0.25"/>
  <cols>
    <col min="1" max="1" width="9.140625" style="1"/>
    <col min="2" max="2" width="187.5703125" style="33" customWidth="1"/>
    <col min="3" max="3" width="3.7109375" style="33" customWidth="1"/>
    <col min="4" max="8" width="35.7109375" style="33" customWidth="1"/>
    <col min="9" max="9" width="35.7109375" style="3" hidden="1" customWidth="1"/>
    <col min="10" max="35" width="9.140625" style="2"/>
    <col min="36" max="16384" width="9.140625" style="33"/>
  </cols>
  <sheetData>
    <row r="2" spans="1:9" s="2" customFormat="1" ht="39.950000000000003" customHeight="1" x14ac:dyDescent="0.25">
      <c r="A2" s="1"/>
      <c r="B2" s="49" t="s">
        <v>16</v>
      </c>
      <c r="C2" s="49"/>
      <c r="D2" s="49"/>
      <c r="E2" s="49"/>
      <c r="F2" s="50"/>
      <c r="G2" s="50"/>
      <c r="H2" s="50"/>
      <c r="I2" s="50"/>
    </row>
    <row r="3" spans="1:9" s="2" customFormat="1" ht="39.950000000000003" customHeight="1" x14ac:dyDescent="0.25">
      <c r="A3" s="1"/>
      <c r="B3" s="49" t="s">
        <v>22</v>
      </c>
      <c r="C3" s="49"/>
      <c r="D3" s="49"/>
      <c r="E3" s="49"/>
      <c r="F3" s="50"/>
      <c r="G3" s="50"/>
      <c r="H3" s="50"/>
      <c r="I3" s="50"/>
    </row>
    <row r="4" spans="1:9" s="2" customFormat="1" ht="39.950000000000003" customHeight="1" x14ac:dyDescent="0.25">
      <c r="A4" s="1"/>
      <c r="B4" s="49" t="s">
        <v>19</v>
      </c>
      <c r="C4" s="49"/>
      <c r="D4" s="49"/>
      <c r="E4" s="49"/>
      <c r="F4" s="50"/>
      <c r="G4" s="50"/>
      <c r="H4" s="50"/>
      <c r="I4" s="50"/>
    </row>
    <row r="5" spans="1:9" s="2" customFormat="1" ht="39.950000000000003" customHeight="1" x14ac:dyDescent="0.25">
      <c r="A5" s="1"/>
      <c r="B5" s="4"/>
      <c r="C5" s="4"/>
      <c r="D5" s="4"/>
      <c r="E5" s="4"/>
      <c r="F5" s="5"/>
      <c r="G5" s="5"/>
      <c r="H5" s="5"/>
      <c r="I5" s="5"/>
    </row>
    <row r="6" spans="1:9" s="2" customFormat="1" ht="39.950000000000003" customHeight="1" x14ac:dyDescent="0.25">
      <c r="A6" s="1"/>
      <c r="B6" s="6" t="s">
        <v>21</v>
      </c>
      <c r="C6" s="49"/>
      <c r="D6" s="49"/>
      <c r="E6" s="49"/>
      <c r="I6" s="7"/>
    </row>
    <row r="7" spans="1:9" s="2" customFormat="1" ht="39.950000000000003" customHeight="1" x14ac:dyDescent="0.25">
      <c r="A7" s="1"/>
      <c r="B7" s="8" t="s">
        <v>39</v>
      </c>
      <c r="C7" s="9"/>
      <c r="D7" s="10" t="s">
        <v>17</v>
      </c>
      <c r="E7" s="10" t="s">
        <v>23</v>
      </c>
      <c r="F7" s="10" t="s">
        <v>24</v>
      </c>
      <c r="G7" s="10" t="s">
        <v>25</v>
      </c>
      <c r="H7" s="10" t="s">
        <v>26</v>
      </c>
      <c r="I7" s="7"/>
    </row>
    <row r="8" spans="1:9" s="2" customFormat="1" ht="39.950000000000003" customHeight="1" x14ac:dyDescent="0.25">
      <c r="A8" s="1"/>
      <c r="B8" s="11"/>
      <c r="C8" s="12"/>
      <c r="D8" s="13"/>
      <c r="E8" s="13"/>
      <c r="F8" s="13"/>
      <c r="G8" s="13"/>
      <c r="H8" s="13"/>
      <c r="I8" s="7"/>
    </row>
    <row r="9" spans="1:9" s="2" customFormat="1" ht="39.950000000000003" customHeight="1" x14ac:dyDescent="0.25">
      <c r="A9" s="1"/>
      <c r="B9" s="14" t="s">
        <v>0</v>
      </c>
      <c r="C9" s="12"/>
      <c r="D9" s="13"/>
      <c r="E9" s="13"/>
      <c r="F9" s="13"/>
      <c r="G9" s="13"/>
      <c r="H9" s="13"/>
      <c r="I9" s="7"/>
    </row>
    <row r="10" spans="1:9" s="2" customFormat="1" ht="39.950000000000003" customHeight="1" x14ac:dyDescent="0.25">
      <c r="A10" s="1"/>
      <c r="B10" s="2" t="s">
        <v>40</v>
      </c>
      <c r="C10" s="12"/>
      <c r="D10" s="15">
        <f>15.0999</f>
        <v>15.0999</v>
      </c>
      <c r="E10" s="15">
        <f t="shared" ref="E10:H10" si="0">15.0999</f>
        <v>15.0999</v>
      </c>
      <c r="F10" s="15">
        <f t="shared" si="0"/>
        <v>15.0999</v>
      </c>
      <c r="G10" s="15">
        <f t="shared" si="0"/>
        <v>15.0999</v>
      </c>
      <c r="H10" s="15">
        <f t="shared" si="0"/>
        <v>15.0999</v>
      </c>
      <c r="I10" s="7"/>
    </row>
    <row r="11" spans="1:9" s="2" customFormat="1" ht="39.950000000000003" customHeight="1" x14ac:dyDescent="0.25">
      <c r="A11" s="1"/>
      <c r="B11" s="6"/>
      <c r="C11" s="4"/>
      <c r="D11" s="4"/>
      <c r="E11" s="4"/>
      <c r="I11" s="7"/>
    </row>
    <row r="12" spans="1:9" s="2" customFormat="1" ht="39.950000000000003" customHeight="1" x14ac:dyDescent="0.25">
      <c r="A12" s="1"/>
      <c r="B12" s="14" t="s">
        <v>41</v>
      </c>
      <c r="C12" s="4"/>
      <c r="D12" s="4"/>
      <c r="E12" s="4"/>
      <c r="I12" s="7"/>
    </row>
    <row r="13" spans="1:9" s="2" customFormat="1" ht="39.950000000000003" customHeight="1" x14ac:dyDescent="0.25">
      <c r="A13" s="1"/>
      <c r="B13" s="2" t="s">
        <v>9</v>
      </c>
      <c r="C13" s="16"/>
      <c r="D13" s="17" t="s">
        <v>1</v>
      </c>
      <c r="E13" s="18">
        <v>-1.4999999999999999E-2</v>
      </c>
      <c r="F13" s="18">
        <v>-1.4999999999999999E-2</v>
      </c>
      <c r="G13" s="18">
        <v>-1.4999999999999999E-2</v>
      </c>
      <c r="H13" s="18">
        <v>-1.4999999999999999E-2</v>
      </c>
      <c r="I13" s="7"/>
    </row>
    <row r="14" spans="1:9" s="2" customFormat="1" ht="39.950000000000003" customHeight="1" x14ac:dyDescent="0.25">
      <c r="A14" s="1"/>
      <c r="B14" s="2" t="s">
        <v>59</v>
      </c>
      <c r="C14" s="16"/>
      <c r="D14" s="17" t="s">
        <v>1</v>
      </c>
      <c r="E14" s="18">
        <v>-9.7000000000000003E-3</v>
      </c>
      <c r="F14" s="18">
        <v>-9.7000000000000003E-3</v>
      </c>
      <c r="G14" s="18">
        <v>-9.7000000000000003E-3</v>
      </c>
      <c r="H14" s="18">
        <v>-9.7000000000000003E-3</v>
      </c>
      <c r="I14" s="7"/>
    </row>
    <row r="15" spans="1:9" s="2" customFormat="1" ht="39.950000000000003" customHeight="1" x14ac:dyDescent="0.25">
      <c r="A15" s="1"/>
      <c r="B15" s="7" t="s">
        <v>42</v>
      </c>
      <c r="C15" s="16"/>
      <c r="D15" s="19">
        <f>SUM(D10:D14)</f>
        <v>15.0999</v>
      </c>
      <c r="E15" s="19">
        <f>SUM(E10:E14)</f>
        <v>15.075199999999999</v>
      </c>
      <c r="F15" s="19">
        <f>SUM(F10:F14)</f>
        <v>15.075199999999999</v>
      </c>
      <c r="G15" s="19">
        <f>SUM(G10:G14)</f>
        <v>15.075199999999999</v>
      </c>
      <c r="H15" s="19">
        <f>SUM(H10:H14)</f>
        <v>15.075199999999999</v>
      </c>
      <c r="I15" s="7"/>
    </row>
    <row r="16" spans="1:9" s="2" customFormat="1" ht="39.950000000000003" customHeight="1" x14ac:dyDescent="0.25">
      <c r="A16" s="1"/>
      <c r="B16" s="2" t="s">
        <v>63</v>
      </c>
      <c r="C16" s="12"/>
      <c r="D16" s="48">
        <v>6.4014000000000001E-2</v>
      </c>
      <c r="E16" s="48">
        <v>6.4014000000000001E-2</v>
      </c>
      <c r="F16" s="48">
        <v>6.4014000000000001E-2</v>
      </c>
      <c r="G16" s="48">
        <v>6.4014000000000001E-2</v>
      </c>
      <c r="H16" s="48">
        <v>6.4014000000000001E-2</v>
      </c>
      <c r="I16" s="7"/>
    </row>
    <row r="17" spans="1:9" s="2" customFormat="1" ht="39.950000000000003" customHeight="1" x14ac:dyDescent="0.25">
      <c r="A17" s="1"/>
      <c r="B17" s="6"/>
      <c r="C17" s="4"/>
      <c r="D17" s="4"/>
      <c r="E17" s="4"/>
      <c r="I17" s="7"/>
    </row>
    <row r="18" spans="1:9" s="2" customFormat="1" ht="39.950000000000003" customHeight="1" x14ac:dyDescent="0.25">
      <c r="A18" s="1"/>
      <c r="B18" s="8" t="s">
        <v>43</v>
      </c>
      <c r="C18" s="9"/>
      <c r="D18" s="10" t="s">
        <v>17</v>
      </c>
      <c r="E18" s="10" t="s">
        <v>23</v>
      </c>
      <c r="F18" s="10" t="s">
        <v>24</v>
      </c>
      <c r="G18" s="10" t="s">
        <v>25</v>
      </c>
      <c r="H18" s="10" t="s">
        <v>26</v>
      </c>
      <c r="I18" s="7"/>
    </row>
    <row r="19" spans="1:9" s="2" customFormat="1" ht="39.950000000000003" customHeight="1" x14ac:dyDescent="0.25">
      <c r="A19" s="1"/>
      <c r="B19" s="6"/>
      <c r="C19" s="4"/>
      <c r="D19" s="4"/>
      <c r="E19" s="4"/>
      <c r="I19" s="7"/>
    </row>
    <row r="20" spans="1:9" s="2" customFormat="1" ht="39.950000000000003" customHeight="1" x14ac:dyDescent="0.25">
      <c r="A20" s="1"/>
      <c r="B20" s="14" t="s">
        <v>0</v>
      </c>
      <c r="C20" s="4"/>
      <c r="D20" s="4"/>
      <c r="E20" s="4"/>
      <c r="I20" s="7"/>
    </row>
    <row r="21" spans="1:9" s="2" customFormat="1" ht="39.950000000000003" customHeight="1" x14ac:dyDescent="0.25">
      <c r="A21" s="1"/>
      <c r="B21" s="2" t="s">
        <v>44</v>
      </c>
      <c r="C21" s="4"/>
      <c r="D21" s="20">
        <f>27.3701</f>
        <v>27.370100000000001</v>
      </c>
      <c r="E21" s="20">
        <f t="shared" ref="E21:F21" si="1">27.3701</f>
        <v>27.370100000000001</v>
      </c>
      <c r="F21" s="20">
        <f t="shared" si="1"/>
        <v>27.370100000000001</v>
      </c>
      <c r="G21" s="20">
        <f>27.3701-0.93</f>
        <v>26.440100000000001</v>
      </c>
      <c r="H21" s="20">
        <f>27.3701-0.93</f>
        <v>26.440100000000001</v>
      </c>
      <c r="I21" s="7"/>
    </row>
    <row r="22" spans="1:9" s="2" customFormat="1" ht="39.950000000000003" customHeight="1" x14ac:dyDescent="0.25">
      <c r="A22" s="1"/>
      <c r="C22" s="4"/>
      <c r="D22" s="4"/>
      <c r="E22" s="4"/>
      <c r="I22" s="7"/>
    </row>
    <row r="23" spans="1:9" s="2" customFormat="1" ht="39.950000000000003" customHeight="1" x14ac:dyDescent="0.25">
      <c r="A23" s="1"/>
      <c r="B23" s="14" t="s">
        <v>41</v>
      </c>
      <c r="C23" s="4"/>
      <c r="D23" s="4"/>
      <c r="E23" s="4"/>
      <c r="I23" s="7"/>
    </row>
    <row r="24" spans="1:9" s="2" customFormat="1" ht="39.950000000000003" customHeight="1" x14ac:dyDescent="0.25">
      <c r="A24" s="1"/>
      <c r="B24" s="2" t="s">
        <v>18</v>
      </c>
      <c r="C24" s="16"/>
      <c r="D24" s="21">
        <v>108</v>
      </c>
      <c r="E24" s="22" t="s">
        <v>1</v>
      </c>
      <c r="F24" s="22" t="s">
        <v>1</v>
      </c>
      <c r="G24" s="22" t="s">
        <v>1</v>
      </c>
      <c r="H24" s="22" t="s">
        <v>1</v>
      </c>
      <c r="I24" s="7"/>
    </row>
    <row r="25" spans="1:9" s="2" customFormat="1" ht="39.950000000000003" customHeight="1" x14ac:dyDescent="0.25">
      <c r="A25" s="1"/>
      <c r="B25" s="2" t="s">
        <v>45</v>
      </c>
      <c r="C25" s="16"/>
      <c r="D25" s="18">
        <v>-0.93</v>
      </c>
      <c r="E25" s="18">
        <v>-0.93</v>
      </c>
      <c r="F25" s="18">
        <v>-0.93</v>
      </c>
      <c r="G25" s="17" t="s">
        <v>1</v>
      </c>
      <c r="H25" s="17" t="s">
        <v>1</v>
      </c>
      <c r="I25" s="7"/>
    </row>
    <row r="26" spans="1:9" s="2" customFormat="1" ht="39.950000000000003" customHeight="1" x14ac:dyDescent="0.25">
      <c r="A26" s="1"/>
      <c r="B26" s="2" t="s">
        <v>46</v>
      </c>
      <c r="C26" s="4"/>
      <c r="D26" s="22" t="s">
        <v>1</v>
      </c>
      <c r="E26" s="18">
        <v>-1.9306000000000001</v>
      </c>
      <c r="F26" s="18">
        <v>-1.9306000000000001</v>
      </c>
      <c r="G26" s="18">
        <v>-1.9306000000000001</v>
      </c>
      <c r="H26" s="18">
        <v>-1.9306000000000001</v>
      </c>
      <c r="I26" s="7"/>
    </row>
    <row r="27" spans="1:9" s="2" customFormat="1" ht="39.950000000000003" customHeight="1" x14ac:dyDescent="0.25">
      <c r="A27" s="1"/>
      <c r="B27" s="2" t="s">
        <v>58</v>
      </c>
      <c r="C27" s="21"/>
      <c r="D27" s="17" t="s">
        <v>1</v>
      </c>
      <c r="E27" s="18">
        <v>2.15</v>
      </c>
      <c r="F27" s="18">
        <v>2.1800000000000002</v>
      </c>
      <c r="G27" s="18">
        <v>1.85</v>
      </c>
      <c r="H27" s="18">
        <v>2.5</v>
      </c>
      <c r="I27" s="7"/>
    </row>
    <row r="28" spans="1:9" s="2" customFormat="1" ht="39.950000000000003" customHeight="1" x14ac:dyDescent="0.25">
      <c r="A28" s="1"/>
      <c r="B28" s="2" t="s">
        <v>57</v>
      </c>
      <c r="C28" s="21"/>
      <c r="D28" s="17" t="s">
        <v>1</v>
      </c>
      <c r="E28" s="18">
        <v>-2.15</v>
      </c>
      <c r="F28" s="18">
        <v>-2.1800000000000002</v>
      </c>
      <c r="G28" s="18">
        <v>-1.85</v>
      </c>
      <c r="H28" s="18">
        <v>-2.5</v>
      </c>
      <c r="I28" s="7"/>
    </row>
    <row r="29" spans="1:9" s="2" customFormat="1" ht="39.950000000000003" hidden="1" customHeight="1" x14ac:dyDescent="0.25">
      <c r="A29" s="1"/>
      <c r="B29" s="2" t="s">
        <v>2</v>
      </c>
      <c r="C29" s="16"/>
      <c r="D29" s="17" t="s">
        <v>1</v>
      </c>
      <c r="E29" s="18" t="s">
        <v>1</v>
      </c>
      <c r="F29" s="18" t="s">
        <v>1</v>
      </c>
      <c r="G29" s="18" t="s">
        <v>1</v>
      </c>
      <c r="H29" s="18" t="s">
        <v>1</v>
      </c>
      <c r="I29" s="7"/>
    </row>
    <row r="30" spans="1:9" s="2" customFormat="1" ht="39.950000000000003" customHeight="1" x14ac:dyDescent="0.25">
      <c r="A30" s="1"/>
      <c r="B30" s="2" t="s">
        <v>10</v>
      </c>
      <c r="C30" s="16"/>
      <c r="D30" s="17" t="s">
        <v>1</v>
      </c>
      <c r="E30" s="18">
        <v>-0.05</v>
      </c>
      <c r="F30" s="18">
        <v>-0.05</v>
      </c>
      <c r="G30" s="18">
        <v>-0.05</v>
      </c>
      <c r="H30" s="18">
        <v>-0.05</v>
      </c>
      <c r="I30" s="7"/>
    </row>
    <row r="31" spans="1:9" s="2" customFormat="1" ht="39.950000000000003" customHeight="1" x14ac:dyDescent="0.25">
      <c r="A31" s="1"/>
      <c r="B31" s="7" t="s">
        <v>64</v>
      </c>
      <c r="C31" s="16"/>
      <c r="D31" s="19">
        <f>SUM(D21:D30)</f>
        <v>134.4401</v>
      </c>
      <c r="E31" s="19">
        <f>SUM(E21:E30)</f>
        <v>24.459500000000002</v>
      </c>
      <c r="F31" s="19">
        <f>SUM(F21:F30)</f>
        <v>24.459500000000002</v>
      </c>
      <c r="G31" s="19">
        <f>SUM(G21:G30)</f>
        <v>24.459500000000002</v>
      </c>
      <c r="H31" s="19">
        <f>SUM(H21:H30)</f>
        <v>24.459500000000002</v>
      </c>
      <c r="I31" s="7"/>
    </row>
    <row r="32" spans="1:9" s="2" customFormat="1" ht="39.950000000000003" customHeight="1" x14ac:dyDescent="0.25">
      <c r="A32" s="1"/>
      <c r="B32" s="2" t="s">
        <v>63</v>
      </c>
      <c r="C32" s="16"/>
      <c r="D32" s="18">
        <v>1E-3</v>
      </c>
      <c r="E32" s="18">
        <v>1E-3</v>
      </c>
      <c r="F32" s="18">
        <v>1E-3</v>
      </c>
      <c r="G32" s="18">
        <v>1E-3</v>
      </c>
      <c r="H32" s="18">
        <v>1E-3</v>
      </c>
      <c r="I32" s="7"/>
    </row>
    <row r="33" spans="1:9" s="2" customFormat="1" ht="39.950000000000003" customHeight="1" x14ac:dyDescent="0.25">
      <c r="A33" s="1"/>
      <c r="B33" s="7"/>
      <c r="C33" s="16"/>
      <c r="D33" s="16"/>
      <c r="E33" s="16"/>
      <c r="F33" s="16"/>
      <c r="G33" s="16"/>
      <c r="H33" s="16"/>
      <c r="I33" s="7"/>
    </row>
    <row r="34" spans="1:9" s="2" customFormat="1" ht="39.950000000000003" customHeight="1" x14ac:dyDescent="0.25">
      <c r="A34" s="1"/>
      <c r="B34" s="8" t="s">
        <v>47</v>
      </c>
      <c r="C34" s="9"/>
      <c r="D34" s="10" t="s">
        <v>17</v>
      </c>
      <c r="E34" s="10" t="s">
        <v>23</v>
      </c>
      <c r="F34" s="10" t="s">
        <v>24</v>
      </c>
      <c r="G34" s="10" t="s">
        <v>25</v>
      </c>
      <c r="H34" s="10" t="s">
        <v>26</v>
      </c>
      <c r="I34" s="7"/>
    </row>
    <row r="35" spans="1:9" s="2" customFormat="1" ht="39.950000000000003" customHeight="1" x14ac:dyDescent="0.25">
      <c r="A35" s="1"/>
      <c r="B35" s="7"/>
      <c r="C35" s="16"/>
      <c r="D35" s="16"/>
      <c r="E35" s="16"/>
      <c r="F35" s="16"/>
      <c r="G35" s="16"/>
      <c r="H35" s="16"/>
      <c r="I35" s="7"/>
    </row>
    <row r="36" spans="1:9" s="2" customFormat="1" ht="39.950000000000003" customHeight="1" x14ac:dyDescent="0.25">
      <c r="A36" s="1"/>
      <c r="B36" s="14" t="s">
        <v>0</v>
      </c>
      <c r="C36" s="16"/>
      <c r="D36" s="16"/>
      <c r="E36" s="16"/>
      <c r="F36" s="16"/>
      <c r="G36" s="16"/>
      <c r="H36" s="16"/>
      <c r="I36" s="7"/>
    </row>
    <row r="37" spans="1:9" s="2" customFormat="1" ht="39.950000000000003" customHeight="1" x14ac:dyDescent="0.25">
      <c r="A37" s="1"/>
      <c r="B37" s="2" t="s">
        <v>48</v>
      </c>
      <c r="C37" s="16"/>
      <c r="D37" s="18">
        <v>26</v>
      </c>
      <c r="E37" s="18">
        <v>26</v>
      </c>
      <c r="F37" s="18">
        <v>26</v>
      </c>
      <c r="G37" s="18">
        <v>26</v>
      </c>
      <c r="H37" s="18">
        <v>26</v>
      </c>
      <c r="I37" s="7"/>
    </row>
    <row r="38" spans="1:9" s="2" customFormat="1" ht="39.950000000000003" customHeight="1" x14ac:dyDescent="0.25">
      <c r="A38" s="1"/>
      <c r="C38" s="16"/>
      <c r="D38" s="16"/>
      <c r="E38" s="16"/>
      <c r="F38" s="16"/>
      <c r="G38" s="16"/>
      <c r="H38" s="16"/>
      <c r="I38" s="7"/>
    </row>
    <row r="39" spans="1:9" s="2" customFormat="1" ht="39.950000000000003" customHeight="1" x14ac:dyDescent="0.25">
      <c r="A39" s="1"/>
      <c r="B39" s="14" t="s">
        <v>41</v>
      </c>
      <c r="C39" s="16"/>
      <c r="D39" s="16"/>
      <c r="E39" s="16"/>
      <c r="F39" s="16"/>
      <c r="G39" s="16"/>
      <c r="H39" s="16"/>
      <c r="I39" s="7"/>
    </row>
    <row r="40" spans="1:9" s="2" customFormat="1" ht="39.950000000000003" customHeight="1" x14ac:dyDescent="0.25">
      <c r="A40" s="1"/>
      <c r="B40" s="2" t="s">
        <v>11</v>
      </c>
      <c r="C40" s="16"/>
      <c r="D40" s="21">
        <v>300</v>
      </c>
      <c r="E40" s="21">
        <v>1006</v>
      </c>
      <c r="F40" s="21">
        <v>1004</v>
      </c>
      <c r="G40" s="21">
        <v>1004</v>
      </c>
      <c r="H40" s="21">
        <v>1004</v>
      </c>
      <c r="I40" s="7"/>
    </row>
    <row r="41" spans="1:9" s="2" customFormat="1" ht="39.950000000000003" customHeight="1" x14ac:dyDescent="0.25">
      <c r="A41" s="1"/>
      <c r="B41" s="2" t="s">
        <v>65</v>
      </c>
      <c r="C41" s="21"/>
      <c r="D41" s="17" t="s">
        <v>1</v>
      </c>
      <c r="E41" s="21">
        <v>-67</v>
      </c>
      <c r="F41" s="21">
        <v>-122</v>
      </c>
      <c r="G41" s="21">
        <v>-122</v>
      </c>
      <c r="H41" s="21">
        <v>-109</v>
      </c>
      <c r="I41" s="7"/>
    </row>
    <row r="42" spans="1:9" s="2" customFormat="1" ht="39.950000000000003" customHeight="1" x14ac:dyDescent="0.25">
      <c r="A42" s="1"/>
      <c r="B42" s="2" t="s">
        <v>12</v>
      </c>
      <c r="C42" s="21"/>
      <c r="D42" s="17" t="s">
        <v>1</v>
      </c>
      <c r="E42" s="21">
        <v>344</v>
      </c>
      <c r="F42" s="21">
        <v>472</v>
      </c>
      <c r="G42" s="21">
        <v>484</v>
      </c>
      <c r="H42" s="21">
        <v>497</v>
      </c>
      <c r="I42" s="7"/>
    </row>
    <row r="43" spans="1:9" s="2" customFormat="1" ht="39.950000000000003" customHeight="1" x14ac:dyDescent="0.25">
      <c r="A43" s="1"/>
      <c r="B43" s="2" t="s">
        <v>13</v>
      </c>
      <c r="C43" s="21"/>
      <c r="D43" s="17" t="s">
        <v>1</v>
      </c>
      <c r="E43" s="21">
        <v>140</v>
      </c>
      <c r="F43" s="21">
        <v>261</v>
      </c>
      <c r="G43" s="21">
        <v>325</v>
      </c>
      <c r="H43" s="21">
        <v>375</v>
      </c>
      <c r="I43" s="7"/>
    </row>
    <row r="44" spans="1:9" s="2" customFormat="1" ht="39.950000000000003" customHeight="1" x14ac:dyDescent="0.25">
      <c r="A44" s="1"/>
      <c r="B44" s="2" t="s">
        <v>14</v>
      </c>
      <c r="C44" s="21"/>
      <c r="D44" s="17" t="s">
        <v>1</v>
      </c>
      <c r="E44" s="21">
        <v>15</v>
      </c>
      <c r="F44" s="21">
        <v>20</v>
      </c>
      <c r="G44" s="21">
        <v>20</v>
      </c>
      <c r="H44" s="21">
        <v>20</v>
      </c>
      <c r="I44" s="7"/>
    </row>
    <row r="45" spans="1:9" s="2" customFormat="1" ht="39.950000000000003" customHeight="1" x14ac:dyDescent="0.25">
      <c r="A45" s="1"/>
      <c r="B45" s="7" t="s">
        <v>49</v>
      </c>
      <c r="C45" s="21"/>
      <c r="D45" s="19">
        <f>SUM(D37:D44)</f>
        <v>326</v>
      </c>
      <c r="E45" s="19">
        <f t="shared" ref="E45:H45" si="2">SUM(E37:E44)</f>
        <v>1464</v>
      </c>
      <c r="F45" s="19">
        <f t="shared" si="2"/>
        <v>1661</v>
      </c>
      <c r="G45" s="19">
        <f t="shared" si="2"/>
        <v>1737</v>
      </c>
      <c r="H45" s="19">
        <f t="shared" si="2"/>
        <v>1813</v>
      </c>
      <c r="I45" s="7"/>
    </row>
    <row r="46" spans="1:9" s="2" customFormat="1" ht="39.950000000000003" customHeight="1" x14ac:dyDescent="0.25">
      <c r="A46" s="1"/>
      <c r="C46" s="21"/>
      <c r="D46" s="17"/>
      <c r="E46" s="21"/>
      <c r="F46" s="21"/>
      <c r="G46" s="21"/>
      <c r="H46" s="21"/>
      <c r="I46" s="7"/>
    </row>
    <row r="47" spans="1:9" s="2" customFormat="1" ht="39.950000000000003" customHeight="1" x14ac:dyDescent="0.25">
      <c r="A47" s="1"/>
      <c r="B47" s="8" t="s">
        <v>50</v>
      </c>
      <c r="C47" s="9"/>
      <c r="D47" s="10" t="s">
        <v>17</v>
      </c>
      <c r="E47" s="10" t="s">
        <v>23</v>
      </c>
      <c r="F47" s="10" t="s">
        <v>24</v>
      </c>
      <c r="G47" s="10" t="s">
        <v>25</v>
      </c>
      <c r="H47" s="10" t="s">
        <v>26</v>
      </c>
      <c r="I47" s="7"/>
    </row>
    <row r="48" spans="1:9" s="2" customFormat="1" ht="39.950000000000003" customHeight="1" x14ac:dyDescent="0.25">
      <c r="A48" s="1"/>
      <c r="C48" s="21"/>
      <c r="D48" s="17"/>
      <c r="E48" s="21"/>
      <c r="F48" s="21"/>
      <c r="G48" s="21"/>
      <c r="H48" s="21"/>
      <c r="I48" s="7"/>
    </row>
    <row r="49" spans="1:9" s="2" customFormat="1" ht="39.950000000000003" customHeight="1" x14ac:dyDescent="0.25">
      <c r="A49" s="1"/>
      <c r="B49" s="14" t="s">
        <v>0</v>
      </c>
      <c r="C49" s="21"/>
      <c r="D49" s="21"/>
      <c r="E49" s="21"/>
      <c r="F49" s="21"/>
      <c r="G49" s="21"/>
      <c r="H49" s="21"/>
      <c r="I49" s="7"/>
    </row>
    <row r="50" spans="1:9" s="2" customFormat="1" ht="39.950000000000003" customHeight="1" x14ac:dyDescent="0.25">
      <c r="A50" s="1"/>
      <c r="B50" s="2" t="s">
        <v>51</v>
      </c>
      <c r="C50" s="21"/>
      <c r="D50" s="21">
        <v>70</v>
      </c>
      <c r="E50" s="21">
        <v>70</v>
      </c>
      <c r="F50" s="21">
        <v>70</v>
      </c>
      <c r="G50" s="21" t="s">
        <v>1</v>
      </c>
      <c r="H50" s="21" t="s">
        <v>1</v>
      </c>
      <c r="I50" s="7"/>
    </row>
    <row r="51" spans="1:9" s="2" customFormat="1" ht="39.950000000000003" customHeight="1" x14ac:dyDescent="0.25">
      <c r="A51" s="1"/>
      <c r="C51" s="21"/>
      <c r="D51" s="17"/>
      <c r="E51" s="21"/>
      <c r="F51" s="21"/>
      <c r="G51" s="21"/>
      <c r="H51" s="21"/>
      <c r="I51" s="7"/>
    </row>
    <row r="52" spans="1:9" s="2" customFormat="1" ht="39.950000000000003" customHeight="1" x14ac:dyDescent="0.25">
      <c r="A52" s="1"/>
      <c r="B52" s="14" t="s">
        <v>41</v>
      </c>
      <c r="C52" s="21"/>
      <c r="D52" s="17"/>
      <c r="E52" s="21"/>
      <c r="F52" s="21"/>
      <c r="G52" s="21"/>
      <c r="H52" s="21"/>
      <c r="I52" s="7"/>
    </row>
    <row r="53" spans="1:9" s="2" customFormat="1" ht="39.950000000000003" customHeight="1" x14ac:dyDescent="0.25">
      <c r="A53" s="1"/>
      <c r="B53" s="2" t="s">
        <v>52</v>
      </c>
      <c r="C53" s="21"/>
      <c r="D53" s="17" t="s">
        <v>1</v>
      </c>
      <c r="E53" s="21">
        <v>30</v>
      </c>
      <c r="F53" s="17" t="s">
        <v>1</v>
      </c>
      <c r="G53" s="23" t="s">
        <v>1</v>
      </c>
      <c r="H53" s="23" t="s">
        <v>1</v>
      </c>
      <c r="I53" s="7"/>
    </row>
    <row r="54" spans="1:9" s="2" customFormat="1" ht="39.950000000000003" customHeight="1" x14ac:dyDescent="0.25">
      <c r="A54" s="1"/>
      <c r="B54" s="2" t="s">
        <v>53</v>
      </c>
      <c r="C54" s="21"/>
      <c r="D54" s="17" t="s">
        <v>1</v>
      </c>
      <c r="E54" s="21">
        <v>45</v>
      </c>
      <c r="F54" s="17" t="s">
        <v>1</v>
      </c>
      <c r="G54" s="23" t="s">
        <v>1</v>
      </c>
      <c r="H54" s="23" t="s">
        <v>1</v>
      </c>
      <c r="I54" s="7"/>
    </row>
    <row r="55" spans="1:9" s="2" customFormat="1" ht="39.950000000000003" customHeight="1" x14ac:dyDescent="0.25">
      <c r="A55" s="1"/>
      <c r="B55" s="2" t="s">
        <v>54</v>
      </c>
      <c r="C55" s="21"/>
      <c r="D55" s="17" t="s">
        <v>1</v>
      </c>
      <c r="E55" s="21">
        <v>135</v>
      </c>
      <c r="F55" s="17" t="s">
        <v>1</v>
      </c>
      <c r="G55" s="23" t="s">
        <v>1</v>
      </c>
      <c r="H55" s="23" t="s">
        <v>1</v>
      </c>
      <c r="I55" s="7"/>
    </row>
    <row r="56" spans="1:9" s="2" customFormat="1" ht="39.950000000000003" customHeight="1" x14ac:dyDescent="0.25">
      <c r="A56" s="1"/>
      <c r="B56" s="7" t="s">
        <v>55</v>
      </c>
      <c r="C56" s="21"/>
      <c r="D56" s="19">
        <f>SUM(D48:D55)</f>
        <v>70</v>
      </c>
      <c r="E56" s="19">
        <f t="shared" ref="E56:H56" si="3">SUM(E48:E55)</f>
        <v>280</v>
      </c>
      <c r="F56" s="19">
        <f t="shared" si="3"/>
        <v>70</v>
      </c>
      <c r="G56" s="19">
        <f t="shared" si="3"/>
        <v>0</v>
      </c>
      <c r="H56" s="19">
        <f t="shared" si="3"/>
        <v>0</v>
      </c>
      <c r="I56" s="7"/>
    </row>
    <row r="57" spans="1:9" s="2" customFormat="1" ht="39.950000000000003" customHeight="1" x14ac:dyDescent="0.25">
      <c r="A57" s="1"/>
      <c r="C57" s="21"/>
      <c r="D57" s="17"/>
      <c r="E57" s="21"/>
      <c r="F57" s="21"/>
      <c r="G57" s="21"/>
      <c r="H57" s="21"/>
      <c r="I57" s="7"/>
    </row>
    <row r="58" spans="1:9" s="2" customFormat="1" ht="39.950000000000003" customHeight="1" x14ac:dyDescent="0.25">
      <c r="A58" s="1"/>
      <c r="B58" s="8" t="s">
        <v>20</v>
      </c>
      <c r="C58" s="8"/>
      <c r="D58" s="10" t="s">
        <v>17</v>
      </c>
      <c r="E58" s="10" t="s">
        <v>23</v>
      </c>
      <c r="F58" s="10" t="s">
        <v>24</v>
      </c>
      <c r="G58" s="10" t="s">
        <v>25</v>
      </c>
      <c r="H58" s="10" t="s">
        <v>26</v>
      </c>
      <c r="I58" s="24"/>
    </row>
    <row r="59" spans="1:9" s="2" customFormat="1" ht="39.950000000000003" customHeight="1" x14ac:dyDescent="0.25">
      <c r="A59" s="1"/>
      <c r="B59" s="11"/>
      <c r="C59" s="11"/>
      <c r="D59" s="25"/>
      <c r="E59" s="25"/>
      <c r="F59" s="25"/>
      <c r="G59" s="25"/>
      <c r="H59" s="25"/>
      <c r="I59" s="24"/>
    </row>
    <row r="60" spans="1:9" s="2" customFormat="1" ht="39.950000000000003" customHeight="1" x14ac:dyDescent="0.25">
      <c r="A60" s="1"/>
      <c r="B60" s="14" t="s">
        <v>0</v>
      </c>
      <c r="C60" s="11"/>
      <c r="D60" s="25"/>
      <c r="E60" s="25"/>
      <c r="F60" s="25"/>
      <c r="G60" s="25"/>
      <c r="H60" s="25"/>
      <c r="I60" s="24"/>
    </row>
    <row r="61" spans="1:9" s="2" customFormat="1" ht="39.950000000000003" customHeight="1" x14ac:dyDescent="0.25">
      <c r="A61" s="1"/>
      <c r="B61" s="2" t="s">
        <v>7</v>
      </c>
      <c r="C61" s="11"/>
      <c r="D61" s="21">
        <v>195.45660000000001</v>
      </c>
      <c r="E61" s="21">
        <v>195.02090000000001</v>
      </c>
      <c r="F61" s="21">
        <v>193.9674</v>
      </c>
      <c r="G61" s="21">
        <v>193.9674</v>
      </c>
      <c r="H61" s="21">
        <v>193.9674</v>
      </c>
      <c r="I61" s="24"/>
    </row>
    <row r="62" spans="1:9" s="2" customFormat="1" ht="39.950000000000003" customHeight="1" x14ac:dyDescent="0.25">
      <c r="A62" s="1"/>
      <c r="B62" s="2" t="s">
        <v>8</v>
      </c>
      <c r="C62" s="11"/>
      <c r="D62" s="21">
        <v>37.002000000000002</v>
      </c>
      <c r="E62" s="21">
        <v>38.014099999999999</v>
      </c>
      <c r="F62" s="21">
        <v>38.304000000000002</v>
      </c>
      <c r="G62" s="21">
        <v>38.464100000000002</v>
      </c>
      <c r="H62" s="21">
        <v>38.463999999999999</v>
      </c>
      <c r="I62" s="24"/>
    </row>
    <row r="63" spans="1:9" s="2" customFormat="1" ht="39.950000000000003" customHeight="1" x14ac:dyDescent="0.25">
      <c r="A63" s="1"/>
      <c r="B63" s="11"/>
      <c r="C63" s="11"/>
      <c r="D63" s="26"/>
      <c r="E63" s="26"/>
      <c r="F63" s="26"/>
      <c r="G63" s="26"/>
      <c r="H63" s="26"/>
      <c r="I63" s="24"/>
    </row>
    <row r="64" spans="1:9" s="2" customFormat="1" ht="39.950000000000003" customHeight="1" x14ac:dyDescent="0.25">
      <c r="A64" s="1"/>
      <c r="B64" s="14" t="s">
        <v>41</v>
      </c>
      <c r="C64" s="11"/>
      <c r="D64" s="26"/>
      <c r="E64" s="26"/>
      <c r="F64" s="26"/>
      <c r="G64" s="26"/>
      <c r="H64" s="26"/>
      <c r="I64" s="24"/>
    </row>
    <row r="65" spans="1:9" s="2" customFormat="1" ht="39.950000000000003" customHeight="1" x14ac:dyDescent="0.25">
      <c r="A65" s="1"/>
      <c r="B65" s="2" t="s">
        <v>7</v>
      </c>
      <c r="C65" s="16"/>
      <c r="D65" s="17" t="s">
        <v>1</v>
      </c>
      <c r="E65" s="18">
        <f>1.3269</f>
        <v>1.3269</v>
      </c>
      <c r="F65" s="18">
        <f>6.0396</f>
        <v>6.0396000000000001</v>
      </c>
      <c r="G65" s="18">
        <f>8.4592</f>
        <v>8.4591999999999992</v>
      </c>
      <c r="H65" s="18">
        <f>8.4592</f>
        <v>8.4591999999999992</v>
      </c>
      <c r="I65" s="16">
        <f t="shared" ref="I65:I67" si="4">SUM(E65:H65)</f>
        <v>24.2849</v>
      </c>
    </row>
    <row r="66" spans="1:9" s="2" customFormat="1" ht="39.950000000000003" customHeight="1" x14ac:dyDescent="0.25">
      <c r="A66" s="1"/>
      <c r="B66" s="2" t="s">
        <v>8</v>
      </c>
      <c r="C66" s="16"/>
      <c r="D66" s="17" t="s">
        <v>1</v>
      </c>
      <c r="E66" s="18">
        <f>5.4121+1.0878</f>
        <v>6.4999000000000002</v>
      </c>
      <c r="F66" s="18">
        <f>6.4</f>
        <v>6.4</v>
      </c>
      <c r="G66" s="18">
        <f>6.2399</f>
        <v>6.2398999999999996</v>
      </c>
      <c r="H66" s="18">
        <f>6.24</f>
        <v>6.24</v>
      </c>
      <c r="I66" s="16">
        <f t="shared" si="4"/>
        <v>25.379800000000003</v>
      </c>
    </row>
    <row r="67" spans="1:9" s="2" customFormat="1" ht="39.950000000000003" customHeight="1" x14ac:dyDescent="0.25">
      <c r="A67" s="1"/>
      <c r="B67" s="2" t="s">
        <v>60</v>
      </c>
      <c r="C67" s="16"/>
      <c r="D67" s="17" t="s">
        <v>1</v>
      </c>
      <c r="E67" s="18">
        <v>2.15</v>
      </c>
      <c r="F67" s="18">
        <v>2.1800000000000002</v>
      </c>
      <c r="G67" s="18">
        <v>1.85</v>
      </c>
      <c r="H67" s="18">
        <v>2.5</v>
      </c>
      <c r="I67" s="16">
        <f t="shared" si="4"/>
        <v>8.68</v>
      </c>
    </row>
    <row r="68" spans="1:9" s="2" customFormat="1" ht="39.950000000000003" customHeight="1" x14ac:dyDescent="0.25">
      <c r="A68" s="1"/>
      <c r="B68" s="2" t="s">
        <v>56</v>
      </c>
      <c r="C68" s="16"/>
      <c r="D68" s="19">
        <f>SUM(D61:D67)</f>
        <v>232.45860000000002</v>
      </c>
      <c r="E68" s="19">
        <f t="shared" ref="E68:H68" si="5">SUM(E61:E67)</f>
        <v>243.01180000000002</v>
      </c>
      <c r="F68" s="19">
        <f t="shared" si="5"/>
        <v>246.89100000000002</v>
      </c>
      <c r="G68" s="19">
        <f t="shared" si="5"/>
        <v>248.98060000000001</v>
      </c>
      <c r="H68" s="19">
        <f t="shared" si="5"/>
        <v>249.63060000000002</v>
      </c>
      <c r="I68" s="16"/>
    </row>
    <row r="69" spans="1:9" s="2" customFormat="1" ht="39.950000000000003" customHeight="1" x14ac:dyDescent="0.25">
      <c r="A69" s="1"/>
      <c r="B69" s="7" t="s">
        <v>28</v>
      </c>
      <c r="D69" s="27">
        <f>SUM(D68,D56,D45,D31:D32,D15:D16)</f>
        <v>778.06361400000014</v>
      </c>
      <c r="E69" s="27">
        <f>SUM(E68,E56,E45,E31:E32,E15:E16)</f>
        <v>2026.6115139999999</v>
      </c>
      <c r="F69" s="27">
        <f t="shared" ref="F69:H69" si="6">SUM(F68,F56,F45,F31:F32,F15:F16)</f>
        <v>2017.490714</v>
      </c>
      <c r="G69" s="27">
        <f t="shared" si="6"/>
        <v>2025.580314</v>
      </c>
      <c r="H69" s="27">
        <f t="shared" si="6"/>
        <v>2102.2303140000004</v>
      </c>
      <c r="I69" s="19">
        <f>SUM(I58:I67)</f>
        <v>58.344700000000003</v>
      </c>
    </row>
    <row r="70" spans="1:9" s="2" customFormat="1" ht="39.950000000000003" customHeight="1" x14ac:dyDescent="0.25">
      <c r="A70" s="1"/>
      <c r="I70" s="7"/>
    </row>
    <row r="71" spans="1:9" s="2" customFormat="1" ht="39.950000000000003" customHeight="1" x14ac:dyDescent="0.25">
      <c r="A71" s="1"/>
      <c r="B71" s="8" t="s">
        <v>3</v>
      </c>
      <c r="C71" s="8"/>
      <c r="D71" s="24"/>
      <c r="E71" s="24"/>
      <c r="F71" s="24"/>
      <c r="G71" s="24"/>
      <c r="H71" s="24"/>
      <c r="I71" s="24"/>
    </row>
    <row r="72" spans="1:9" s="2" customFormat="1" ht="39.950000000000003" customHeight="1" x14ac:dyDescent="0.25">
      <c r="A72" s="1"/>
      <c r="B72" s="2" t="s">
        <v>15</v>
      </c>
      <c r="D72" s="18"/>
      <c r="E72" s="18">
        <v>249</v>
      </c>
      <c r="F72" s="18">
        <v>263</v>
      </c>
      <c r="G72" s="18">
        <v>276</v>
      </c>
      <c r="H72" s="18">
        <v>319</v>
      </c>
      <c r="I72" s="16">
        <f>SUM(E72:H72)</f>
        <v>1107</v>
      </c>
    </row>
    <row r="73" spans="1:9" s="2" customFormat="1" ht="39.950000000000003" hidden="1" customHeight="1" x14ac:dyDescent="0.25">
      <c r="A73" s="1"/>
      <c r="B73" s="2" t="s">
        <v>36</v>
      </c>
      <c r="D73" s="18"/>
      <c r="E73" s="17" t="s">
        <v>1</v>
      </c>
      <c r="F73" s="17" t="s">
        <v>1</v>
      </c>
      <c r="G73" s="18">
        <v>0.93</v>
      </c>
      <c r="H73" s="18">
        <v>0.93</v>
      </c>
      <c r="I73" s="16">
        <f t="shared" ref="I73:I74" si="7">SUM(E73:H73)</f>
        <v>1.86</v>
      </c>
    </row>
    <row r="74" spans="1:9" s="2" customFormat="1" ht="39.950000000000003" customHeight="1" x14ac:dyDescent="0.25">
      <c r="A74" s="1"/>
      <c r="B74" s="2" t="s">
        <v>37</v>
      </c>
      <c r="D74" s="18"/>
      <c r="E74" s="18">
        <f>0.61+2.5</f>
        <v>3.11</v>
      </c>
      <c r="F74" s="18">
        <f t="shared" ref="F74:H74" si="8">0.61+2.5</f>
        <v>3.11</v>
      </c>
      <c r="G74" s="18">
        <f t="shared" si="8"/>
        <v>3.11</v>
      </c>
      <c r="H74" s="18">
        <f t="shared" si="8"/>
        <v>3.11</v>
      </c>
      <c r="I74" s="16">
        <f t="shared" si="7"/>
        <v>12.44</v>
      </c>
    </row>
    <row r="75" spans="1:9" s="2" customFormat="1" ht="39.950000000000003" customHeight="1" x14ac:dyDescent="0.25">
      <c r="A75" s="1"/>
      <c r="B75" s="8" t="s">
        <v>5</v>
      </c>
      <c r="C75" s="8"/>
      <c r="D75" s="28" t="s">
        <v>1</v>
      </c>
      <c r="E75" s="24">
        <f>SUM(E72:E74)</f>
        <v>252.11</v>
      </c>
      <c r="F75" s="24">
        <f>SUM(F72:F74)</f>
        <v>266.11</v>
      </c>
      <c r="G75" s="24">
        <f>SUM(G72:G74)</f>
        <v>280.04000000000002</v>
      </c>
      <c r="H75" s="24">
        <f>SUM(H72:H74)</f>
        <v>323.04000000000002</v>
      </c>
      <c r="I75" s="24">
        <f>SUM(I72:I74)</f>
        <v>1121.3</v>
      </c>
    </row>
    <row r="76" spans="1:9" s="2" customFormat="1" ht="39.950000000000003" customHeight="1" x14ac:dyDescent="0.25">
      <c r="A76" s="1"/>
      <c r="B76" s="11"/>
      <c r="C76" s="11"/>
      <c r="D76" s="29"/>
      <c r="E76" s="25"/>
      <c r="F76" s="25"/>
      <c r="G76" s="25"/>
      <c r="H76" s="25"/>
      <c r="I76" s="24"/>
    </row>
    <row r="77" spans="1:9" s="2" customFormat="1" ht="39.950000000000003" customHeight="1" x14ac:dyDescent="0.25">
      <c r="A77" s="1"/>
      <c r="B77" s="6" t="s">
        <v>27</v>
      </c>
      <c r="D77" s="18"/>
      <c r="E77" s="18"/>
      <c r="F77" s="18"/>
      <c r="G77" s="18"/>
      <c r="H77" s="18"/>
      <c r="I77" s="18"/>
    </row>
    <row r="78" spans="1:9" s="2" customFormat="1" ht="39.950000000000003" customHeight="1" x14ac:dyDescent="0.25">
      <c r="A78" s="1"/>
      <c r="B78" s="30" t="s">
        <v>61</v>
      </c>
      <c r="C78" s="31"/>
      <c r="D78" s="32" t="s">
        <v>17</v>
      </c>
      <c r="E78" s="32" t="s">
        <v>23</v>
      </c>
      <c r="F78" s="32" t="s">
        <v>24</v>
      </c>
      <c r="G78" s="32" t="s">
        <v>25</v>
      </c>
      <c r="H78" s="32" t="s">
        <v>26</v>
      </c>
      <c r="I78" s="18"/>
    </row>
    <row r="79" spans="1:9" s="2" customFormat="1" ht="39.950000000000003" customHeight="1" x14ac:dyDescent="0.25">
      <c r="A79" s="1"/>
      <c r="B79" s="6"/>
      <c r="C79" s="12"/>
      <c r="D79" s="12"/>
      <c r="E79" s="12"/>
      <c r="F79" s="12"/>
      <c r="G79" s="12"/>
      <c r="H79" s="12"/>
      <c r="I79" s="18"/>
    </row>
    <row r="80" spans="1:9" s="2" customFormat="1" ht="39.950000000000003" customHeight="1" x14ac:dyDescent="0.25">
      <c r="A80" s="1"/>
      <c r="B80" s="14" t="s">
        <v>0</v>
      </c>
      <c r="D80" s="18"/>
      <c r="E80" s="18"/>
      <c r="F80" s="18"/>
      <c r="G80" s="18"/>
      <c r="H80" s="18"/>
      <c r="I80" s="18"/>
    </row>
    <row r="81" spans="1:9" s="2" customFormat="1" ht="39.950000000000003" customHeight="1" x14ac:dyDescent="0.25">
      <c r="A81" s="1"/>
      <c r="B81" s="2" t="s">
        <v>32</v>
      </c>
      <c r="D81" s="18">
        <f>0.002+21.0398+0.941</f>
        <v>21.982799999999997</v>
      </c>
      <c r="E81" s="18">
        <v>22.2182</v>
      </c>
      <c r="F81" s="18">
        <v>21.335000000000001</v>
      </c>
      <c r="G81" s="18">
        <v>17.539100000000001</v>
      </c>
      <c r="H81" s="18">
        <v>16.962299999999999</v>
      </c>
      <c r="I81" s="20"/>
    </row>
    <row r="82" spans="1:9" s="2" customFormat="1" ht="39.950000000000003" customHeight="1" x14ac:dyDescent="0.25">
      <c r="A82" s="1"/>
      <c r="B82" s="7" t="s">
        <v>4</v>
      </c>
      <c r="C82" s="33"/>
      <c r="D82" s="34">
        <f>SUM(D79:D81)</f>
        <v>21.982799999999997</v>
      </c>
      <c r="E82" s="34">
        <f>E81</f>
        <v>22.2182</v>
      </c>
      <c r="F82" s="34">
        <f t="shared" ref="F82:H82" si="9">F81</f>
        <v>21.335000000000001</v>
      </c>
      <c r="G82" s="34">
        <f t="shared" si="9"/>
        <v>17.539100000000001</v>
      </c>
      <c r="H82" s="34">
        <f t="shared" si="9"/>
        <v>16.962299999999999</v>
      </c>
      <c r="I82" s="3"/>
    </row>
    <row r="83" spans="1:9" s="2" customFormat="1" ht="39.950000000000003" customHeight="1" x14ac:dyDescent="0.25">
      <c r="A83" s="1"/>
      <c r="I83" s="7"/>
    </row>
    <row r="84" spans="1:9" s="2" customFormat="1" ht="39.950000000000003" customHeight="1" x14ac:dyDescent="0.25">
      <c r="A84" s="1"/>
      <c r="B84" s="14" t="s">
        <v>6</v>
      </c>
      <c r="I84" s="7"/>
    </row>
    <row r="85" spans="1:9" s="2" customFormat="1" ht="39.950000000000003" customHeight="1" x14ac:dyDescent="0.25">
      <c r="A85" s="1"/>
      <c r="B85" s="30" t="s">
        <v>20</v>
      </c>
      <c r="C85" s="30"/>
      <c r="D85" s="35"/>
      <c r="E85" s="35"/>
      <c r="F85" s="35"/>
      <c r="G85" s="35"/>
      <c r="H85" s="35"/>
      <c r="I85" s="3"/>
    </row>
    <row r="86" spans="1:9" s="2" customFormat="1" ht="39.950000000000003" customHeight="1" x14ac:dyDescent="0.25">
      <c r="A86" s="1"/>
      <c r="B86" s="2" t="s">
        <v>7</v>
      </c>
      <c r="D86" s="17" t="s">
        <v>1</v>
      </c>
      <c r="E86" s="18">
        <v>1.1818</v>
      </c>
      <c r="F86" s="18">
        <v>3.0724</v>
      </c>
      <c r="G86" s="18">
        <v>7.0757000000000003</v>
      </c>
      <c r="H86" s="18">
        <v>7.0757000000000003</v>
      </c>
      <c r="I86" s="7"/>
    </row>
    <row r="87" spans="1:9" s="2" customFormat="1" ht="39.950000000000003" customHeight="1" x14ac:dyDescent="0.25">
      <c r="A87" s="1"/>
      <c r="B87" s="2" t="s">
        <v>8</v>
      </c>
      <c r="D87" s="17" t="s">
        <v>1</v>
      </c>
      <c r="E87" s="18">
        <v>-0.1603</v>
      </c>
      <c r="F87" s="18">
        <v>-0.16039999999999999</v>
      </c>
      <c r="G87" s="18">
        <v>1E-4</v>
      </c>
      <c r="H87" s="18">
        <v>5.33E-2</v>
      </c>
      <c r="I87" s="7"/>
    </row>
    <row r="88" spans="1:9" s="2" customFormat="1" ht="39.950000000000003" customHeight="1" x14ac:dyDescent="0.25">
      <c r="A88" s="1"/>
      <c r="B88" s="7" t="s">
        <v>29</v>
      </c>
      <c r="C88" s="33"/>
      <c r="D88" s="34">
        <f>D82</f>
        <v>21.982799999999997</v>
      </c>
      <c r="E88" s="34">
        <f>SUM(E82:E87)</f>
        <v>23.239699999999999</v>
      </c>
      <c r="F88" s="34">
        <f t="shared" ref="F88:H88" si="10">SUM(F82:F87)</f>
        <v>24.247000000000003</v>
      </c>
      <c r="G88" s="34">
        <f t="shared" si="10"/>
        <v>24.614900000000002</v>
      </c>
      <c r="H88" s="34">
        <f t="shared" si="10"/>
        <v>24.0913</v>
      </c>
      <c r="I88" s="3"/>
    </row>
    <row r="89" spans="1:9" s="2" customFormat="1" ht="39.950000000000003" customHeight="1" x14ac:dyDescent="0.25">
      <c r="A89" s="1"/>
      <c r="I89" s="7"/>
    </row>
    <row r="90" spans="1:9" s="2" customFormat="1" ht="39.950000000000003" customHeight="1" x14ac:dyDescent="0.25">
      <c r="A90" s="1"/>
      <c r="B90" s="36" t="s">
        <v>28</v>
      </c>
      <c r="C90" s="37"/>
      <c r="D90" s="38">
        <f>D69</f>
        <v>778.06361400000014</v>
      </c>
      <c r="E90" s="38">
        <f>E69</f>
        <v>2026.6115139999999</v>
      </c>
      <c r="F90" s="38">
        <f>F69</f>
        <v>2017.490714</v>
      </c>
      <c r="G90" s="38">
        <f>G69</f>
        <v>2025.580314</v>
      </c>
      <c r="H90" s="38">
        <f>H69</f>
        <v>2102.2303140000004</v>
      </c>
      <c r="I90" s="38"/>
    </row>
    <row r="91" spans="1:9" s="2" customFormat="1" ht="39.950000000000003" customHeight="1" x14ac:dyDescent="0.25">
      <c r="A91" s="1"/>
      <c r="B91" s="36" t="s">
        <v>29</v>
      </c>
      <c r="C91" s="37"/>
      <c r="D91" s="38">
        <f>D88</f>
        <v>21.982799999999997</v>
      </c>
      <c r="E91" s="38">
        <f>E88</f>
        <v>23.239699999999999</v>
      </c>
      <c r="F91" s="38">
        <f>F88</f>
        <v>24.247000000000003</v>
      </c>
      <c r="G91" s="38">
        <f>G88</f>
        <v>24.614900000000002</v>
      </c>
      <c r="H91" s="38">
        <f>H88</f>
        <v>24.0913</v>
      </c>
      <c r="I91" s="38"/>
    </row>
    <row r="92" spans="1:9" s="2" customFormat="1" ht="39.950000000000003" customHeight="1" x14ac:dyDescent="0.25">
      <c r="A92" s="1"/>
      <c r="B92" s="39" t="s">
        <v>30</v>
      </c>
      <c r="C92" s="40"/>
      <c r="D92" s="41">
        <f>SUM(D90:D91)</f>
        <v>800.04641400000014</v>
      </c>
      <c r="E92" s="41">
        <f t="shared" ref="E92:I92" si="11">SUM(E90:E91)</f>
        <v>2049.8512139999998</v>
      </c>
      <c r="F92" s="41">
        <f t="shared" si="11"/>
        <v>2041.7377140000001</v>
      </c>
      <c r="G92" s="41">
        <f>SUM(G90:G91)</f>
        <v>2050.1952139999999</v>
      </c>
      <c r="H92" s="41">
        <f t="shared" si="11"/>
        <v>2126.3216140000004</v>
      </c>
      <c r="I92" s="41">
        <f t="shared" si="11"/>
        <v>0</v>
      </c>
    </row>
    <row r="93" spans="1:9" s="2" customFormat="1" ht="39.950000000000003" customHeight="1" x14ac:dyDescent="0.25">
      <c r="A93" s="1"/>
      <c r="I93" s="7"/>
    </row>
    <row r="94" spans="1:9" s="2" customFormat="1" ht="39.950000000000003" customHeight="1" x14ac:dyDescent="0.25">
      <c r="A94" s="1"/>
      <c r="B94" s="6" t="s">
        <v>31</v>
      </c>
      <c r="I94" s="7"/>
    </row>
    <row r="95" spans="1:9" s="2" customFormat="1" ht="39.950000000000003" customHeight="1" x14ac:dyDescent="0.25">
      <c r="A95" s="1"/>
      <c r="B95" s="42" t="s">
        <v>62</v>
      </c>
      <c r="C95" s="43"/>
      <c r="D95" s="44" t="s">
        <v>17</v>
      </c>
      <c r="E95" s="44" t="s">
        <v>23</v>
      </c>
      <c r="F95" s="44" t="s">
        <v>24</v>
      </c>
      <c r="G95" s="44" t="s">
        <v>25</v>
      </c>
      <c r="H95" s="44" t="s">
        <v>26</v>
      </c>
      <c r="I95" s="3"/>
    </row>
    <row r="96" spans="1:9" s="2" customFormat="1" ht="39.950000000000003" customHeight="1" x14ac:dyDescent="0.25">
      <c r="A96" s="1"/>
      <c r="I96" s="3"/>
    </row>
    <row r="97" spans="1:26" s="2" customFormat="1" ht="39.950000000000003" customHeight="1" x14ac:dyDescent="0.25">
      <c r="A97" s="1"/>
      <c r="B97" s="14" t="s">
        <v>0</v>
      </c>
      <c r="D97" s="18"/>
      <c r="E97" s="18"/>
      <c r="F97" s="18"/>
      <c r="G97" s="18"/>
      <c r="H97" s="18"/>
      <c r="I97" s="3"/>
    </row>
    <row r="98" spans="1:26" s="2" customFormat="1" ht="39.950000000000003" customHeight="1" x14ac:dyDescent="0.25">
      <c r="A98" s="1"/>
      <c r="B98" s="2" t="s">
        <v>33</v>
      </c>
      <c r="D98" s="17" t="s">
        <v>1</v>
      </c>
      <c r="E98" s="17" t="s">
        <v>1</v>
      </c>
      <c r="F98" s="17" t="s">
        <v>1</v>
      </c>
      <c r="G98" s="17" t="s">
        <v>1</v>
      </c>
      <c r="H98" s="17" t="s">
        <v>1</v>
      </c>
      <c r="I98" s="3"/>
    </row>
    <row r="99" spans="1:26" s="2" customFormat="1" ht="39.950000000000003" customHeight="1" x14ac:dyDescent="0.25">
      <c r="A99" s="1"/>
      <c r="B99" s="7" t="s">
        <v>4</v>
      </c>
      <c r="C99" s="33"/>
      <c r="D99" s="45" t="s">
        <v>1</v>
      </c>
      <c r="E99" s="45" t="s">
        <v>1</v>
      </c>
      <c r="F99" s="45" t="s">
        <v>1</v>
      </c>
      <c r="G99" s="45" t="s">
        <v>1</v>
      </c>
      <c r="H99" s="45" t="s">
        <v>1</v>
      </c>
      <c r="I99" s="3"/>
    </row>
    <row r="100" spans="1:26" s="2" customFormat="1" ht="39.950000000000003" customHeight="1" x14ac:dyDescent="0.25">
      <c r="A100" s="1"/>
      <c r="I100" s="3"/>
    </row>
    <row r="101" spans="1:26" s="2" customFormat="1" ht="39.950000000000003" customHeight="1" x14ac:dyDescent="0.25">
      <c r="A101" s="1"/>
      <c r="B101" s="14" t="s">
        <v>6</v>
      </c>
      <c r="I101" s="3"/>
    </row>
    <row r="102" spans="1:26" s="2" customFormat="1" ht="39.950000000000003" customHeight="1" x14ac:dyDescent="0.25">
      <c r="A102" s="1"/>
      <c r="B102" s="2" t="s">
        <v>35</v>
      </c>
      <c r="D102" s="17" t="s">
        <v>1</v>
      </c>
      <c r="E102" s="18">
        <v>1100</v>
      </c>
      <c r="F102" s="17" t="s">
        <v>1</v>
      </c>
      <c r="G102" s="17" t="s">
        <v>1</v>
      </c>
      <c r="H102" s="17" t="s">
        <v>1</v>
      </c>
      <c r="I102" s="3"/>
    </row>
    <row r="103" spans="1:26" s="2" customFormat="1" ht="39.950000000000003" customHeight="1" x14ac:dyDescent="0.25">
      <c r="A103" s="1"/>
      <c r="B103" s="7" t="s">
        <v>34</v>
      </c>
      <c r="C103" s="33"/>
      <c r="D103" s="45" t="s">
        <v>1</v>
      </c>
      <c r="E103" s="46">
        <f>E102</f>
        <v>1100</v>
      </c>
      <c r="F103" s="45" t="s">
        <v>1</v>
      </c>
      <c r="G103" s="45" t="s">
        <v>1</v>
      </c>
      <c r="H103" s="45" t="s">
        <v>1</v>
      </c>
      <c r="I103" s="3"/>
    </row>
    <row r="104" spans="1:26" s="2" customFormat="1" ht="39.950000000000003" customHeight="1" x14ac:dyDescent="0.25">
      <c r="A104" s="1"/>
      <c r="I104" s="7"/>
    </row>
    <row r="105" spans="1:26" s="2" customFormat="1" ht="39.950000000000003" customHeight="1" x14ac:dyDescent="0.25">
      <c r="A105" s="1"/>
      <c r="I105" s="7"/>
    </row>
    <row r="106" spans="1:26" s="2" customFormat="1" ht="39.950000000000003" customHeight="1" x14ac:dyDescent="0.25">
      <c r="A106" s="1"/>
      <c r="B106" s="47" t="s">
        <v>38</v>
      </c>
      <c r="I106" s="7"/>
    </row>
    <row r="107" spans="1:26" s="2" customFormat="1" ht="39.950000000000003" customHeight="1" x14ac:dyDescent="0.25">
      <c r="A107" s="1"/>
      <c r="I107" s="7"/>
    </row>
    <row r="108" spans="1:26" s="2" customFormat="1" ht="39.950000000000003" customHeight="1" x14ac:dyDescent="0.25">
      <c r="A108" s="1"/>
      <c r="I108" s="7"/>
    </row>
    <row r="109" spans="1:26" s="2" customFormat="1" ht="39.950000000000003" customHeight="1" x14ac:dyDescent="0.25">
      <c r="A109" s="1"/>
      <c r="I109" s="7"/>
    </row>
    <row r="110" spans="1:26" s="1" customFormat="1" ht="39.950000000000003" customHeight="1" x14ac:dyDescent="0.25">
      <c r="B110" s="2"/>
      <c r="C110" s="2"/>
      <c r="D110" s="2"/>
      <c r="E110" s="2"/>
      <c r="F110" s="2"/>
      <c r="G110" s="2"/>
      <c r="H110" s="2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s="2" customFormat="1" ht="39.950000000000003" customHeight="1" x14ac:dyDescent="0.25">
      <c r="A111" s="1"/>
      <c r="I111" s="7"/>
    </row>
    <row r="112" spans="1:26" s="2" customFormat="1" ht="39.950000000000003" customHeight="1" x14ac:dyDescent="0.25">
      <c r="A112" s="1"/>
      <c r="I112" s="7"/>
    </row>
    <row r="113" spans="1:9" s="2" customFormat="1" ht="39.950000000000003" customHeight="1" x14ac:dyDescent="0.25">
      <c r="A113" s="1"/>
      <c r="I113" s="7"/>
    </row>
    <row r="114" spans="1:9" s="2" customFormat="1" ht="39.950000000000003" customHeight="1" x14ac:dyDescent="0.25">
      <c r="A114" s="1"/>
      <c r="I114" s="7"/>
    </row>
    <row r="115" spans="1:9" s="2" customFormat="1" ht="39.950000000000003" customHeight="1" x14ac:dyDescent="0.25">
      <c r="A115" s="1"/>
      <c r="I115" s="7"/>
    </row>
    <row r="116" spans="1:9" s="2" customFormat="1" ht="39.950000000000003" customHeight="1" x14ac:dyDescent="0.25">
      <c r="A116" s="1"/>
      <c r="I116" s="7"/>
    </row>
    <row r="117" spans="1:9" s="2" customFormat="1" ht="39.950000000000003" customHeight="1" x14ac:dyDescent="0.25">
      <c r="A117" s="1"/>
      <c r="I117" s="7"/>
    </row>
    <row r="118" spans="1:9" s="2" customFormat="1" ht="39.950000000000003" customHeight="1" x14ac:dyDescent="0.25">
      <c r="A118" s="1"/>
      <c r="I118" s="7"/>
    </row>
  </sheetData>
  <mergeCells count="4">
    <mergeCell ref="B2:I2"/>
    <mergeCell ref="B3:I3"/>
    <mergeCell ref="B4:I4"/>
    <mergeCell ref="C6:E6"/>
  </mergeCells>
  <printOptions horizontalCentered="1"/>
  <pageMargins left="0.45" right="0.45" top="0.25" bottom="0.25" header="0.3" footer="0.3"/>
  <pageSetup paperSize="17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Multi-Year Allocation - by Vote</vt:lpstr>
      <vt:lpstr>'Multi-Year Allocation - by Vote'!Print_Area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Yee, Jose (MEDTE/MRI)</dc:creator>
  <cp:lastModifiedBy>Gounden, Pratima (ENERGY)</cp:lastModifiedBy>
  <cp:lastPrinted>2017-05-02T15:50:21Z</cp:lastPrinted>
  <dcterms:created xsi:type="dcterms:W3CDTF">2017-04-21T18:36:04Z</dcterms:created>
  <dcterms:modified xsi:type="dcterms:W3CDTF">2017-05-02T19:27:16Z</dcterms:modified>
</cp:coreProperties>
</file>