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tcptovspifs003\group\BPCS\MEI\Business and Resource Planning\Finance\2018-19 Finances\Estimates Briefing Book\Draft Briefing Book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  <oleSize ref="A2:L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<sst xmlns="http://schemas.openxmlformats.org/spreadsheetml/2006/main" count="66" uniqueCount="36">
  <si>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Energy Development and Management</t>
  </si>
  <si>
    <t>Electricity Price Mitigation</t>
  </si>
  <si>
    <t>Strategic Asset Management</t>
  </si>
  <si>
    <t>Ministry Administration</t>
  </si>
  <si>
    <t>MINISTRY OF ENERGY
Operating Summary by Vote and Standard Account</t>
  </si>
  <si>
    <t>Standard Account *</t>
  </si>
  <si>
    <t>2901
Ministry Administration Program</t>
  </si>
  <si>
    <t xml:space="preserve">2902
Energy Development and Management
</t>
  </si>
  <si>
    <t xml:space="preserve">2905
Electricity Price Mitigation
</t>
  </si>
  <si>
    <t xml:space="preserve">2906
Strategic Asset Management
</t>
  </si>
  <si>
    <t>Total Ministry</t>
  </si>
  <si>
    <t>$</t>
  </si>
  <si>
    <t>% **</t>
  </si>
  <si>
    <t>OPERATING EXPENSE</t>
  </si>
  <si>
    <t>Salaries and Wages</t>
  </si>
  <si>
    <t xml:space="preserve">  -</t>
  </si>
  <si>
    <t>Employee Benefits</t>
  </si>
  <si>
    <t>Transportation and Communications</t>
  </si>
  <si>
    <t>Services</t>
  </si>
  <si>
    <t>Supplies and Equipment</t>
  </si>
  <si>
    <t xml:space="preserve">Transfer Payments </t>
  </si>
  <si>
    <t>Other Transactions</t>
  </si>
  <si>
    <t>Less: Recoveries</t>
  </si>
  <si>
    <t>TOTAL</t>
  </si>
  <si>
    <t>PERCENT OF TOTAL MINISTRY</t>
  </si>
  <si>
    <t>OPERATING ASSETS</t>
  </si>
  <si>
    <t>Deposits and Prepaid Expenses</t>
  </si>
  <si>
    <t xml:space="preserve"> -</t>
  </si>
  <si>
    <t>Advances and Recoverable Amounts</t>
  </si>
  <si>
    <t>Loans and Investments</t>
  </si>
  <si>
    <t>Inventory Held for Resale</t>
  </si>
  <si>
    <t>* Including Statutory Appropriations</t>
  </si>
  <si>
    <t>** Percentage of ministry total excludes Recoveries</t>
  </si>
  <si>
    <t>Payroll</t>
  </si>
  <si>
    <t>Transfer Payments (TP)</t>
  </si>
  <si>
    <t>ODOE**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</si>
</sst>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-* #,##0.0_-;\-* #,##0.0_-;_-* &quot;-&quot;?_-;_-@_-"/>
    <numFmt numFmtId="166" formatCode="_-* #,##0_-;\-* #,##0_-;_-* &quot;-&quot;??_-;_-@_-"/>
    <numFmt numFmtId="167" formatCode="_(* #,##0.0_);_(* \(#,##0.0\);_(* &quot;-&quot;?_);_(@_)"/>
    <numFmt numFmtId="168" formatCode="#,##0.0_);\(#,##0.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 applyProtection="1">
      <alignment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" fillId="0" borderId="0" xfId="0" applyFont="1"/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4" xfId="0" applyFont="1" applyFill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5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41" fontId="2" fillId="2" borderId="6" xfId="0" applyNumberFormat="1" applyFont="1" applyFill="1" applyBorder="1" applyAlignment="1" applyProtection="1">
      <alignment horizontal="right" vertical="top" wrapText="1"/>
      <protection locked="0"/>
    </xf>
    <xf numFmtId="41" fontId="2" fillId="0" borderId="6" xfId="0" applyNumberFormat="1" applyFont="1" applyBorder="1" applyAlignment="1" applyProtection="1">
      <alignment horizontal="right" vertical="top" wrapText="1"/>
      <protection locked="0"/>
    </xf>
    <xf numFmtId="41" fontId="2" fillId="2" borderId="6" xfId="1" applyNumberFormat="1" applyFont="1" applyFill="1" applyBorder="1" applyAlignment="1" applyProtection="1">
      <alignment horizontal="right" vertical="top" wrapText="1"/>
    </xf>
    <xf numFmtId="165" fontId="2" fillId="0" borderId="6" xfId="1" applyNumberFormat="1" applyFont="1" applyFill="1" applyBorder="1" applyAlignment="1" applyProtection="1">
      <alignment horizontal="right" vertical="top" wrapText="1"/>
    </xf>
    <xf numFmtId="41" fontId="2" fillId="0" borderId="6" xfId="1" applyNumberFormat="1" applyFont="1" applyBorder="1" applyAlignment="1" applyProtection="1">
      <alignment horizontal="right" vertical="top" wrapText="1"/>
    </xf>
    <xf numFmtId="166" fontId="2" fillId="0" borderId="6" xfId="0" applyNumberFormat="1" applyFont="1" applyBorder="1" applyAlignment="1" applyProtection="1">
      <alignment horizontal="right" vertical="top" wrapText="1"/>
      <protection locked="0"/>
    </xf>
    <xf numFmtId="1" fontId="2" fillId="0" borderId="6" xfId="0" applyNumberFormat="1" applyFont="1" applyBorder="1" applyAlignment="1" applyProtection="1">
      <alignment horizontal="right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41" fontId="2" fillId="0" borderId="6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165" fontId="2" fillId="2" borderId="6" xfId="1" applyNumberFormat="1" applyFont="1" applyFill="1" applyBorder="1" applyAlignment="1" applyProtection="1">
      <alignment horizontal="right" vertical="top" wrapText="1"/>
    </xf>
    <xf numFmtId="164" fontId="2" fillId="2" borderId="6" xfId="0" applyNumberFormat="1" applyFont="1" applyFill="1" applyBorder="1" applyAlignment="1" applyProtection="1">
      <alignment horizontal="right" vertical="top" wrapText="1"/>
      <protection locked="0"/>
    </xf>
    <xf numFmtId="164" fontId="2" fillId="0" borderId="6" xfId="0" applyNumberFormat="1" applyFont="1" applyBorder="1" applyAlignment="1" applyProtection="1">
      <alignment horizontal="right" vertical="top" wrapText="1"/>
      <protection locked="0"/>
    </xf>
    <xf numFmtId="0" fontId="5" fillId="0" borderId="7" xfId="0" applyFont="1" applyBorder="1" applyAlignment="1" applyProtection="1">
      <alignment wrapText="1"/>
    </xf>
    <xf numFmtId="41" fontId="5" fillId="2" borderId="8" xfId="1" applyNumberFormat="1" applyFont="1" applyFill="1" applyBorder="1" applyAlignment="1" applyProtection="1">
      <alignment horizontal="right" wrapText="1"/>
    </xf>
    <xf numFmtId="41" fontId="5" fillId="0" borderId="8" xfId="1" applyNumberFormat="1" applyFont="1" applyFill="1" applyBorder="1" applyAlignment="1" applyProtection="1">
      <alignment horizontal="right" wrapText="1"/>
    </xf>
    <xf numFmtId="165" fontId="5" fillId="0" borderId="8" xfId="1" applyNumberFormat="1" applyFont="1" applyFill="1" applyBorder="1" applyAlignment="1" applyProtection="1">
      <alignment horizontal="right" wrapText="1"/>
    </xf>
    <xf numFmtId="0" fontId="2" fillId="0" borderId="1" xfId="0" applyFont="1" applyBorder="1" applyAlignment="1" applyProtection="1">
      <alignment wrapText="1"/>
    </xf>
    <xf numFmtId="167" fontId="2" fillId="0" borderId="5" xfId="1" applyNumberFormat="1" applyFont="1" applyBorder="1" applyAlignment="1" applyProtection="1">
      <alignment horizontal="right" wrapText="1"/>
    </xf>
    <xf numFmtId="168" fontId="5" fillId="0" borderId="5" xfId="0" applyNumberFormat="1" applyFont="1" applyBorder="1" applyAlignment="1" applyProtection="1">
      <alignment horizontal="right" wrapText="1"/>
    </xf>
    <xf numFmtId="0" fontId="5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vertical="top" wrapText="1"/>
      <protection locked="0"/>
    </xf>
    <xf numFmtId="43" fontId="2" fillId="0" borderId="3" xfId="1" applyFont="1" applyBorder="1" applyAlignment="1" applyProtection="1">
      <alignment horizontal="right" vertical="top" wrapText="1"/>
    </xf>
    <xf numFmtId="168" fontId="2" fillId="0" borderId="3" xfId="1" applyNumberFormat="1" applyFont="1" applyBorder="1" applyAlignment="1" applyProtection="1">
      <alignment horizontal="right" vertical="top" wrapText="1"/>
    </xf>
    <xf numFmtId="41" fontId="2" fillId="0" borderId="6" xfId="1" applyNumberFormat="1" applyFont="1" applyFill="1" applyBorder="1" applyAlignment="1" applyProtection="1">
      <alignment horizontal="right" vertical="top" wrapText="1"/>
    </xf>
    <xf numFmtId="167" fontId="2" fillId="0" borderId="5" xfId="1" applyNumberFormat="1" applyFont="1" applyFill="1" applyBorder="1" applyAlignment="1" applyProtection="1">
      <alignment horizontal="right" wrapText="1"/>
    </xf>
    <xf numFmtId="0" fontId="0" fillId="0" borderId="11" xfId="0" applyBorder="1"/>
    <xf numFmtId="0" fontId="0" fillId="0" borderId="12" xfId="0" applyBorder="1"/>
    <xf numFmtId="41" fontId="0" fillId="0" borderId="0" xfId="0" applyNumberFormat="1"/>
    <xf numFmtId="0" fontId="2" fillId="0" borderId="9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2" fillId="0" borderId="10" xfId="0" applyFont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2" fillId="0" borderId="11" xfId="0" applyFont="1" applyFill="1" applyBorder="1" applyAlignment="1" applyProtection="1">
      <alignment horizontal="left" wrapText="1"/>
      <protection locked="0"/>
    </xf>
    <xf numFmtId="37" fontId="4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Ministry Operating Expense by Vote, excluding</a:t>
            </a:r>
            <a:r>
              <a:rPr lang="en-CA" b="1" baseline="0"/>
              <a:t> Consolidations</a:t>
            </a:r>
            <a:endParaRPr lang="en-CA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068872969826144E-2"/>
          <c:y val="0.19292528750010421"/>
          <c:w val="0.81986225406034774"/>
          <c:h val="0.648872813742344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dk1">
                  <a:tint val="885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dk1">
                  <a:tint val="5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dk1">
                  <a:tint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dk1">
                  <a:tint val="985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5.2618376577466472E-2"/>
                  <c:y val="-6.077031854974857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6359647848447"/>
                      <c:h val="0.15767988812253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0.21134627908353557"/>
                  <c:y val="5.6737563304823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44110275689225"/>
                      <c:h val="0.15863822700028948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0.20791072241431074"/>
                  <c:y val="0.202609556335994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638888888888892"/>
                      <c:h val="0.16645851560221639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0.16240714375647694"/>
                  <c:y val="-0.142706044080698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Sheet1!$A$2:$A$5</c:f>
              <c:strCache>
                <c:ptCount val="4"/>
                <c:pt idx="0">
                  <c:v>Ministry Administration</c:v>
                </c:pt>
                <c:pt idx="1">
                  <c:v>Energy Development and Management</c:v>
                </c:pt>
                <c:pt idx="2">
                  <c:v>Electricity Price Mitigation</c:v>
                </c:pt>
                <c:pt idx="3">
                  <c:v>Strategic Asset Management</c:v>
                </c:pt>
              </c:strCache>
            </c:strRef>
          </c:cat>
          <c:val>
            <c:numRef>
              <c:f>Sheet1!$B$2:$B$5</c:f>
              <c:numCache>
                <c:formatCode>_(* #,##0_);_(* \(#,##0\);_(* "-"_);_(@_)</c:formatCode>
                <c:ptCount val="4"/>
                <c:pt idx="0">
                  <c:v>15129614</c:v>
                </c:pt>
                <c:pt idx="1">
                  <c:v>47883100</c:v>
                </c:pt>
                <c:pt idx="2">
                  <c:v>1606826400</c:v>
                </c:pt>
                <c:pt idx="3">
                  <c:v>35000000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 b="1">
                <a:latin typeface="Arial" panose="020B0604020202020204" pitchFamily="34" charset="0"/>
                <a:cs typeface="Arial" panose="020B0604020202020204" pitchFamily="34" charset="0"/>
              </a:rPr>
              <a:t>Operating Expense by Standard Account, excluding Consolidations and Other Adjustments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8624876389982"/>
          <c:y val="0.21903115598334633"/>
          <c:w val="0.71681386349417775"/>
          <c:h val="0.626190182297281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dk1">
                  <a:tint val="885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dk1">
                  <a:tint val="5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dk1">
                  <a:tint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3.5168469102540817E-2"/>
                  <c:y val="-8.317833305344106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4023149759843394E-2"/>
                  <c:y val="3.83173406243063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5188171025811789"/>
                  <c:y val="0.186756574775472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028744374482855"/>
                      <c:h val="0.14477008483119846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Sheet2!$I$6:$I$8</c:f>
              <c:strCache>
                <c:ptCount val="3"/>
                <c:pt idx="0">
                  <c:v>Payroll</c:v>
                </c:pt>
                <c:pt idx="1">
                  <c:v>ODOE**</c:v>
                </c:pt>
                <c:pt idx="2">
                  <c:v>Transfer Payments (TP)</c:v>
                </c:pt>
              </c:strCache>
            </c:strRef>
          </c:cat>
          <c:val>
            <c:numRef>
              <c:f>Sheet2!$J$6:$J$8</c:f>
              <c:numCache>
                <c:formatCode>_(* #,##0_);_(* \(#,##0\);_(* "-"_);_(@_)</c:formatCode>
                <c:ptCount val="3"/>
                <c:pt idx="0">
                  <c:v>23998614</c:v>
                </c:pt>
                <c:pt idx="1">
                  <c:v>24920100</c:v>
                </c:pt>
                <c:pt idx="2">
                  <c:v>1672453800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2</xdr:row>
      <xdr:rowOff>14286</xdr:rowOff>
    </xdr:from>
    <xdr:to>
      <xdr:col>11</xdr:col>
      <xdr:colOff>38100</xdr:colOff>
      <xdr:row>19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347381</xdr:colOff>
      <xdr:row>1</xdr:row>
      <xdr:rowOff>314885</xdr:rowOff>
    </xdr:from>
    <xdr:to>
      <xdr:col>21</xdr:col>
      <xdr:colOff>33615</xdr:colOff>
      <xdr:row>17</xdr:row>
      <xdr:rowOff>22412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tabSelected="1" workbookViewId="0">
      <selection activeCell="N9" sqref="N9"/>
    </sheetView>
  </sheetViews>
  <sheetFormatPr defaultRowHeight="14.25" x14ac:dyDescent="0.2"/>
  <cols>
    <col min="1" max="1" width="25.85546875" style="4" customWidth="1"/>
    <col min="2" max="2" width="11.7109375" style="4" bestFit="1" customWidth="1"/>
    <col min="3" max="16384" width="9.140625" style="4"/>
  </cols>
  <sheetData>
    <row r="2" spans="1:2" x14ac:dyDescent="0.2">
      <c r="A2" s="1" t="s">
        <v>3</v>
      </c>
      <c r="B2" s="2">
        <f>15065600+64014</f>
        <v>15129614</v>
      </c>
    </row>
    <row r="3" spans="1:2" ht="22.5" x14ac:dyDescent="0.2">
      <c r="A3" s="3" t="s">
        <v>0</v>
      </c>
      <c r="B3" s="2">
        <f>47882100+1000</f>
        <v>47883100</v>
      </c>
    </row>
    <row r="4" spans="1:2" x14ac:dyDescent="0.2">
      <c r="A4" s="3" t="s">
        <v>1</v>
      </c>
      <c r="B4" s="2">
        <v>1606826400</v>
      </c>
    </row>
    <row r="5" spans="1:2" x14ac:dyDescent="0.2">
      <c r="A5" s="3" t="s">
        <v>2</v>
      </c>
      <c r="B5" s="2">
        <v>35000000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85" zoomScaleNormal="85" workbookViewId="0">
      <selection activeCell="J1" sqref="J1"/>
    </sheetView>
  </sheetViews>
  <sheetFormatPr defaultRowHeight="15" x14ac:dyDescent="0.25"/>
  <cols>
    <col min="1" max="1" width="16" bestFit="1" customWidth="1"/>
    <col min="2" max="2" width="14.42578125" customWidth="1"/>
    <col min="3" max="3" width="12.140625" bestFit="1" customWidth="1"/>
    <col min="4" max="4" width="13.85546875" bestFit="1" customWidth="1"/>
    <col min="5" max="5" width="11.5703125" bestFit="1" customWidth="1"/>
    <col min="6" max="6" width="13.5703125" bestFit="1" customWidth="1"/>
    <col min="7" max="7" width="6.7109375" bestFit="1" customWidth="1"/>
    <col min="10" max="10" width="14.28515625" bestFit="1" customWidth="1"/>
  </cols>
  <sheetData>
    <row r="1" spans="1:10" ht="39.75" customHeight="1" x14ac:dyDescent="0.25">
      <c r="A1" s="45" t="s">
        <v>4</v>
      </c>
      <c r="B1" s="45"/>
      <c r="C1" s="45"/>
      <c r="D1" s="45"/>
      <c r="E1" s="45"/>
      <c r="F1" s="45"/>
      <c r="G1" s="45"/>
    </row>
    <row r="2" spans="1:10" ht="30" customHeight="1" x14ac:dyDescent="0.25">
      <c r="A2" s="46" t="s">
        <v>5</v>
      </c>
      <c r="B2" s="48" t="s">
        <v>6</v>
      </c>
      <c r="C2" s="48" t="s">
        <v>7</v>
      </c>
      <c r="D2" s="48" t="s">
        <v>8</v>
      </c>
      <c r="E2" s="48" t="s">
        <v>9</v>
      </c>
      <c r="F2" s="46" t="s">
        <v>10</v>
      </c>
      <c r="G2" s="46"/>
    </row>
    <row r="3" spans="1:10" ht="30" customHeight="1" x14ac:dyDescent="0.25">
      <c r="A3" s="46"/>
      <c r="B3" s="49"/>
      <c r="C3" s="49"/>
      <c r="D3" s="49"/>
      <c r="E3" s="49"/>
      <c r="F3" s="46"/>
      <c r="G3" s="46"/>
    </row>
    <row r="4" spans="1:10" ht="15.75" thickBot="1" x14ac:dyDescent="0.3">
      <c r="A4" s="47"/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6" t="s">
        <v>12</v>
      </c>
    </row>
    <row r="5" spans="1:10" ht="23.25" x14ac:dyDescent="0.25">
      <c r="A5" s="7" t="s">
        <v>13</v>
      </c>
      <c r="B5" s="8"/>
      <c r="C5" s="8"/>
      <c r="D5" s="8"/>
      <c r="E5" s="8"/>
      <c r="F5" s="8"/>
      <c r="G5" s="9"/>
    </row>
    <row r="6" spans="1:10" x14ac:dyDescent="0.25">
      <c r="A6" s="10" t="s">
        <v>14</v>
      </c>
      <c r="B6" s="11">
        <f>7109600+64014</f>
        <v>7173614</v>
      </c>
      <c r="C6" s="12">
        <v>14292200</v>
      </c>
      <c r="D6" s="12" t="s">
        <v>15</v>
      </c>
      <c r="E6" s="12" t="s">
        <v>15</v>
      </c>
      <c r="F6" s="13">
        <f t="shared" ref="F6:F13" si="0">SUM(B6:E6)</f>
        <v>21465814</v>
      </c>
      <c r="G6" s="14">
        <f>F6/(SUM($F$6:$F$12))*100</f>
        <v>1.2470173553613508</v>
      </c>
      <c r="I6" t="s">
        <v>33</v>
      </c>
      <c r="J6" s="39">
        <f>SUM(F6:F7)</f>
        <v>23998614</v>
      </c>
    </row>
    <row r="7" spans="1:10" x14ac:dyDescent="0.25">
      <c r="A7" s="10" t="s">
        <v>16</v>
      </c>
      <c r="B7" s="12">
        <v>849800</v>
      </c>
      <c r="C7" s="12">
        <v>1683000</v>
      </c>
      <c r="D7" s="12" t="s">
        <v>15</v>
      </c>
      <c r="E7" s="12" t="s">
        <v>15</v>
      </c>
      <c r="F7" s="15">
        <f t="shared" si="0"/>
        <v>2532800</v>
      </c>
      <c r="G7" s="14">
        <f t="shared" ref="G7:G12" si="1">F7/(SUM($F$6:$F$12))*100</f>
        <v>0.14713840144423265</v>
      </c>
      <c r="I7" t="s">
        <v>35</v>
      </c>
      <c r="J7" s="39">
        <f>SUM(F8:F10,F12)</f>
        <v>24920100</v>
      </c>
    </row>
    <row r="8" spans="1:10" ht="22.5" x14ac:dyDescent="0.25">
      <c r="A8" s="10" t="s">
        <v>17</v>
      </c>
      <c r="B8" s="12">
        <v>312700</v>
      </c>
      <c r="C8" s="12">
        <v>385000</v>
      </c>
      <c r="D8" s="12" t="s">
        <v>15</v>
      </c>
      <c r="E8" s="12" t="s">
        <v>15</v>
      </c>
      <c r="F8" s="15">
        <f t="shared" si="0"/>
        <v>697700</v>
      </c>
      <c r="G8" s="14">
        <f t="shared" si="1"/>
        <v>4.0531610347299872E-2</v>
      </c>
      <c r="I8" t="s">
        <v>34</v>
      </c>
      <c r="J8" s="39">
        <f>F11</f>
        <v>1672453800</v>
      </c>
    </row>
    <row r="9" spans="1:10" x14ac:dyDescent="0.25">
      <c r="A9" s="10" t="s">
        <v>18</v>
      </c>
      <c r="B9" s="12">
        <v>10803300</v>
      </c>
      <c r="C9" s="12">
        <v>7761900</v>
      </c>
      <c r="D9" s="12" t="s">
        <v>15</v>
      </c>
      <c r="E9" s="12">
        <v>5000000</v>
      </c>
      <c r="F9" s="15">
        <f t="shared" si="0"/>
        <v>23565200</v>
      </c>
      <c r="G9" s="14">
        <f t="shared" si="1"/>
        <v>1.3689773601206694</v>
      </c>
    </row>
    <row r="10" spans="1:10" ht="22.5" x14ac:dyDescent="0.25">
      <c r="A10" s="10" t="s">
        <v>19</v>
      </c>
      <c r="B10" s="16">
        <v>343600</v>
      </c>
      <c r="C10" s="12">
        <v>312600</v>
      </c>
      <c r="D10" s="12">
        <v>0</v>
      </c>
      <c r="E10" s="17" t="s">
        <v>15</v>
      </c>
      <c r="F10" s="15">
        <f t="shared" si="0"/>
        <v>656200</v>
      </c>
      <c r="G10" s="14">
        <f t="shared" si="1"/>
        <v>3.81207434569273E-2</v>
      </c>
    </row>
    <row r="11" spans="1:10" x14ac:dyDescent="0.25">
      <c r="A11" s="18" t="s">
        <v>20</v>
      </c>
      <c r="B11" s="17" t="s">
        <v>15</v>
      </c>
      <c r="C11" s="19">
        <v>35627400</v>
      </c>
      <c r="D11" s="16">
        <v>1606826400</v>
      </c>
      <c r="E11" s="16">
        <v>30000000</v>
      </c>
      <c r="F11" s="15">
        <f t="shared" si="0"/>
        <v>1672453800</v>
      </c>
      <c r="G11" s="14">
        <f>F11/(SUM($F$6:$F$12))*100</f>
        <v>97.158156436091431</v>
      </c>
    </row>
    <row r="12" spans="1:10" x14ac:dyDescent="0.25">
      <c r="A12" s="10" t="s">
        <v>21</v>
      </c>
      <c r="B12" s="17" t="s">
        <v>15</v>
      </c>
      <c r="C12" s="20">
        <v>1000</v>
      </c>
      <c r="D12" s="17" t="s">
        <v>15</v>
      </c>
      <c r="E12" s="17" t="s">
        <v>15</v>
      </c>
      <c r="F12" s="13">
        <f t="shared" si="0"/>
        <v>1000</v>
      </c>
      <c r="G12" s="21">
        <f t="shared" si="1"/>
        <v>5.8093178081266843E-5</v>
      </c>
    </row>
    <row r="13" spans="1:10" ht="15.75" thickBot="1" x14ac:dyDescent="0.3">
      <c r="A13" s="10" t="s">
        <v>22</v>
      </c>
      <c r="B13" s="22">
        <v>-4353400</v>
      </c>
      <c r="C13" s="22">
        <v>-12180000</v>
      </c>
      <c r="D13" s="23">
        <v>0</v>
      </c>
      <c r="E13" s="23">
        <v>0</v>
      </c>
      <c r="F13" s="22">
        <f t="shared" si="0"/>
        <v>-16533400</v>
      </c>
      <c r="G13" s="14"/>
    </row>
    <row r="14" spans="1:10" ht="15.75" thickBot="1" x14ac:dyDescent="0.3">
      <c r="A14" s="24" t="s">
        <v>23</v>
      </c>
      <c r="B14" s="25">
        <f>SUM(B6:B12)+B13</f>
        <v>15129614</v>
      </c>
      <c r="C14" s="25">
        <f>SUM(C6:C12)+C13</f>
        <v>47883100</v>
      </c>
      <c r="D14" s="26">
        <f t="shared" ref="D14:E14" si="2">SUM(D6:D12)-D13</f>
        <v>1606826400</v>
      </c>
      <c r="E14" s="26">
        <f t="shared" si="2"/>
        <v>35000000</v>
      </c>
      <c r="F14" s="25">
        <f>SUM(F6:F12)+F13</f>
        <v>1704839114</v>
      </c>
      <c r="G14" s="27">
        <f>SUM(G6:G12)</f>
        <v>100</v>
      </c>
    </row>
    <row r="15" spans="1:10" ht="23.25" x14ac:dyDescent="0.25">
      <c r="A15" s="28" t="s">
        <v>24</v>
      </c>
      <c r="B15" s="29">
        <f>(B14/$F$14)*100</f>
        <v>0.88745113106315077</v>
      </c>
      <c r="C15" s="29">
        <f>(C14/$F$14)*100</f>
        <v>2.8086579904688884</v>
      </c>
      <c r="D15" s="29">
        <f>(D14/$F$14)*100</f>
        <v>94.250911232905935</v>
      </c>
      <c r="E15" s="29">
        <f>(E14/$F$14)*100</f>
        <v>2.0529796455620271</v>
      </c>
      <c r="F15" s="29">
        <f>SUM(B15:E15)</f>
        <v>100</v>
      </c>
      <c r="G15" s="30"/>
    </row>
    <row r="16" spans="1:10" ht="23.25" x14ac:dyDescent="0.25">
      <c r="A16" s="31" t="s">
        <v>25</v>
      </c>
      <c r="B16" s="32"/>
      <c r="C16" s="32"/>
      <c r="D16" s="32"/>
      <c r="E16" s="32"/>
      <c r="F16" s="33"/>
      <c r="G16" s="34"/>
    </row>
    <row r="17" spans="1:7" ht="22.5" x14ac:dyDescent="0.25">
      <c r="A17" s="10" t="s">
        <v>26</v>
      </c>
      <c r="B17" s="12" t="s">
        <v>15</v>
      </c>
      <c r="C17" s="12" t="s">
        <v>15</v>
      </c>
      <c r="D17" s="12" t="s">
        <v>27</v>
      </c>
      <c r="E17" s="12" t="s">
        <v>27</v>
      </c>
      <c r="F17" s="35">
        <f>SUM(B17:E17)</f>
        <v>0</v>
      </c>
      <c r="G17" s="14">
        <f>F17/(SUM($F$17:$F$20))*100</f>
        <v>0</v>
      </c>
    </row>
    <row r="18" spans="1:7" ht="33.75" x14ac:dyDescent="0.25">
      <c r="A18" s="10" t="s">
        <v>28</v>
      </c>
      <c r="B18" s="12" t="s">
        <v>15</v>
      </c>
      <c r="C18" s="12" t="s">
        <v>27</v>
      </c>
      <c r="D18" s="12" t="s">
        <v>27</v>
      </c>
      <c r="E18" s="12" t="s">
        <v>27</v>
      </c>
      <c r="F18" s="35">
        <f>SUM(B18:E18)</f>
        <v>0</v>
      </c>
      <c r="G18" s="14">
        <f>F18/(SUM($F$17:$F$20))*100</f>
        <v>0</v>
      </c>
    </row>
    <row r="19" spans="1:7" ht="22.5" x14ac:dyDescent="0.25">
      <c r="A19" s="10" t="s">
        <v>29</v>
      </c>
      <c r="B19" s="12">
        <v>0</v>
      </c>
      <c r="C19" s="12">
        <v>0</v>
      </c>
      <c r="D19" s="12">
        <v>1100000000</v>
      </c>
      <c r="E19" s="12" t="s">
        <v>27</v>
      </c>
      <c r="F19" s="35">
        <f>SUM(B19:E19)</f>
        <v>1100000000</v>
      </c>
      <c r="G19" s="14">
        <f t="shared" ref="G19:G20" si="3">F19/(SUM($F$17:$F$20))*100</f>
        <v>100</v>
      </c>
    </row>
    <row r="20" spans="1:7" ht="22.5" x14ac:dyDescent="0.25">
      <c r="A20" s="10" t="s">
        <v>30</v>
      </c>
      <c r="B20" s="12" t="s">
        <v>15</v>
      </c>
      <c r="C20" s="12" t="s">
        <v>27</v>
      </c>
      <c r="D20" s="12" t="s">
        <v>27</v>
      </c>
      <c r="E20" s="12" t="s">
        <v>27</v>
      </c>
      <c r="F20" s="35">
        <f>SUM(B20:E20)</f>
        <v>0</v>
      </c>
      <c r="G20" s="14">
        <f t="shared" si="3"/>
        <v>0</v>
      </c>
    </row>
    <row r="21" spans="1:7" ht="15.75" thickBot="1" x14ac:dyDescent="0.3">
      <c r="A21" s="10" t="s">
        <v>22</v>
      </c>
      <c r="B21" s="12">
        <v>0</v>
      </c>
      <c r="C21" s="23"/>
      <c r="D21" s="12"/>
      <c r="E21" s="12"/>
      <c r="F21" s="35">
        <f>SUM(B21:E21)</f>
        <v>0</v>
      </c>
      <c r="G21" s="14"/>
    </row>
    <row r="22" spans="1:7" ht="15.75" thickBot="1" x14ac:dyDescent="0.3">
      <c r="A22" s="24" t="s">
        <v>23</v>
      </c>
      <c r="B22" s="26">
        <f t="shared" ref="B22:F22" si="4">SUM(B17:B20)-B21</f>
        <v>0</v>
      </c>
      <c r="C22" s="26">
        <f t="shared" si="4"/>
        <v>0</v>
      </c>
      <c r="D22" s="26">
        <f t="shared" si="4"/>
        <v>1100000000</v>
      </c>
      <c r="E22" s="26">
        <f t="shared" si="4"/>
        <v>0</v>
      </c>
      <c r="F22" s="26">
        <f t="shared" si="4"/>
        <v>1100000000</v>
      </c>
      <c r="G22" s="27">
        <f>SUM(G17:G20)</f>
        <v>100</v>
      </c>
    </row>
    <row r="23" spans="1:7" ht="23.25" x14ac:dyDescent="0.25">
      <c r="A23" s="28" t="s">
        <v>24</v>
      </c>
      <c r="B23" s="36">
        <v>0</v>
      </c>
      <c r="C23" s="36">
        <v>0</v>
      </c>
      <c r="D23" s="36">
        <f>(D22/$F$22)*100</f>
        <v>100</v>
      </c>
      <c r="E23" s="36">
        <f>(E22/$F$22)*100</f>
        <v>0</v>
      </c>
      <c r="F23" s="36">
        <f>SUM(B23:E23)</f>
        <v>100</v>
      </c>
      <c r="G23" s="30"/>
    </row>
    <row r="24" spans="1:7" x14ac:dyDescent="0.25">
      <c r="A24" s="40" t="s">
        <v>31</v>
      </c>
      <c r="B24" s="41"/>
      <c r="C24" s="41"/>
      <c r="D24" s="41"/>
      <c r="E24" s="41"/>
      <c r="F24" s="41"/>
      <c r="G24" s="42"/>
    </row>
    <row r="25" spans="1:7" x14ac:dyDescent="0.25">
      <c r="A25" s="43" t="s">
        <v>32</v>
      </c>
      <c r="B25" s="44"/>
      <c r="C25" s="44"/>
      <c r="D25" s="37"/>
      <c r="E25" s="37"/>
      <c r="F25" s="37"/>
      <c r="G25" s="38"/>
    </row>
  </sheetData>
  <mergeCells count="9">
    <mergeCell ref="A24:G24"/>
    <mergeCell ref="A25:C25"/>
    <mergeCell ref="A1:G1"/>
    <mergeCell ref="A2:A4"/>
    <mergeCell ref="B2:B3"/>
    <mergeCell ref="C2:C3"/>
    <mergeCell ref="D2:D3"/>
    <mergeCell ref="E2:E3"/>
    <mergeCell ref="F2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Ryan (ENERGY)</dc:creator>
  <cp:lastModifiedBy>Britton, Patrick (ENERGY)</cp:lastModifiedBy>
  <dcterms:created xsi:type="dcterms:W3CDTF">2018-04-10T19:11:06Z</dcterms:created>
  <dcterms:modified xsi:type="dcterms:W3CDTF">2018-04-11T15:01:39Z</dcterms:modified>
</cp:coreProperties>
</file>