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rinsSe1\Desktop\"/>
    </mc:Choice>
  </mc:AlternateContent>
  <bookViews>
    <workbookView xWindow="0" yWindow="0" windowWidth="2160" windowHeight="1125"/>
  </bookViews>
  <sheets>
    <sheet name="FY 2017-18" sheetId="1" r:id="rId1"/>
  </sheets>
  <definedNames>
    <definedName name="_xlnm.Print_Area" localSheetId="0">'FY 2017-18'!$B$1:$J$79</definedName>
    <definedName name="_xlnm.Print_Titles" localSheetId="0">'FY 2017-18'!$41:$42</definedName>
  </definedNames>
  <calcPr calcId="152511" concurrentCalc="0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5" i="1"/>
  <c r="H5" i="1"/>
  <c r="G18" i="1"/>
  <c r="G5" i="1"/>
  <c r="G6" i="1"/>
  <c r="G7" i="1"/>
  <c r="G8" i="1"/>
  <c r="G9" i="1"/>
  <c r="G10" i="1"/>
  <c r="G11" i="1"/>
  <c r="G12" i="1"/>
  <c r="G13" i="1"/>
  <c r="G14" i="1"/>
  <c r="G15" i="1"/>
  <c r="G20" i="1"/>
  <c r="G23" i="1"/>
  <c r="G24" i="1"/>
  <c r="G25" i="1"/>
  <c r="G26" i="1"/>
  <c r="G29" i="1"/>
  <c r="G19" i="1"/>
  <c r="G37" i="1"/>
  <c r="G39" i="1"/>
  <c r="G38" i="1"/>
  <c r="D37" i="1"/>
  <c r="G43" i="1"/>
  <c r="G44" i="1"/>
  <c r="G45" i="1"/>
  <c r="G46" i="1"/>
  <c r="G47" i="1"/>
  <c r="G55" i="1"/>
  <c r="G54" i="1"/>
  <c r="G50" i="1"/>
  <c r="G56" i="1"/>
  <c r="G51" i="1"/>
  <c r="G52" i="1"/>
  <c r="G57" i="1"/>
  <c r="G60" i="1"/>
  <c r="G61" i="1"/>
  <c r="G62" i="1"/>
  <c r="G63" i="1"/>
  <c r="G66" i="1"/>
  <c r="E62" i="1"/>
  <c r="F62" i="1"/>
  <c r="G70" i="1"/>
  <c r="E37" i="1"/>
  <c r="F37" i="1"/>
  <c r="D62" i="1"/>
  <c r="G68" i="1"/>
  <c r="G69" i="1"/>
</calcChain>
</file>

<file path=xl/sharedStrings.xml><?xml version="1.0" encoding="utf-8"?>
<sst xmlns="http://schemas.openxmlformats.org/spreadsheetml/2006/main" count="167" uniqueCount="119">
  <si>
    <t xml:space="preserve"> </t>
  </si>
  <si>
    <t>Ministry</t>
  </si>
  <si>
    <t xml:space="preserve">Campaign </t>
  </si>
  <si>
    <t>Research</t>
  </si>
  <si>
    <t xml:space="preserve">Fees &amp; Prod </t>
  </si>
  <si>
    <t>Media Costs</t>
  </si>
  <si>
    <t>Notes</t>
  </si>
  <si>
    <t>STRATEGIC BUDGET</t>
  </si>
  <si>
    <t>Accessibility</t>
  </si>
  <si>
    <t>Reinforcing Compliance</t>
  </si>
  <si>
    <t>People with Disabilities and Work Force Inclusion</t>
  </si>
  <si>
    <t>Energy</t>
  </si>
  <si>
    <t>MAESD</t>
  </si>
  <si>
    <t>OSAP - Fall 2017</t>
  </si>
  <si>
    <t>MCI</t>
  </si>
  <si>
    <t>Remembrance Day</t>
  </si>
  <si>
    <t>Order of Ontario - 30th Anniversary</t>
  </si>
  <si>
    <t>Order of Ontario - Call for Nominations</t>
  </si>
  <si>
    <t>MCSS</t>
  </si>
  <si>
    <t>Basic Income Pilot</t>
  </si>
  <si>
    <t>Anti-Human Trafficking</t>
  </si>
  <si>
    <t>MEDU</t>
  </si>
  <si>
    <t>Child Care</t>
  </si>
  <si>
    <t>Lifecycle</t>
  </si>
  <si>
    <t>MGCS</t>
  </si>
  <si>
    <t>MIRR</t>
  </si>
  <si>
    <t>Violence Against Indigenous Women (VAIW)</t>
  </si>
  <si>
    <t>MNRF</t>
  </si>
  <si>
    <t>Invasive Species</t>
  </si>
  <si>
    <t>BearWise</t>
  </si>
  <si>
    <t>MOECC</t>
  </si>
  <si>
    <t>MOI</t>
  </si>
  <si>
    <t>MTCS</t>
  </si>
  <si>
    <t>Ontario 150</t>
  </si>
  <si>
    <t>MOHLTC</t>
  </si>
  <si>
    <t>Health Care Options - Q1</t>
  </si>
  <si>
    <t>Menu Labelling - Q1</t>
  </si>
  <si>
    <t>Smoking Cessation - Q1</t>
  </si>
  <si>
    <t>Immunization - Q1</t>
  </si>
  <si>
    <t>Healthy Kids Community Challenge</t>
  </si>
  <si>
    <t xml:space="preserve">Immunization  </t>
  </si>
  <si>
    <t>Lyme Disease</t>
  </si>
  <si>
    <t>Opioids</t>
  </si>
  <si>
    <t>Flu</t>
  </si>
  <si>
    <t>HPV - Grade 7</t>
  </si>
  <si>
    <t>Collateral only - no media</t>
  </si>
  <si>
    <t>MyCancerIQ - Q1</t>
  </si>
  <si>
    <t xml:space="preserve">Patient Complaints </t>
  </si>
  <si>
    <t>To finish building tool, no advertising</t>
  </si>
  <si>
    <t>Sexual Health/STIs</t>
  </si>
  <si>
    <t xml:space="preserve">MOHTLC Planned Budget </t>
  </si>
  <si>
    <t>Ontario 150 - media</t>
  </si>
  <si>
    <t xml:space="preserve">subbed in media for the late OSAP buy </t>
  </si>
  <si>
    <t>OSAP - Winter 2018</t>
  </si>
  <si>
    <t>Annual SO Marketing Strategy</t>
  </si>
  <si>
    <t>MOHLTC Total Budget</t>
  </si>
  <si>
    <t>HEALTH BUDGET</t>
  </si>
  <si>
    <t xml:space="preserve">BUDGET TOTAL </t>
  </si>
  <si>
    <t>GRAND TOTAL</t>
  </si>
  <si>
    <t>Strategic Planned Total</t>
  </si>
  <si>
    <t>Strategic Total Budget</t>
  </si>
  <si>
    <t xml:space="preserve">OSAP - Spring 2017 </t>
  </si>
  <si>
    <t>Strategic Allocation                       $35,000,000</t>
  </si>
  <si>
    <t>Ministry Allocation                        $  2,323,500</t>
  </si>
  <si>
    <t xml:space="preserve">MOHLTC Allocation                       $19,358,000 </t>
  </si>
  <si>
    <t xml:space="preserve">BUDGET OVERVIEW </t>
  </si>
  <si>
    <t>TOTAL (Strategic Budget + MOH Budget)</t>
  </si>
  <si>
    <t>OHIP +</t>
  </si>
  <si>
    <t>this budget may shift some of the dollars from the spring (tbc)</t>
  </si>
  <si>
    <t>CO STAFF HOLD</t>
  </si>
  <si>
    <t>TBC</t>
  </si>
  <si>
    <t>Actual/Tracking</t>
  </si>
  <si>
    <t>Climate Change &amp; Green Ontario Fund</t>
  </si>
  <si>
    <t>Fair Hydro Plan</t>
  </si>
  <si>
    <t>MOL</t>
  </si>
  <si>
    <t>Minimum Wage - Fair Workforce</t>
  </si>
  <si>
    <t>MOHLTC/MSA</t>
  </si>
  <si>
    <t>Increased by approx $300k to enable GOF launch through one campaign</t>
  </si>
  <si>
    <t>HPV - MSM</t>
  </si>
  <si>
    <t>Influencer campaign - June 2017</t>
  </si>
  <si>
    <t>MOF to pay $1.5M for UE - one time ok outside bulk</t>
  </si>
  <si>
    <t>Not moving forward</t>
  </si>
  <si>
    <t>Cervical - $1.3M; Colorectal - $650K; Breast Cancer (inc. brochure) - $950K</t>
  </si>
  <si>
    <t>Fertility</t>
  </si>
  <si>
    <r>
      <t xml:space="preserve">Cancer Screening </t>
    </r>
    <r>
      <rPr>
        <i/>
        <sz val="11"/>
        <rFont val="Calibri"/>
        <family val="2"/>
        <scheme val="minor"/>
      </rPr>
      <t>- potential TPA</t>
    </r>
  </si>
  <si>
    <r>
      <t xml:space="preserve">Smoking Cessation </t>
    </r>
    <r>
      <rPr>
        <i/>
        <sz val="11"/>
        <rFont val="Calibri"/>
        <family val="2"/>
        <scheme val="minor"/>
      </rPr>
      <t>- Potential TPA</t>
    </r>
  </si>
  <si>
    <t xml:space="preserve">Infrastrucutre </t>
  </si>
  <si>
    <t>Total                                                    $56,681,500</t>
  </si>
  <si>
    <t>Estimated Total</t>
  </si>
  <si>
    <t>West Nile</t>
  </si>
  <si>
    <t>Seniors Strategy (FES)</t>
  </si>
  <si>
    <t>Back-to-school campaign - likely lower budget</t>
  </si>
  <si>
    <t xml:space="preserve">Complete - Media only - out of market by May 7 </t>
  </si>
  <si>
    <t>Complete - Media only - out of market April 23</t>
  </si>
  <si>
    <t>Complete - Media only - out of market May 14</t>
  </si>
  <si>
    <t>Complete - Out of market by May 7</t>
  </si>
  <si>
    <t>Complete - Out of market by end of June</t>
  </si>
  <si>
    <t>Complete - no materials produced</t>
  </si>
  <si>
    <t>MAG</t>
  </si>
  <si>
    <t>Federal Cannabis Legislation</t>
  </si>
  <si>
    <t>Will be outside of BMB Fund - $4 million</t>
  </si>
  <si>
    <t>Consumer Protection Ontario / Underground Economy</t>
  </si>
  <si>
    <t>Highly Skilled Workforce</t>
  </si>
  <si>
    <t>To finish building website only &amp; paid search</t>
  </si>
  <si>
    <t>122k accessed from ARB Ethnic fund</t>
  </si>
  <si>
    <t>Research complete, underspent. Actuals TBD</t>
  </si>
  <si>
    <t>Focus on apprentiship</t>
  </si>
  <si>
    <t>Dropped $1.9 to 600K</t>
  </si>
  <si>
    <t>Outside of BMB Fund</t>
  </si>
  <si>
    <t>Decision made not to proceed in 2017 with research</t>
  </si>
  <si>
    <t>Increase of $100K to for research</t>
  </si>
  <si>
    <t>Final forecast TBD</t>
  </si>
  <si>
    <t xml:space="preserve">Research and creative fees only this fiscal </t>
  </si>
  <si>
    <t>2017/18 BULK MEDIA FUND ALLOCATION</t>
  </si>
  <si>
    <t>Variance</t>
  </si>
  <si>
    <t>VARIANCE</t>
  </si>
  <si>
    <t>TBO on Hold</t>
  </si>
  <si>
    <r>
      <rPr>
        <sz val="11"/>
        <color rgb="FFFF0000"/>
        <rFont val="Calibri"/>
        <family val="2"/>
        <scheme val="minor"/>
      </rPr>
      <t>TBO on hold</t>
    </r>
    <r>
      <rPr>
        <sz val="11"/>
        <color theme="1"/>
        <rFont val="Calibri"/>
        <family val="2"/>
        <scheme val="minor"/>
      </rPr>
      <t xml:space="preserve"> - will include talent fees for HPE (TV &amp; small cut-downs)</t>
    </r>
  </si>
  <si>
    <t>Updated: September 6,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</si>
</sst>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\-&quot;$&quot;#,##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3">
    <xf numFmtId="0" fontId="0" fillId="0" borderId="0" xfId="0"/>
    <xf numFmtId="42" fontId="2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6" fontId="4" fillId="0" borderId="0" xfId="0" applyNumberFormat="1" applyFont="1"/>
    <xf numFmtId="0" fontId="0" fillId="0" borderId="0" xfId="0" applyFont="1"/>
    <xf numFmtId="0" fontId="9" fillId="0" borderId="5" xfId="0" applyFont="1" applyBorder="1"/>
    <xf numFmtId="0" fontId="5" fillId="0" borderId="6" xfId="0" applyFont="1" applyBorder="1"/>
    <xf numFmtId="6" fontId="5" fillId="0" borderId="6" xfId="0" applyNumberFormat="1" applyFont="1" applyBorder="1"/>
    <xf numFmtId="0" fontId="4" fillId="0" borderId="7" xfId="0" applyFont="1" applyBorder="1"/>
    <xf numFmtId="42" fontId="0" fillId="0" borderId="0" xfId="0" applyNumberFormat="1" applyFont="1"/>
    <xf numFmtId="0" fontId="10" fillId="0" borderId="0" xfId="0" applyFont="1"/>
    <xf numFmtId="0" fontId="1" fillId="2" borderId="1" xfId="0" applyFont="1" applyFill="1" applyBorder="1"/>
    <xf numFmtId="42" fontId="11" fillId="2" borderId="1" xfId="0" applyNumberFormat="1" applyFont="1" applyFill="1" applyBorder="1"/>
    <xf numFmtId="42" fontId="1" fillId="2" borderId="1" xfId="0" applyNumberFormat="1" applyFont="1" applyFill="1" applyBorder="1"/>
    <xf numFmtId="0" fontId="12" fillId="3" borderId="2" xfId="0" applyFont="1" applyFill="1" applyBorder="1"/>
    <xf numFmtId="0" fontId="1" fillId="3" borderId="3" xfId="0" applyFont="1" applyFill="1" applyBorder="1"/>
    <xf numFmtId="42" fontId="11" fillId="3" borderId="3" xfId="0" applyNumberFormat="1" applyFont="1" applyFill="1" applyBorder="1"/>
    <xf numFmtId="42" fontId="1" fillId="3" borderId="3" xfId="0" applyNumberFormat="1" applyFont="1" applyFill="1" applyBorder="1"/>
    <xf numFmtId="0" fontId="1" fillId="3" borderId="4" xfId="0" applyFont="1" applyFill="1" applyBorder="1"/>
    <xf numFmtId="0" fontId="0" fillId="0" borderId="1" xfId="0" applyFont="1" applyFill="1" applyBorder="1"/>
    <xf numFmtId="42" fontId="0" fillId="0" borderId="1" xfId="0" applyNumberFormat="1" applyFont="1" applyFill="1" applyBorder="1"/>
    <xf numFmtId="42" fontId="0" fillId="5" borderId="1" xfId="0" applyNumberFormat="1" applyFont="1" applyFill="1" applyBorder="1"/>
    <xf numFmtId="42" fontId="0" fillId="6" borderId="1" xfId="0" applyNumberFormat="1" applyFont="1" applyFill="1" applyBorder="1"/>
    <xf numFmtId="0" fontId="0" fillId="0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wrapText="1"/>
    </xf>
    <xf numFmtId="0" fontId="0" fillId="5" borderId="1" xfId="0" applyFont="1" applyFill="1" applyBorder="1"/>
    <xf numFmtId="42" fontId="0" fillId="7" borderId="1" xfId="0" applyNumberFormat="1" applyFont="1" applyFill="1" applyBorder="1"/>
    <xf numFmtId="42" fontId="2" fillId="5" borderId="1" xfId="0" applyNumberFormat="1" applyFont="1" applyFill="1" applyBorder="1"/>
    <xf numFmtId="6" fontId="2" fillId="5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42" fontId="0" fillId="3" borderId="1" xfId="0" applyNumberFormat="1" applyFont="1" applyFill="1" applyBorder="1"/>
    <xf numFmtId="42" fontId="1" fillId="3" borderId="1" xfId="0" applyNumberFormat="1" applyFont="1" applyFill="1" applyBorder="1"/>
    <xf numFmtId="0" fontId="0" fillId="3" borderId="1" xfId="0" applyFont="1" applyFill="1" applyBorder="1" applyAlignment="1">
      <alignment horizontal="right" wrapText="1"/>
    </xf>
    <xf numFmtId="42" fontId="2" fillId="3" borderId="1" xfId="0" applyNumberFormat="1" applyFont="1" applyFill="1" applyBorder="1"/>
    <xf numFmtId="42" fontId="8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1" fillId="0" borderId="3" xfId="0" applyFont="1" applyFill="1" applyBorder="1"/>
    <xf numFmtId="42" fontId="11" fillId="0" borderId="3" xfId="0" applyNumberFormat="1" applyFont="1" applyFill="1" applyBorder="1"/>
    <xf numFmtId="42" fontId="1" fillId="0" borderId="3" xfId="0" applyNumberFormat="1" applyFont="1" applyFill="1" applyBorder="1"/>
    <xf numFmtId="0" fontId="1" fillId="0" borderId="4" xfId="0" applyFont="1" applyFill="1" applyBorder="1" applyAlignment="1">
      <alignment wrapText="1"/>
    </xf>
    <xf numFmtId="0" fontId="0" fillId="3" borderId="3" xfId="0" applyFont="1" applyFill="1" applyBorder="1"/>
    <xf numFmtId="42" fontId="2" fillId="3" borderId="3" xfId="0" applyNumberFormat="1" applyFont="1" applyFill="1" applyBorder="1"/>
    <xf numFmtId="42" fontId="0" fillId="3" borderId="3" xfId="0" applyNumberFormat="1" applyFont="1" applyFill="1" applyBorder="1"/>
    <xf numFmtId="0" fontId="0" fillId="3" borderId="4" xfId="0" applyFont="1" applyFill="1" applyBorder="1" applyAlignment="1">
      <alignment wrapText="1"/>
    </xf>
    <xf numFmtId="0" fontId="0" fillId="0" borderId="1" xfId="0" applyFont="1" applyBorder="1"/>
    <xf numFmtId="42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14" fillId="0" borderId="1" xfId="0" applyNumberFormat="1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right"/>
    </xf>
    <xf numFmtId="42" fontId="0" fillId="3" borderId="5" xfId="0" applyNumberFormat="1" applyFont="1" applyFill="1" applyBorder="1"/>
    <xf numFmtId="42" fontId="1" fillId="8" borderId="0" xfId="0" applyNumberFormat="1" applyFont="1" applyFill="1"/>
    <xf numFmtId="0" fontId="1" fillId="3" borderId="5" xfId="0" applyFont="1" applyFill="1" applyBorder="1" applyAlignment="1">
      <alignment wrapText="1"/>
    </xf>
    <xf numFmtId="42" fontId="15" fillId="8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42" fontId="1" fillId="8" borderId="1" xfId="0" applyNumberFormat="1" applyFont="1" applyFill="1" applyBorder="1"/>
    <xf numFmtId="0" fontId="1" fillId="0" borderId="3" xfId="0" applyFont="1" applyFill="1" applyBorder="1" applyAlignment="1">
      <alignment horizontal="right"/>
    </xf>
    <xf numFmtId="42" fontId="0" fillId="0" borderId="3" xfId="0" applyNumberFormat="1" applyFont="1" applyFill="1" applyBorder="1"/>
    <xf numFmtId="42" fontId="0" fillId="8" borderId="1" xfId="0" applyNumberFormat="1" applyFont="1" applyFill="1" applyBorder="1"/>
    <xf numFmtId="0" fontId="0" fillId="8" borderId="1" xfId="0" applyFont="1" applyFill="1" applyBorder="1"/>
    <xf numFmtId="0" fontId="1" fillId="8" borderId="1" xfId="0" applyFont="1" applyFill="1" applyBorder="1" applyAlignment="1">
      <alignment horizontal="right"/>
    </xf>
    <xf numFmtId="42" fontId="2" fillId="8" borderId="1" xfId="0" applyNumberFormat="1" applyFont="1" applyFill="1" applyBorder="1"/>
    <xf numFmtId="0" fontId="0" fillId="4" borderId="1" xfId="0" applyFont="1" applyFill="1" applyBorder="1"/>
    <xf numFmtId="0" fontId="1" fillId="4" borderId="1" xfId="0" applyFont="1" applyFill="1" applyBorder="1" applyAlignment="1">
      <alignment horizontal="right"/>
    </xf>
    <xf numFmtId="42" fontId="11" fillId="4" borderId="1" xfId="0" applyNumberFormat="1" applyFont="1" applyFill="1" applyBorder="1"/>
    <xf numFmtId="42" fontId="1" fillId="4" borderId="1" xfId="0" applyNumberFormat="1" applyFont="1" applyFill="1" applyBorder="1"/>
    <xf numFmtId="0" fontId="15" fillId="4" borderId="1" xfId="0" applyFont="1" applyFill="1" applyBorder="1" applyAlignment="1">
      <alignment wrapText="1"/>
    </xf>
    <xf numFmtId="42" fontId="6" fillId="0" borderId="0" xfId="0" applyNumberFormat="1" applyFont="1"/>
    <xf numFmtId="42" fontId="5" fillId="0" borderId="0" xfId="0" applyNumberFormat="1" applyFont="1"/>
    <xf numFmtId="0" fontId="5" fillId="0" borderId="0" xfId="0" applyFont="1" applyFill="1"/>
    <xf numFmtId="43" fontId="5" fillId="0" borderId="0" xfId="1" applyFont="1"/>
    <xf numFmtId="43" fontId="4" fillId="0" borderId="0" xfId="1" applyFont="1"/>
    <xf numFmtId="0" fontId="14" fillId="3" borderId="1" xfId="0" applyFont="1" applyFill="1" applyBorder="1" applyAlignment="1">
      <alignment horizontal="right"/>
    </xf>
    <xf numFmtId="0" fontId="6" fillId="0" borderId="0" xfId="0" applyFont="1" applyFill="1"/>
    <xf numFmtId="42" fontId="15" fillId="3" borderId="1" xfId="0" applyNumberFormat="1" applyFont="1" applyFill="1" applyBorder="1"/>
    <xf numFmtId="42" fontId="14" fillId="0" borderId="1" xfId="0" applyNumberFormat="1" applyFont="1" applyBorder="1"/>
    <xf numFmtId="0" fontId="5" fillId="5" borderId="0" xfId="0" applyFont="1" applyFill="1"/>
    <xf numFmtId="42" fontId="14" fillId="6" borderId="1" xfId="0" applyNumberFormat="1" applyFont="1" applyFill="1" applyBorder="1"/>
    <xf numFmtId="164" fontId="17" fillId="3" borderId="0" xfId="2" applyNumberFormat="1" applyFont="1" applyFill="1"/>
    <xf numFmtId="164" fontId="1" fillId="4" borderId="1" xfId="0" applyNumberFormat="1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18" fillId="5" borderId="0" xfId="0" applyFont="1" applyFill="1"/>
    <xf numFmtId="42" fontId="17" fillId="8" borderId="1" xfId="0" applyNumberFormat="1" applyFont="1" applyFill="1" applyBorder="1"/>
    <xf numFmtId="0" fontId="0" fillId="7" borderId="1" xfId="0" applyFont="1" applyFill="1" applyBorder="1"/>
    <xf numFmtId="0" fontId="0" fillId="7" borderId="1" xfId="0" applyFont="1" applyFill="1" applyBorder="1" applyAlignment="1">
      <alignment horizontal="left" vertical="top" wrapText="1"/>
    </xf>
    <xf numFmtId="0" fontId="0" fillId="7" borderId="1" xfId="0" applyFont="1" applyFill="1" applyBorder="1" applyAlignment="1">
      <alignment horizontal="left" vertical="top"/>
    </xf>
    <xf numFmtId="6" fontId="0" fillId="7" borderId="1" xfId="0" applyNumberFormat="1" applyFont="1" applyFill="1" applyBorder="1"/>
    <xf numFmtId="0" fontId="0" fillId="7" borderId="1" xfId="0" applyFont="1" applyFill="1" applyBorder="1" applyAlignment="1">
      <alignment wrapText="1"/>
    </xf>
    <xf numFmtId="42" fontId="0" fillId="7" borderId="0" xfId="0" applyNumberFormat="1" applyFont="1" applyFill="1"/>
    <xf numFmtId="42" fontId="2" fillId="7" borderId="1" xfId="0" applyNumberFormat="1" applyFont="1" applyFill="1" applyBorder="1"/>
    <xf numFmtId="0" fontId="14" fillId="7" borderId="1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14" fillId="7" borderId="1" xfId="0" applyNumberFormat="1" applyFont="1" applyFill="1" applyBorder="1"/>
    <xf numFmtId="42" fontId="14" fillId="7" borderId="1" xfId="0" applyNumberFormat="1" applyFont="1" applyFill="1" applyBorder="1"/>
    <xf numFmtId="0" fontId="0" fillId="9" borderId="1" xfId="0" applyFont="1" applyFill="1" applyBorder="1"/>
    <xf numFmtId="42" fontId="0" fillId="9" borderId="1" xfId="0" applyNumberFormat="1" applyFont="1" applyFill="1" applyBorder="1"/>
    <xf numFmtId="0" fontId="0" fillId="9" borderId="1" xfId="0" applyFont="1" applyFill="1" applyBorder="1" applyAlignment="1">
      <alignment wrapText="1"/>
    </xf>
    <xf numFmtId="0" fontId="14" fillId="9" borderId="1" xfId="0" applyFont="1" applyFill="1" applyBorder="1"/>
    <xf numFmtId="42" fontId="14" fillId="9" borderId="1" xfId="0" applyNumberFormat="1" applyFont="1" applyFill="1" applyBorder="1"/>
    <xf numFmtId="0" fontId="14" fillId="9" borderId="1" xfId="0" applyFont="1" applyFill="1" applyBorder="1" applyAlignment="1">
      <alignment horizontal="left" vertical="top" wrapText="1"/>
    </xf>
    <xf numFmtId="42" fontId="2" fillId="9" borderId="1" xfId="0" applyNumberFormat="1" applyFont="1" applyFill="1" applyBorder="1"/>
    <xf numFmtId="0" fontId="2" fillId="9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42" fontId="1" fillId="8" borderId="5" xfId="0" applyNumberFormat="1" applyFont="1" applyFill="1" applyBorder="1"/>
    <xf numFmtId="0" fontId="5" fillId="0" borderId="2" xfId="0" applyFont="1" applyBorder="1" applyAlignment="1">
      <alignment horizontal="center"/>
    </xf>
    <xf numFmtId="0" fontId="1" fillId="3" borderId="7" xfId="0" applyFont="1" applyFill="1" applyBorder="1"/>
    <xf numFmtId="0" fontId="0" fillId="3" borderId="7" xfId="0" applyFont="1" applyFill="1" applyBorder="1" applyAlignment="1">
      <alignment horizontal="right"/>
    </xf>
    <xf numFmtId="42" fontId="0" fillId="3" borderId="7" xfId="0" applyNumberFormat="1" applyFont="1" applyFill="1" applyBorder="1"/>
    <xf numFmtId="42" fontId="1" fillId="8" borderId="7" xfId="0" applyNumberFormat="1" applyFont="1" applyFill="1" applyBorder="1"/>
    <xf numFmtId="42" fontId="0" fillId="8" borderId="7" xfId="0" applyNumberFormat="1" applyFont="1" applyFill="1" applyBorder="1"/>
    <xf numFmtId="0" fontId="1" fillId="3" borderId="7" xfId="0" applyFont="1" applyFill="1" applyBorder="1" applyAlignment="1">
      <alignment wrapText="1"/>
    </xf>
    <xf numFmtId="42" fontId="2" fillId="3" borderId="5" xfId="0" applyNumberFormat="1" applyFont="1" applyFill="1" applyBorder="1"/>
    <xf numFmtId="42" fontId="1" fillId="3" borderId="5" xfId="0" applyNumberFormat="1" applyFont="1" applyFill="1" applyBorder="1"/>
    <xf numFmtId="0" fontId="0" fillId="3" borderId="5" xfId="0" applyFont="1" applyFill="1" applyBorder="1" applyAlignment="1">
      <alignment wrapText="1"/>
    </xf>
    <xf numFmtId="0" fontId="13" fillId="2" borderId="7" xfId="0" applyFont="1" applyFill="1" applyBorder="1"/>
    <xf numFmtId="0" fontId="1" fillId="2" borderId="7" xfId="0" applyFont="1" applyFill="1" applyBorder="1"/>
    <xf numFmtId="42" fontId="11" fillId="2" borderId="7" xfId="0" applyNumberFormat="1" applyFont="1" applyFill="1" applyBorder="1"/>
    <xf numFmtId="42" fontId="1" fillId="2" borderId="7" xfId="0" applyNumberFormat="1" applyFont="1" applyFill="1" applyBorder="1"/>
    <xf numFmtId="0" fontId="1" fillId="2" borderId="7" xfId="0" applyFont="1" applyFill="1" applyBorder="1" applyAlignment="1">
      <alignment wrapText="1"/>
    </xf>
    <xf numFmtId="0" fontId="0" fillId="0" borderId="0" xfId="0" applyFont="1" applyAlignment="1"/>
    <xf numFmtId="0" fontId="19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/>
    </xf>
    <xf numFmtId="0" fontId="14" fillId="9" borderId="1" xfId="0" applyNumberFormat="1" applyFont="1" applyFill="1" applyBorder="1"/>
    <xf numFmtId="0" fontId="8" fillId="5" borderId="1" xfId="0" applyFont="1" applyFill="1" applyBorder="1" applyAlignment="1">
      <alignment horizontal="left" vertical="top" wrapText="1"/>
    </xf>
  </cellXfs>
  <cellStyles count="4">
    <cellStyle name="Comma" xfId="1" builtinId="3"/>
    <cellStyle name="Comma 2" xf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4D4D4D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8"/>
  <sheetViews>
    <sheetView tabSelected="1" zoomScale="90" zoomScaleNormal="90" workbookViewId="0">
      <selection activeCell="J18" sqref="J18"/>
    </sheetView>
  </sheetViews>
  <sheetFormatPr defaultColWidth="9.28515625" defaultRowHeight="12.75" x14ac:dyDescent="0.2"/>
  <cols>
    <col min="1" max="1" width="6.42578125" style="107" customWidth="1"/>
    <col min="2" max="2" width="16.7109375" style="3" customWidth="1"/>
    <col min="3" max="3" width="55" style="3" customWidth="1"/>
    <col min="4" max="4" width="11.42578125" style="71" bestFit="1" customWidth="1"/>
    <col min="5" max="5" width="15.7109375" style="71" bestFit="1" customWidth="1"/>
    <col min="6" max="6" width="14.42578125" style="71" bestFit="1" customWidth="1"/>
    <col min="7" max="7" width="16.28515625" style="72" customWidth="1"/>
    <col min="8" max="8" width="16.5703125" style="72" bestFit="1" customWidth="1"/>
    <col min="9" max="9" width="71" style="3" customWidth="1"/>
    <col min="10" max="10" width="9" style="3" customWidth="1"/>
    <col min="11" max="11" width="9.28515625" style="3"/>
    <col min="12" max="12" width="8.5703125" style="3" customWidth="1"/>
    <col min="13" max="13" width="10.42578125" style="3" customWidth="1"/>
    <col min="14" max="16384" width="9.28515625" style="3"/>
  </cols>
  <sheetData>
    <row r="1" spans="1:10" ht="36" customHeight="1" x14ac:dyDescent="0.25">
      <c r="A1" s="129" t="s">
        <v>113</v>
      </c>
      <c r="B1" s="128"/>
      <c r="D1" s="1"/>
      <c r="E1" s="1" t="s">
        <v>0</v>
      </c>
      <c r="F1" s="1"/>
      <c r="G1" s="12"/>
      <c r="H1" s="12"/>
      <c r="I1" s="7"/>
    </row>
    <row r="2" spans="1:10" ht="15" x14ac:dyDescent="0.25">
      <c r="A2" s="13" t="s">
        <v>118</v>
      </c>
      <c r="B2" s="7"/>
      <c r="D2" s="1"/>
      <c r="E2" s="1"/>
      <c r="F2" s="1"/>
      <c r="G2" s="12"/>
      <c r="H2" s="12"/>
      <c r="I2" s="7"/>
    </row>
    <row r="3" spans="1:10" ht="15" x14ac:dyDescent="0.25">
      <c r="A3" s="106"/>
      <c r="B3" s="14" t="s">
        <v>1</v>
      </c>
      <c r="C3" s="14" t="s">
        <v>2</v>
      </c>
      <c r="D3" s="15" t="s">
        <v>3</v>
      </c>
      <c r="E3" s="15" t="s">
        <v>4</v>
      </c>
      <c r="F3" s="15" t="s">
        <v>5</v>
      </c>
      <c r="G3" s="16" t="s">
        <v>88</v>
      </c>
      <c r="H3" s="16" t="s">
        <v>71</v>
      </c>
      <c r="I3" s="14" t="s">
        <v>6</v>
      </c>
    </row>
    <row r="4" spans="1:10" ht="15" x14ac:dyDescent="0.25">
      <c r="A4" s="108"/>
      <c r="B4" s="17" t="s">
        <v>7</v>
      </c>
      <c r="C4" s="18"/>
      <c r="D4" s="19"/>
      <c r="E4" s="19"/>
      <c r="F4" s="19"/>
      <c r="G4" s="20"/>
      <c r="H4" s="20"/>
      <c r="I4" s="21"/>
    </row>
    <row r="5" spans="1:10" ht="15" customHeight="1" x14ac:dyDescent="0.25">
      <c r="A5" s="109">
        <v>1</v>
      </c>
      <c r="B5" s="87" t="s">
        <v>8</v>
      </c>
      <c r="C5" s="87" t="s">
        <v>9</v>
      </c>
      <c r="D5" s="29"/>
      <c r="E5" s="29"/>
      <c r="F5" s="29">
        <v>550000</v>
      </c>
      <c r="G5" s="29">
        <f t="shared" ref="G5:G23" si="0">SUM(D5:F5)</f>
        <v>550000</v>
      </c>
      <c r="H5" s="29" t="e">
        <f>i</f>
        <v>#NAME?</v>
      </c>
      <c r="I5" s="88"/>
      <c r="J5" s="3">
        <f>IF(G5&gt;=$G$7,1,0)</f>
        <v>0</v>
      </c>
    </row>
    <row r="6" spans="1:10" ht="15" x14ac:dyDescent="0.25">
      <c r="A6" s="109">
        <v>2</v>
      </c>
      <c r="B6" s="87" t="s">
        <v>8</v>
      </c>
      <c r="C6" s="87" t="s">
        <v>10</v>
      </c>
      <c r="D6" s="29">
        <v>200000</v>
      </c>
      <c r="E6" s="29">
        <v>790000</v>
      </c>
      <c r="F6" s="29"/>
      <c r="G6" s="29">
        <f t="shared" si="0"/>
        <v>990000</v>
      </c>
      <c r="H6" s="29"/>
      <c r="I6" s="89" t="s">
        <v>112</v>
      </c>
      <c r="J6" s="3">
        <f t="shared" ref="J6:J69" si="1">IF(G6&gt;=$G$7,1,0)</f>
        <v>0</v>
      </c>
    </row>
    <row r="7" spans="1:10" ht="15" x14ac:dyDescent="0.25">
      <c r="A7" s="109">
        <v>3</v>
      </c>
      <c r="B7" s="87" t="s">
        <v>11</v>
      </c>
      <c r="C7" s="87" t="s">
        <v>73</v>
      </c>
      <c r="D7" s="29"/>
      <c r="E7" s="29">
        <v>1000000</v>
      </c>
      <c r="F7" s="29">
        <v>1900000</v>
      </c>
      <c r="G7" s="90">
        <f t="shared" si="0"/>
        <v>2900000</v>
      </c>
      <c r="H7" s="90"/>
      <c r="I7" s="88"/>
      <c r="J7" s="3">
        <f t="shared" si="1"/>
        <v>1</v>
      </c>
    </row>
    <row r="8" spans="1:10" s="80" customFormat="1" ht="15" x14ac:dyDescent="0.25">
      <c r="A8" s="109">
        <v>4</v>
      </c>
      <c r="B8" s="87" t="s">
        <v>12</v>
      </c>
      <c r="C8" s="87" t="s">
        <v>61</v>
      </c>
      <c r="D8" s="29"/>
      <c r="E8" s="29"/>
      <c r="F8" s="29">
        <v>2123665.2200000002</v>
      </c>
      <c r="G8" s="29">
        <f t="shared" si="0"/>
        <v>2123665.2200000002</v>
      </c>
      <c r="H8" s="29"/>
      <c r="I8" s="88"/>
      <c r="J8" s="3">
        <f t="shared" si="1"/>
        <v>0</v>
      </c>
    </row>
    <row r="9" spans="1:10" ht="15" customHeight="1" x14ac:dyDescent="0.25">
      <c r="A9" s="109">
        <v>5</v>
      </c>
      <c r="B9" s="87" t="s">
        <v>12</v>
      </c>
      <c r="C9" s="87" t="s">
        <v>13</v>
      </c>
      <c r="D9" s="29"/>
      <c r="E9" s="29">
        <v>200000</v>
      </c>
      <c r="F9" s="29">
        <v>1000000</v>
      </c>
      <c r="G9" s="29">
        <f t="shared" si="0"/>
        <v>1200000</v>
      </c>
      <c r="H9" s="29"/>
      <c r="I9" s="89" t="s">
        <v>68</v>
      </c>
      <c r="J9" s="3">
        <f t="shared" si="1"/>
        <v>0</v>
      </c>
    </row>
    <row r="10" spans="1:10" s="80" customFormat="1" ht="13.5" customHeight="1" x14ac:dyDescent="0.25">
      <c r="A10" s="109">
        <v>6</v>
      </c>
      <c r="B10" s="87" t="s">
        <v>14</v>
      </c>
      <c r="C10" s="87" t="s">
        <v>16</v>
      </c>
      <c r="D10" s="29"/>
      <c r="E10" s="29"/>
      <c r="F10" s="29">
        <v>75000</v>
      </c>
      <c r="G10" s="29">
        <f t="shared" ref="G10:G15" si="2">SUM(D10:F10)</f>
        <v>75000</v>
      </c>
      <c r="H10" s="29"/>
      <c r="I10" s="91"/>
      <c r="J10" s="3">
        <f t="shared" si="1"/>
        <v>0</v>
      </c>
    </row>
    <row r="11" spans="1:10" s="80" customFormat="1" ht="15" x14ac:dyDescent="0.25">
      <c r="A11" s="109">
        <v>7</v>
      </c>
      <c r="B11" s="87" t="s">
        <v>14</v>
      </c>
      <c r="C11" s="87" t="s">
        <v>17</v>
      </c>
      <c r="D11" s="29"/>
      <c r="E11" s="29"/>
      <c r="F11" s="92">
        <v>175000</v>
      </c>
      <c r="G11" s="29">
        <f t="shared" si="2"/>
        <v>175000</v>
      </c>
      <c r="H11" s="29"/>
      <c r="I11" s="91"/>
      <c r="J11" s="3">
        <f t="shared" si="1"/>
        <v>0</v>
      </c>
    </row>
    <row r="12" spans="1:10" ht="15" x14ac:dyDescent="0.25">
      <c r="A12" s="109">
        <v>8</v>
      </c>
      <c r="B12" s="87" t="s">
        <v>18</v>
      </c>
      <c r="C12" s="87" t="s">
        <v>19</v>
      </c>
      <c r="D12" s="29">
        <v>50000</v>
      </c>
      <c r="E12" s="29"/>
      <c r="F12" s="29"/>
      <c r="G12" s="29">
        <f t="shared" si="2"/>
        <v>50000</v>
      </c>
      <c r="H12" s="29"/>
      <c r="I12" s="91" t="s">
        <v>105</v>
      </c>
      <c r="J12" s="3">
        <f t="shared" si="1"/>
        <v>0</v>
      </c>
    </row>
    <row r="13" spans="1:10" ht="15" x14ac:dyDescent="0.25">
      <c r="A13" s="109">
        <v>9</v>
      </c>
      <c r="B13" s="87" t="s">
        <v>27</v>
      </c>
      <c r="C13" s="87" t="s">
        <v>28</v>
      </c>
      <c r="D13" s="29"/>
      <c r="E13" s="29"/>
      <c r="F13" s="29">
        <v>100000</v>
      </c>
      <c r="G13" s="29">
        <f t="shared" si="2"/>
        <v>100000</v>
      </c>
      <c r="H13" s="29"/>
      <c r="I13" s="91"/>
      <c r="J13" s="3">
        <f t="shared" si="1"/>
        <v>0</v>
      </c>
    </row>
    <row r="14" spans="1:10" s="73" customFormat="1" ht="15" x14ac:dyDescent="0.25">
      <c r="A14" s="109">
        <v>10</v>
      </c>
      <c r="B14" s="87" t="s">
        <v>27</v>
      </c>
      <c r="C14" s="87" t="s">
        <v>29</v>
      </c>
      <c r="D14" s="29"/>
      <c r="E14" s="29"/>
      <c r="F14" s="29">
        <v>143000</v>
      </c>
      <c r="G14" s="29">
        <f t="shared" si="2"/>
        <v>143000</v>
      </c>
      <c r="H14" s="29"/>
      <c r="I14" s="91"/>
      <c r="J14" s="3">
        <f t="shared" si="1"/>
        <v>0</v>
      </c>
    </row>
    <row r="15" spans="1:10" s="77" customFormat="1" ht="15" x14ac:dyDescent="0.25">
      <c r="A15" s="109">
        <v>11</v>
      </c>
      <c r="B15" s="87" t="s">
        <v>30</v>
      </c>
      <c r="C15" s="87" t="s">
        <v>72</v>
      </c>
      <c r="D15" s="29"/>
      <c r="E15" s="29">
        <v>811750</v>
      </c>
      <c r="F15" s="29">
        <v>1500000</v>
      </c>
      <c r="G15" s="29">
        <f t="shared" si="2"/>
        <v>2311750</v>
      </c>
      <c r="H15" s="93"/>
      <c r="I15" s="94" t="s">
        <v>77</v>
      </c>
      <c r="J15" s="3">
        <f t="shared" si="1"/>
        <v>0</v>
      </c>
    </row>
    <row r="16" spans="1:10" ht="15.75" customHeight="1" collapsed="1" x14ac:dyDescent="0.25">
      <c r="A16" s="109">
        <v>12</v>
      </c>
      <c r="B16" s="87" t="s">
        <v>24</v>
      </c>
      <c r="C16" s="87" t="s">
        <v>101</v>
      </c>
      <c r="D16" s="29"/>
      <c r="E16" s="29"/>
      <c r="F16" s="29"/>
      <c r="G16" s="29"/>
      <c r="H16" s="29"/>
      <c r="I16" s="94" t="s">
        <v>80</v>
      </c>
      <c r="J16" s="3">
        <f t="shared" si="1"/>
        <v>0</v>
      </c>
    </row>
    <row r="17" spans="1:12" ht="15" x14ac:dyDescent="0.25">
      <c r="A17" s="109">
        <v>13</v>
      </c>
      <c r="B17" s="87" t="s">
        <v>32</v>
      </c>
      <c r="C17" s="87" t="s">
        <v>33</v>
      </c>
      <c r="D17" s="29"/>
      <c r="E17" s="29"/>
      <c r="F17" s="29"/>
      <c r="G17" s="29"/>
      <c r="H17" s="29"/>
      <c r="I17" s="94" t="s">
        <v>108</v>
      </c>
      <c r="J17" s="3">
        <f t="shared" si="1"/>
        <v>0</v>
      </c>
    </row>
    <row r="18" spans="1:12" s="73" customFormat="1" ht="15" x14ac:dyDescent="0.25">
      <c r="A18" s="111">
        <v>14</v>
      </c>
      <c r="B18" s="98" t="s">
        <v>18</v>
      </c>
      <c r="C18" s="98" t="s">
        <v>20</v>
      </c>
      <c r="D18" s="99">
        <v>0</v>
      </c>
      <c r="E18" s="99"/>
      <c r="F18" s="99"/>
      <c r="G18" s="99">
        <f>SUM(D18:F18)</f>
        <v>0</v>
      </c>
      <c r="H18" s="99"/>
      <c r="I18" s="100" t="s">
        <v>109</v>
      </c>
      <c r="J18" s="3">
        <f t="shared" si="1"/>
        <v>0</v>
      </c>
    </row>
    <row r="19" spans="1:12" ht="14.25" customHeight="1" x14ac:dyDescent="0.25">
      <c r="A19" s="109">
        <v>15</v>
      </c>
      <c r="B19" s="87" t="s">
        <v>32</v>
      </c>
      <c r="C19" s="87" t="s">
        <v>51</v>
      </c>
      <c r="D19" s="29"/>
      <c r="E19" s="29"/>
      <c r="F19" s="29">
        <v>388000</v>
      </c>
      <c r="G19" s="29">
        <f>SUM(D19:F19)</f>
        <v>388000</v>
      </c>
      <c r="H19" s="29"/>
      <c r="I19" s="91" t="s">
        <v>52</v>
      </c>
      <c r="J19" s="3">
        <f t="shared" si="1"/>
        <v>0</v>
      </c>
    </row>
    <row r="20" spans="1:12" s="85" customFormat="1" ht="14.25" customHeight="1" x14ac:dyDescent="0.25">
      <c r="A20" s="110">
        <v>16</v>
      </c>
      <c r="B20" s="22" t="s">
        <v>12</v>
      </c>
      <c r="C20" s="22" t="s">
        <v>53</v>
      </c>
      <c r="D20" s="23"/>
      <c r="E20" s="24">
        <v>200000</v>
      </c>
      <c r="F20" s="24">
        <v>2300000</v>
      </c>
      <c r="G20" s="29">
        <f t="shared" si="0"/>
        <v>2500000</v>
      </c>
      <c r="H20" s="29"/>
      <c r="I20" s="26"/>
      <c r="J20" s="3">
        <f t="shared" si="1"/>
        <v>0</v>
      </c>
    </row>
    <row r="21" spans="1:12" s="5" customFormat="1" ht="15" x14ac:dyDescent="0.25">
      <c r="A21" s="111">
        <v>17</v>
      </c>
      <c r="B21" s="101" t="s">
        <v>12</v>
      </c>
      <c r="C21" s="101" t="s">
        <v>102</v>
      </c>
      <c r="D21" s="102"/>
      <c r="E21" s="102">
        <v>300000</v>
      </c>
      <c r="F21" s="102">
        <v>700000</v>
      </c>
      <c r="G21" s="102">
        <v>1000000</v>
      </c>
      <c r="H21" s="102"/>
      <c r="I21" s="103" t="s">
        <v>106</v>
      </c>
      <c r="J21" s="3">
        <f t="shared" si="1"/>
        <v>0</v>
      </c>
    </row>
    <row r="22" spans="1:12" s="73" customFormat="1" ht="15" x14ac:dyDescent="0.25">
      <c r="A22" s="111">
        <v>18</v>
      </c>
      <c r="B22" s="98" t="s">
        <v>74</v>
      </c>
      <c r="C22" s="98" t="s">
        <v>75</v>
      </c>
      <c r="D22" s="99">
        <v>50000</v>
      </c>
      <c r="E22" s="99">
        <v>990000</v>
      </c>
      <c r="F22" s="99">
        <v>2510000</v>
      </c>
      <c r="G22" s="99">
        <v>3550000</v>
      </c>
      <c r="H22" s="104"/>
      <c r="I22" s="105"/>
      <c r="J22" s="3">
        <f t="shared" si="1"/>
        <v>1</v>
      </c>
    </row>
    <row r="23" spans="1:12" s="73" customFormat="1" ht="15" x14ac:dyDescent="0.25">
      <c r="A23" s="110">
        <v>19</v>
      </c>
      <c r="B23" s="22" t="s">
        <v>14</v>
      </c>
      <c r="C23" s="22" t="s">
        <v>15</v>
      </c>
      <c r="D23" s="24"/>
      <c r="E23" s="24">
        <v>50000</v>
      </c>
      <c r="F23" s="24">
        <v>630000</v>
      </c>
      <c r="G23" s="29">
        <f t="shared" si="0"/>
        <v>680000</v>
      </c>
      <c r="H23" s="29"/>
      <c r="I23" s="27" t="s">
        <v>104</v>
      </c>
      <c r="J23" s="3">
        <f t="shared" si="1"/>
        <v>0</v>
      </c>
    </row>
    <row r="24" spans="1:12" ht="15" x14ac:dyDescent="0.25">
      <c r="A24" s="110">
        <v>20</v>
      </c>
      <c r="B24" s="28" t="s">
        <v>21</v>
      </c>
      <c r="C24" s="28" t="s">
        <v>22</v>
      </c>
      <c r="D24" s="24"/>
      <c r="E24" s="24">
        <v>990000</v>
      </c>
      <c r="F24" s="24">
        <v>3310000</v>
      </c>
      <c r="G24" s="29">
        <f>(D24+E24+F24)</f>
        <v>4300000</v>
      </c>
      <c r="H24" s="90"/>
      <c r="I24" s="132" t="s">
        <v>116</v>
      </c>
      <c r="J24" s="3">
        <f t="shared" si="1"/>
        <v>1</v>
      </c>
    </row>
    <row r="25" spans="1:12" ht="15.75" customHeight="1" x14ac:dyDescent="0.25">
      <c r="A25" s="110">
        <v>21</v>
      </c>
      <c r="B25" s="28" t="s">
        <v>21</v>
      </c>
      <c r="C25" s="28" t="s">
        <v>23</v>
      </c>
      <c r="D25" s="24"/>
      <c r="E25" s="24">
        <v>400000</v>
      </c>
      <c r="F25" s="24">
        <v>3600000</v>
      </c>
      <c r="G25" s="29">
        <f t="shared" ref="G25:G29" si="3">SUM(D25:F25)</f>
        <v>4000000</v>
      </c>
      <c r="H25" s="90"/>
      <c r="I25" s="27" t="s">
        <v>117</v>
      </c>
      <c r="J25" s="3">
        <f t="shared" si="1"/>
        <v>1</v>
      </c>
    </row>
    <row r="26" spans="1:12" ht="18" customHeight="1" x14ac:dyDescent="0.25">
      <c r="A26" s="110">
        <v>22</v>
      </c>
      <c r="B26" s="28" t="s">
        <v>24</v>
      </c>
      <c r="C26" s="28" t="s">
        <v>54</v>
      </c>
      <c r="D26" s="24"/>
      <c r="E26" s="24"/>
      <c r="F26" s="24">
        <v>2000000</v>
      </c>
      <c r="G26" s="29">
        <f>SUM(D26:F26)</f>
        <v>2000000</v>
      </c>
      <c r="H26" s="29"/>
      <c r="I26" s="27"/>
      <c r="J26" s="3">
        <f t="shared" si="1"/>
        <v>0</v>
      </c>
    </row>
    <row r="27" spans="1:12" ht="15.75" customHeight="1" x14ac:dyDescent="0.25">
      <c r="A27" s="110">
        <v>23</v>
      </c>
      <c r="B27" s="28" t="s">
        <v>25</v>
      </c>
      <c r="C27" s="28" t="s">
        <v>26</v>
      </c>
      <c r="D27" s="24"/>
      <c r="E27" s="24">
        <v>600000</v>
      </c>
      <c r="F27" s="24"/>
      <c r="G27" s="29">
        <v>600000</v>
      </c>
      <c r="H27" s="29"/>
      <c r="I27" s="27" t="s">
        <v>107</v>
      </c>
      <c r="J27" s="3">
        <f t="shared" si="1"/>
        <v>0</v>
      </c>
      <c r="L27" s="73"/>
    </row>
    <row r="28" spans="1:12" ht="15" x14ac:dyDescent="0.25">
      <c r="A28" s="110">
        <v>24</v>
      </c>
      <c r="B28" s="28" t="s">
        <v>76</v>
      </c>
      <c r="C28" s="28" t="s">
        <v>90</v>
      </c>
      <c r="D28" s="24"/>
      <c r="E28" s="24">
        <v>0</v>
      </c>
      <c r="F28" s="24">
        <v>0</v>
      </c>
      <c r="G28" s="29">
        <v>3000000</v>
      </c>
      <c r="H28" s="29"/>
      <c r="I28" s="84"/>
      <c r="J28" s="3">
        <f t="shared" si="1"/>
        <v>1</v>
      </c>
      <c r="L28" s="72" t="s">
        <v>0</v>
      </c>
    </row>
    <row r="29" spans="1:12" s="80" customFormat="1" ht="15" x14ac:dyDescent="0.25">
      <c r="A29" s="110">
        <v>25</v>
      </c>
      <c r="B29" s="28" t="s">
        <v>31</v>
      </c>
      <c r="C29" s="28" t="s">
        <v>86</v>
      </c>
      <c r="D29" s="24"/>
      <c r="E29" s="23">
        <v>840000</v>
      </c>
      <c r="F29" s="23">
        <v>5000000</v>
      </c>
      <c r="G29" s="29">
        <f t="shared" si="3"/>
        <v>5840000</v>
      </c>
      <c r="H29" s="29"/>
      <c r="I29" s="27"/>
      <c r="J29" s="3">
        <f t="shared" si="1"/>
        <v>1</v>
      </c>
    </row>
    <row r="30" spans="1:12" s="80" customFormat="1" ht="15" x14ac:dyDescent="0.25">
      <c r="A30" s="110">
        <v>26</v>
      </c>
      <c r="B30" s="28" t="s">
        <v>98</v>
      </c>
      <c r="C30" s="28" t="s">
        <v>99</v>
      </c>
      <c r="D30" s="24"/>
      <c r="E30" s="24"/>
      <c r="F30" s="24"/>
      <c r="G30" s="29"/>
      <c r="H30" s="29"/>
      <c r="I30" s="95" t="s">
        <v>100</v>
      </c>
      <c r="J30" s="3">
        <f t="shared" si="1"/>
        <v>0</v>
      </c>
    </row>
    <row r="31" spans="1:12" ht="14.25" hidden="1" customHeight="1" x14ac:dyDescent="0.25">
      <c r="B31" s="28"/>
      <c r="C31" s="28"/>
      <c r="D31" s="30"/>
      <c r="E31" s="31"/>
      <c r="F31" s="31"/>
      <c r="G31" s="29"/>
      <c r="H31" s="29"/>
      <c r="I31" s="27"/>
      <c r="J31" s="3">
        <f t="shared" si="1"/>
        <v>0</v>
      </c>
    </row>
    <row r="32" spans="1:12" ht="14.25" hidden="1" customHeight="1" x14ac:dyDescent="0.25">
      <c r="B32" s="28"/>
      <c r="C32" s="28"/>
      <c r="D32" s="30"/>
      <c r="E32" s="31"/>
      <c r="F32" s="31"/>
      <c r="G32" s="29"/>
      <c r="H32" s="29"/>
      <c r="I32" s="27"/>
      <c r="J32" s="3">
        <f t="shared" si="1"/>
        <v>0</v>
      </c>
    </row>
    <row r="33" spans="1:17" ht="14.25" hidden="1" customHeight="1" x14ac:dyDescent="0.25">
      <c r="B33" s="28"/>
      <c r="C33" s="28"/>
      <c r="D33" s="30"/>
      <c r="E33" s="31"/>
      <c r="F33" s="30"/>
      <c r="G33" s="25"/>
      <c r="H33" s="25"/>
      <c r="I33" s="27"/>
      <c r="J33" s="3">
        <f t="shared" si="1"/>
        <v>0</v>
      </c>
    </row>
    <row r="34" spans="1:17" ht="14.25" hidden="1" customHeight="1" x14ac:dyDescent="0.25">
      <c r="B34" s="28"/>
      <c r="C34" s="28"/>
      <c r="D34" s="30"/>
      <c r="E34" s="30"/>
      <c r="F34" s="30"/>
      <c r="G34" s="25"/>
      <c r="H34" s="25"/>
      <c r="I34" s="27"/>
      <c r="J34" s="3">
        <f t="shared" si="1"/>
        <v>0</v>
      </c>
    </row>
    <row r="35" spans="1:17" ht="14.25" hidden="1" customHeight="1" x14ac:dyDescent="0.25">
      <c r="B35" s="28"/>
      <c r="C35" s="28"/>
      <c r="D35" s="30"/>
      <c r="E35" s="30"/>
      <c r="F35" s="30"/>
      <c r="G35" s="25"/>
      <c r="H35" s="25"/>
      <c r="I35" s="27"/>
      <c r="J35" s="3">
        <f t="shared" si="1"/>
        <v>0</v>
      </c>
    </row>
    <row r="36" spans="1:17" ht="14.25" hidden="1" customHeight="1" x14ac:dyDescent="0.25">
      <c r="B36" s="28"/>
      <c r="C36" s="28"/>
      <c r="D36" s="30"/>
      <c r="E36" s="30"/>
      <c r="F36" s="30"/>
      <c r="G36" s="25"/>
      <c r="H36" s="25"/>
      <c r="I36" s="24"/>
      <c r="J36" s="3">
        <f t="shared" si="1"/>
        <v>0</v>
      </c>
    </row>
    <row r="37" spans="1:17" ht="18" customHeight="1" x14ac:dyDescent="0.25">
      <c r="A37" s="32"/>
      <c r="B37" s="32"/>
      <c r="C37" s="33" t="s">
        <v>59</v>
      </c>
      <c r="D37" s="34">
        <f>SUM(D5:D30)</f>
        <v>300000</v>
      </c>
      <c r="E37" s="34">
        <f>SUM(E5:E30)</f>
        <v>7171750</v>
      </c>
      <c r="F37" s="34">
        <f>SUM(F5:F30)</f>
        <v>28004665.219999999</v>
      </c>
      <c r="G37" s="35">
        <f>SUM(G5:G30)</f>
        <v>38476415.219999999</v>
      </c>
      <c r="H37" s="35"/>
      <c r="I37" s="36" t="s">
        <v>0</v>
      </c>
    </row>
    <row r="38" spans="1:17" ht="15" x14ac:dyDescent="0.25">
      <c r="A38" s="32"/>
      <c r="B38" s="32"/>
      <c r="C38" s="33" t="s">
        <v>114</v>
      </c>
      <c r="D38" s="37"/>
      <c r="E38" s="37"/>
      <c r="F38" s="37" t="s">
        <v>0</v>
      </c>
      <c r="G38" s="78">
        <f>SUM(G39-G37)</f>
        <v>-1152915.2199999988</v>
      </c>
      <c r="H38" s="38"/>
      <c r="I38" s="39"/>
    </row>
    <row r="39" spans="1:17" ht="15" x14ac:dyDescent="0.25">
      <c r="A39" s="52"/>
      <c r="B39" s="52"/>
      <c r="C39" s="53" t="s">
        <v>60</v>
      </c>
      <c r="D39" s="120"/>
      <c r="E39" s="120"/>
      <c r="F39" s="120"/>
      <c r="G39" s="82">
        <f>35000000+2323500</f>
        <v>37323500</v>
      </c>
      <c r="H39" s="121"/>
      <c r="I39" s="122"/>
    </row>
    <row r="40" spans="1:17" ht="45" customHeight="1" x14ac:dyDescent="0.25">
      <c r="A40" s="113"/>
      <c r="B40" s="40"/>
      <c r="C40" s="40"/>
      <c r="D40" s="41"/>
      <c r="E40" s="41"/>
      <c r="F40" s="41"/>
      <c r="G40" s="42"/>
      <c r="H40" s="42"/>
      <c r="I40" s="43"/>
      <c r="Q40" s="3" t="s">
        <v>0</v>
      </c>
    </row>
    <row r="41" spans="1:17" ht="15" x14ac:dyDescent="0.25">
      <c r="A41" s="123"/>
      <c r="B41" s="123" t="s">
        <v>34</v>
      </c>
      <c r="C41" s="124" t="s">
        <v>2</v>
      </c>
      <c r="D41" s="125" t="s">
        <v>3</v>
      </c>
      <c r="E41" s="125" t="s">
        <v>4</v>
      </c>
      <c r="F41" s="125" t="s">
        <v>5</v>
      </c>
      <c r="G41" s="126" t="s">
        <v>88</v>
      </c>
      <c r="H41" s="126" t="s">
        <v>71</v>
      </c>
      <c r="I41" s="127" t="s">
        <v>6</v>
      </c>
      <c r="M41" s="74"/>
    </row>
    <row r="42" spans="1:17" ht="15" x14ac:dyDescent="0.25">
      <c r="A42" s="17"/>
      <c r="B42" s="17" t="s">
        <v>56</v>
      </c>
      <c r="C42" s="44"/>
      <c r="D42" s="45"/>
      <c r="E42" s="45"/>
      <c r="F42" s="45"/>
      <c r="G42" s="46" t="s">
        <v>0</v>
      </c>
      <c r="H42" s="46"/>
      <c r="I42" s="47" t="s">
        <v>0</v>
      </c>
      <c r="M42" s="74"/>
    </row>
    <row r="43" spans="1:17" ht="15" x14ac:dyDescent="0.25">
      <c r="A43" s="109">
        <v>1</v>
      </c>
      <c r="B43" s="87" t="s">
        <v>34</v>
      </c>
      <c r="C43" s="87" t="s">
        <v>36</v>
      </c>
      <c r="D43" s="29"/>
      <c r="E43" s="29"/>
      <c r="F43" s="29">
        <v>925000</v>
      </c>
      <c r="G43" s="29">
        <f t="shared" ref="G43:G55" si="4">SUM(D43:F43)</f>
        <v>925000</v>
      </c>
      <c r="H43" s="29"/>
      <c r="I43" s="91" t="s">
        <v>92</v>
      </c>
      <c r="J43" s="3">
        <f t="shared" si="1"/>
        <v>0</v>
      </c>
      <c r="M43" s="74"/>
    </row>
    <row r="44" spans="1:17" ht="15" x14ac:dyDescent="0.25">
      <c r="A44" s="109">
        <v>2</v>
      </c>
      <c r="B44" s="87" t="s">
        <v>34</v>
      </c>
      <c r="C44" s="96" t="s">
        <v>35</v>
      </c>
      <c r="D44" s="29"/>
      <c r="E44" s="29"/>
      <c r="F44" s="29">
        <v>940273</v>
      </c>
      <c r="G44" s="29">
        <f t="shared" si="4"/>
        <v>940273</v>
      </c>
      <c r="H44" s="29"/>
      <c r="I44" s="91" t="s">
        <v>93</v>
      </c>
      <c r="J44" s="3">
        <f t="shared" si="1"/>
        <v>0</v>
      </c>
      <c r="M44" s="74"/>
    </row>
    <row r="45" spans="1:17" ht="15" x14ac:dyDescent="0.25">
      <c r="A45" s="109">
        <v>3</v>
      </c>
      <c r="B45" s="87" t="s">
        <v>34</v>
      </c>
      <c r="C45" s="96" t="s">
        <v>37</v>
      </c>
      <c r="D45" s="29"/>
      <c r="E45" s="29"/>
      <c r="F45" s="97">
        <v>340000</v>
      </c>
      <c r="G45" s="29">
        <f t="shared" si="4"/>
        <v>340000</v>
      </c>
      <c r="H45" s="29"/>
      <c r="I45" s="91" t="s">
        <v>94</v>
      </c>
      <c r="J45" s="3">
        <f t="shared" si="1"/>
        <v>0</v>
      </c>
      <c r="L45" s="2"/>
      <c r="M45" s="75"/>
    </row>
    <row r="46" spans="1:17" ht="15" x14ac:dyDescent="0.25">
      <c r="A46" s="109">
        <v>4</v>
      </c>
      <c r="B46" s="87" t="s">
        <v>34</v>
      </c>
      <c r="C46" s="96" t="s">
        <v>38</v>
      </c>
      <c r="D46" s="29"/>
      <c r="E46" s="29"/>
      <c r="F46" s="97">
        <v>300225</v>
      </c>
      <c r="G46" s="29">
        <f>SUM(D46:F46)</f>
        <v>300225</v>
      </c>
      <c r="H46" s="29"/>
      <c r="I46" s="91" t="s">
        <v>95</v>
      </c>
      <c r="J46" s="3">
        <f t="shared" si="1"/>
        <v>0</v>
      </c>
      <c r="M46" s="74"/>
    </row>
    <row r="47" spans="1:17" ht="15" x14ac:dyDescent="0.25">
      <c r="A47" s="109">
        <v>5</v>
      </c>
      <c r="B47" s="87" t="s">
        <v>34</v>
      </c>
      <c r="C47" s="96" t="s">
        <v>46</v>
      </c>
      <c r="D47" s="29"/>
      <c r="E47" s="29"/>
      <c r="F47" s="29">
        <v>175000</v>
      </c>
      <c r="G47" s="29">
        <f t="shared" si="4"/>
        <v>175000</v>
      </c>
      <c r="H47" s="29"/>
      <c r="I47" s="91" t="s">
        <v>96</v>
      </c>
      <c r="J47" s="3">
        <f t="shared" si="1"/>
        <v>0</v>
      </c>
      <c r="M47" s="74"/>
    </row>
    <row r="48" spans="1:17" ht="15" x14ac:dyDescent="0.25">
      <c r="A48" s="109">
        <v>6</v>
      </c>
      <c r="B48" s="87" t="s">
        <v>34</v>
      </c>
      <c r="C48" s="96" t="s">
        <v>83</v>
      </c>
      <c r="D48" s="29"/>
      <c r="E48" s="29">
        <v>22000</v>
      </c>
      <c r="F48" s="29"/>
      <c r="G48" s="29">
        <v>22000</v>
      </c>
      <c r="H48" s="29"/>
      <c r="I48" s="91" t="s">
        <v>97</v>
      </c>
      <c r="J48" s="3">
        <f t="shared" si="1"/>
        <v>0</v>
      </c>
      <c r="M48" s="74"/>
    </row>
    <row r="49" spans="1:13" ht="15" x14ac:dyDescent="0.25">
      <c r="A49" s="109">
        <v>7</v>
      </c>
      <c r="B49" s="87" t="s">
        <v>34</v>
      </c>
      <c r="C49" s="96" t="s">
        <v>42</v>
      </c>
      <c r="D49" s="29"/>
      <c r="E49" s="29"/>
      <c r="F49" s="29"/>
      <c r="G49" s="29">
        <v>0</v>
      </c>
      <c r="H49" s="29"/>
      <c r="I49" s="91" t="s">
        <v>81</v>
      </c>
      <c r="J49" s="3">
        <f t="shared" si="1"/>
        <v>0</v>
      </c>
      <c r="M49" s="74"/>
    </row>
    <row r="50" spans="1:13" ht="15" x14ac:dyDescent="0.25">
      <c r="A50" s="109">
        <v>8</v>
      </c>
      <c r="B50" s="87" t="s">
        <v>34</v>
      </c>
      <c r="C50" s="96" t="s">
        <v>41</v>
      </c>
      <c r="D50" s="29"/>
      <c r="E50" s="97">
        <v>100000</v>
      </c>
      <c r="F50" s="29">
        <v>350000</v>
      </c>
      <c r="G50" s="29">
        <f>SUM(D50:F50)</f>
        <v>450000</v>
      </c>
      <c r="H50" s="29"/>
      <c r="I50" s="91"/>
      <c r="J50" s="3">
        <f t="shared" si="1"/>
        <v>0</v>
      </c>
      <c r="M50" s="74"/>
    </row>
    <row r="51" spans="1:13" ht="15" x14ac:dyDescent="0.25">
      <c r="A51" s="109">
        <v>12</v>
      </c>
      <c r="B51" s="87" t="s">
        <v>34</v>
      </c>
      <c r="C51" s="96" t="s">
        <v>44</v>
      </c>
      <c r="D51" s="29"/>
      <c r="E51" s="97">
        <v>25000</v>
      </c>
      <c r="F51" s="29"/>
      <c r="G51" s="29">
        <f>SUM(D51:F51)</f>
        <v>25000</v>
      </c>
      <c r="H51" s="29"/>
      <c r="I51" s="91" t="s">
        <v>45</v>
      </c>
      <c r="J51" s="3">
        <f t="shared" si="1"/>
        <v>0</v>
      </c>
      <c r="M51" s="74"/>
    </row>
    <row r="52" spans="1:13" ht="15" x14ac:dyDescent="0.25">
      <c r="A52" s="109">
        <v>13</v>
      </c>
      <c r="B52" s="87" t="s">
        <v>34</v>
      </c>
      <c r="C52" s="96" t="s">
        <v>78</v>
      </c>
      <c r="D52" s="29"/>
      <c r="E52" s="97">
        <v>30000</v>
      </c>
      <c r="F52" s="29"/>
      <c r="G52" s="29">
        <f>SUM(D52:F52)</f>
        <v>30000</v>
      </c>
      <c r="H52" s="29"/>
      <c r="I52" s="91" t="s">
        <v>79</v>
      </c>
      <c r="J52" s="3">
        <f t="shared" si="1"/>
        <v>0</v>
      </c>
      <c r="M52" s="74"/>
    </row>
    <row r="53" spans="1:13" ht="15" x14ac:dyDescent="0.25">
      <c r="A53" s="130">
        <v>18</v>
      </c>
      <c r="B53" s="48" t="s">
        <v>34</v>
      </c>
      <c r="C53" s="51" t="s">
        <v>89</v>
      </c>
      <c r="D53" s="49"/>
      <c r="E53" s="49"/>
      <c r="F53" s="49">
        <v>250000</v>
      </c>
      <c r="G53" s="25">
        <v>250000</v>
      </c>
      <c r="H53" s="25"/>
      <c r="I53" s="50" t="s">
        <v>0</v>
      </c>
      <c r="J53" s="3">
        <f t="shared" si="1"/>
        <v>0</v>
      </c>
      <c r="M53" s="74"/>
    </row>
    <row r="54" spans="1:13" ht="15" x14ac:dyDescent="0.25">
      <c r="A54" s="130">
        <v>9</v>
      </c>
      <c r="B54" s="48" t="s">
        <v>34</v>
      </c>
      <c r="C54" s="51" t="s">
        <v>40</v>
      </c>
      <c r="D54" s="49"/>
      <c r="E54" s="49">
        <v>500000</v>
      </c>
      <c r="F54" s="49">
        <v>1000000</v>
      </c>
      <c r="G54" s="25">
        <f>SUM(D54:F54)</f>
        <v>1500000</v>
      </c>
      <c r="H54" s="25"/>
      <c r="I54" s="50" t="s">
        <v>91</v>
      </c>
      <c r="J54" s="3">
        <f t="shared" si="1"/>
        <v>0</v>
      </c>
      <c r="M54" s="74"/>
    </row>
    <row r="55" spans="1:13" ht="15" x14ac:dyDescent="0.25">
      <c r="A55" s="130">
        <v>10</v>
      </c>
      <c r="B55" s="48" t="s">
        <v>34</v>
      </c>
      <c r="C55" s="51" t="s">
        <v>39</v>
      </c>
      <c r="D55" s="49"/>
      <c r="E55" s="49">
        <v>300000</v>
      </c>
      <c r="F55" s="49"/>
      <c r="G55" s="25">
        <f t="shared" si="4"/>
        <v>300000</v>
      </c>
      <c r="H55" s="25"/>
      <c r="I55" s="50" t="s">
        <v>45</v>
      </c>
      <c r="J55" s="3">
        <f t="shared" si="1"/>
        <v>0</v>
      </c>
      <c r="M55" s="74"/>
    </row>
    <row r="56" spans="1:13" ht="15" x14ac:dyDescent="0.25">
      <c r="A56" s="130">
        <v>11</v>
      </c>
      <c r="B56" s="48" t="s">
        <v>34</v>
      </c>
      <c r="C56" s="51" t="s">
        <v>43</v>
      </c>
      <c r="D56" s="79">
        <v>100000</v>
      </c>
      <c r="E56" s="49">
        <v>500000</v>
      </c>
      <c r="F56" s="49">
        <v>1000000</v>
      </c>
      <c r="G56" s="81">
        <f>SUM(D56:F56)</f>
        <v>1600000</v>
      </c>
      <c r="H56" s="25"/>
      <c r="I56" s="50" t="s">
        <v>110</v>
      </c>
      <c r="J56" s="3">
        <f t="shared" si="1"/>
        <v>0</v>
      </c>
      <c r="M56" s="74"/>
    </row>
    <row r="57" spans="1:13" ht="15" x14ac:dyDescent="0.25">
      <c r="A57" s="130">
        <v>14</v>
      </c>
      <c r="B57" s="48" t="s">
        <v>34</v>
      </c>
      <c r="C57" s="51" t="s">
        <v>47</v>
      </c>
      <c r="D57" s="49"/>
      <c r="E57" s="49">
        <v>100000</v>
      </c>
      <c r="F57" s="49"/>
      <c r="G57" s="25">
        <f>SUM(D57:F57)</f>
        <v>100000</v>
      </c>
      <c r="H57" s="25"/>
      <c r="I57" s="50" t="s">
        <v>48</v>
      </c>
      <c r="J57" s="3">
        <f t="shared" si="1"/>
        <v>0</v>
      </c>
      <c r="M57" s="74"/>
    </row>
    <row r="58" spans="1:13" ht="15" x14ac:dyDescent="0.25">
      <c r="A58" s="111">
        <v>15</v>
      </c>
      <c r="B58" s="98" t="s">
        <v>34</v>
      </c>
      <c r="C58" s="131" t="s">
        <v>84</v>
      </c>
      <c r="D58" s="99"/>
      <c r="E58" s="99"/>
      <c r="F58" s="102">
        <v>2900000</v>
      </c>
      <c r="G58" s="99">
        <v>2900000</v>
      </c>
      <c r="H58" s="99"/>
      <c r="I58" s="100" t="s">
        <v>82</v>
      </c>
      <c r="J58" s="3">
        <f t="shared" si="1"/>
        <v>1</v>
      </c>
      <c r="M58" s="74"/>
    </row>
    <row r="59" spans="1:13" ht="15" x14ac:dyDescent="0.25">
      <c r="A59" s="111">
        <v>16</v>
      </c>
      <c r="B59" s="98" t="s">
        <v>34</v>
      </c>
      <c r="C59" s="131" t="s">
        <v>85</v>
      </c>
      <c r="D59" s="99"/>
      <c r="E59" s="99"/>
      <c r="F59" s="102">
        <v>2500000</v>
      </c>
      <c r="G59" s="102">
        <v>2500000</v>
      </c>
      <c r="H59" s="99"/>
      <c r="I59" s="100" t="s">
        <v>111</v>
      </c>
      <c r="J59" s="3">
        <f t="shared" si="1"/>
        <v>0</v>
      </c>
      <c r="M59" s="74"/>
    </row>
    <row r="60" spans="1:13" ht="15" x14ac:dyDescent="0.25">
      <c r="A60" s="130">
        <v>17</v>
      </c>
      <c r="B60" s="48" t="s">
        <v>34</v>
      </c>
      <c r="C60" s="51" t="s">
        <v>49</v>
      </c>
      <c r="D60" s="49"/>
      <c r="E60" s="49">
        <v>300000</v>
      </c>
      <c r="F60" s="49"/>
      <c r="G60" s="25">
        <f>SUM(D60:F60)</f>
        <v>300000</v>
      </c>
      <c r="H60" s="25"/>
      <c r="I60" s="50" t="s">
        <v>103</v>
      </c>
      <c r="J60" s="3">
        <f t="shared" si="1"/>
        <v>0</v>
      </c>
      <c r="M60" s="74"/>
    </row>
    <row r="61" spans="1:13" ht="15" x14ac:dyDescent="0.25">
      <c r="A61" s="130">
        <v>19</v>
      </c>
      <c r="B61" s="48" t="s">
        <v>34</v>
      </c>
      <c r="C61" s="51" t="s">
        <v>67</v>
      </c>
      <c r="D61" s="49">
        <v>100000</v>
      </c>
      <c r="E61" s="49">
        <v>950000</v>
      </c>
      <c r="F61" s="79">
        <v>3200000</v>
      </c>
      <c r="G61" s="25">
        <f>SUM(D61:F61)</f>
        <v>4250000</v>
      </c>
      <c r="H61" s="25"/>
      <c r="I61" s="50"/>
      <c r="J61" s="3">
        <f t="shared" si="1"/>
        <v>1</v>
      </c>
      <c r="M61" s="74"/>
    </row>
    <row r="62" spans="1:13" ht="15" x14ac:dyDescent="0.25">
      <c r="A62" s="52"/>
      <c r="B62" s="52"/>
      <c r="C62" s="53" t="s">
        <v>50</v>
      </c>
      <c r="D62" s="54">
        <f>SUM(D43:D61)</f>
        <v>200000</v>
      </c>
      <c r="E62" s="54">
        <f>SUM(E43:E61)</f>
        <v>2827000</v>
      </c>
      <c r="F62" s="54">
        <f>SUM(F43:F61)</f>
        <v>13880498</v>
      </c>
      <c r="G62" s="59">
        <f>SUM(G43:G61)</f>
        <v>16907498</v>
      </c>
      <c r="H62" s="55"/>
      <c r="I62" s="56"/>
    </row>
    <row r="63" spans="1:13" ht="15" x14ac:dyDescent="0.25">
      <c r="A63" s="52"/>
      <c r="B63" s="52"/>
      <c r="C63" s="33" t="s">
        <v>114</v>
      </c>
      <c r="D63" s="34"/>
      <c r="E63" s="34"/>
      <c r="F63" s="34"/>
      <c r="G63" s="86">
        <f>+SUM(G64-G62)</f>
        <v>2450502</v>
      </c>
      <c r="H63" s="57"/>
      <c r="I63" s="39"/>
    </row>
    <row r="64" spans="1:13" ht="15" x14ac:dyDescent="0.25">
      <c r="A64" s="52"/>
      <c r="B64" s="52"/>
      <c r="C64" s="53" t="s">
        <v>55</v>
      </c>
      <c r="D64" s="54"/>
      <c r="E64" s="54"/>
      <c r="F64" s="54"/>
      <c r="G64" s="112">
        <v>19358000</v>
      </c>
      <c r="H64" s="112"/>
      <c r="I64" s="56"/>
    </row>
    <row r="65" spans="1:9" ht="15" x14ac:dyDescent="0.25">
      <c r="A65" s="113"/>
      <c r="B65" s="40"/>
      <c r="C65" s="60"/>
      <c r="D65" s="61"/>
      <c r="E65" s="61"/>
      <c r="F65" s="61"/>
      <c r="G65" s="42"/>
      <c r="H65" s="42"/>
      <c r="I65" s="43"/>
    </row>
    <row r="66" spans="1:9" ht="15" x14ac:dyDescent="0.25">
      <c r="A66" s="114"/>
      <c r="B66" s="114"/>
      <c r="C66" s="115" t="s">
        <v>66</v>
      </c>
      <c r="D66" s="116"/>
      <c r="E66" s="116"/>
      <c r="F66" s="116"/>
      <c r="G66" s="117">
        <f>SUM(G37+G62)</f>
        <v>55383913.219999999</v>
      </c>
      <c r="H66" s="118"/>
      <c r="I66" s="119"/>
    </row>
    <row r="67" spans="1:9" ht="15" x14ac:dyDescent="0.25">
      <c r="A67" s="32"/>
      <c r="B67" s="32"/>
      <c r="C67" s="76" t="s">
        <v>69</v>
      </c>
      <c r="D67" s="34"/>
      <c r="E67" s="34"/>
      <c r="F67" s="34"/>
      <c r="G67" s="62">
        <v>1000000</v>
      </c>
      <c r="H67" s="62"/>
      <c r="I67" s="39" t="s">
        <v>70</v>
      </c>
    </row>
    <row r="68" spans="1:9" ht="15" x14ac:dyDescent="0.25">
      <c r="A68" s="32"/>
      <c r="B68" s="32"/>
      <c r="C68" s="33" t="s">
        <v>58</v>
      </c>
      <c r="D68" s="34"/>
      <c r="E68" s="34"/>
      <c r="F68" s="34"/>
      <c r="G68" s="59">
        <f>SUM(G66:G67)</f>
        <v>56383913.219999999</v>
      </c>
      <c r="H68" s="59"/>
      <c r="I68" s="58"/>
    </row>
    <row r="69" spans="1:9" ht="15" x14ac:dyDescent="0.25">
      <c r="A69" s="32"/>
      <c r="B69" s="32"/>
      <c r="C69" s="64" t="s">
        <v>115</v>
      </c>
      <c r="D69" s="65"/>
      <c r="E69" s="65"/>
      <c r="F69" s="65"/>
      <c r="G69" s="57">
        <f>SUM(G70-G68)</f>
        <v>297586.78000000119</v>
      </c>
      <c r="H69" s="57"/>
      <c r="I69" s="63"/>
    </row>
    <row r="70" spans="1:9" ht="15" x14ac:dyDescent="0.25">
      <c r="A70" s="66"/>
      <c r="B70" s="66"/>
      <c r="C70" s="67" t="s">
        <v>57</v>
      </c>
      <c r="D70" s="68"/>
      <c r="E70" s="68"/>
      <c r="F70" s="68"/>
      <c r="G70" s="83">
        <f>G39+G64</f>
        <v>56681500</v>
      </c>
      <c r="H70" s="69"/>
      <c r="I70" s="70"/>
    </row>
    <row r="71" spans="1:9" x14ac:dyDescent="0.2">
      <c r="B71" s="2"/>
      <c r="C71" s="2" t="s">
        <v>0</v>
      </c>
      <c r="D71" s="4"/>
      <c r="E71" s="5"/>
      <c r="F71" s="5"/>
      <c r="G71" s="6" t="s">
        <v>0</v>
      </c>
      <c r="H71" s="6"/>
    </row>
    <row r="72" spans="1:9" x14ac:dyDescent="0.2">
      <c r="D72" s="5"/>
      <c r="E72" s="5"/>
      <c r="F72" s="5"/>
      <c r="H72" s="3"/>
    </row>
    <row r="73" spans="1:9" x14ac:dyDescent="0.2">
      <c r="D73" s="5"/>
      <c r="E73" s="5"/>
      <c r="F73" s="5"/>
      <c r="G73" s="3"/>
      <c r="H73" s="3"/>
      <c r="I73" s="8" t="s">
        <v>65</v>
      </c>
    </row>
    <row r="74" spans="1:9" x14ac:dyDescent="0.2">
      <c r="D74" s="5"/>
      <c r="E74" s="5"/>
      <c r="F74" s="5"/>
      <c r="G74" s="3"/>
      <c r="H74" s="3"/>
      <c r="I74" s="9" t="s">
        <v>62</v>
      </c>
    </row>
    <row r="75" spans="1:9" x14ac:dyDescent="0.2">
      <c r="D75" s="5"/>
      <c r="E75" s="5"/>
      <c r="F75" s="5"/>
      <c r="H75" s="3"/>
      <c r="I75" s="9" t="s">
        <v>63</v>
      </c>
    </row>
    <row r="76" spans="1:9" x14ac:dyDescent="0.2">
      <c r="D76" s="5"/>
      <c r="E76" s="5"/>
      <c r="F76" s="5"/>
      <c r="G76" s="3"/>
      <c r="H76" s="3"/>
      <c r="I76" s="10" t="s">
        <v>64</v>
      </c>
    </row>
    <row r="77" spans="1:9" x14ac:dyDescent="0.2">
      <c r="D77" s="5"/>
      <c r="E77" s="5"/>
      <c r="F77" s="5"/>
      <c r="G77" s="3"/>
      <c r="H77" s="3"/>
      <c r="I77" s="9"/>
    </row>
    <row r="78" spans="1:9" x14ac:dyDescent="0.2">
      <c r="D78" s="5"/>
      <c r="E78" s="5"/>
      <c r="F78" s="5"/>
      <c r="G78" s="3"/>
      <c r="H78" s="3"/>
      <c r="I78" s="11" t="s">
        <v>87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76" fitToHeight="0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2017-18</vt:lpstr>
      <vt:lpstr>'FY 2017-18'!Print_Area</vt:lpstr>
      <vt:lpstr>'FY 2017-18'!Print_Titles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Robert, Melanie (CAB)</dc:creator>
  <cp:lastModifiedBy>Sebastian Prins (TBS)</cp:lastModifiedBy>
  <cp:lastPrinted>2017-09-18T16:26:04Z</cp:lastPrinted>
  <dcterms:created xsi:type="dcterms:W3CDTF">2016-06-01T20:06:42Z</dcterms:created>
  <dcterms:modified xsi:type="dcterms:W3CDTF">2017-09-25T20:35:13Z</dcterms:modified>
</cp:coreProperties>
</file>