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drawings/drawing15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6.xml" ContentType="application/vnd.openxmlformats-officedocument.drawing+xml"/>
  <Override PartName="/xl/charts/chart19.xml" ContentType="application/vnd.openxmlformats-officedocument.drawingml.chart+xml"/>
  <Override PartName="/xl/drawings/drawing17.xml" ContentType="application/vnd.openxmlformats-officedocument.drawing+xml"/>
  <Override PartName="/xl/charts/chart20.xml" ContentType="application/vnd.openxmlformats-officedocument.drawingml.chart+xml"/>
  <Override PartName="/xl/drawings/drawing18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9.xml" ContentType="application/vnd.openxmlformats-officedocument.drawing+xml"/>
  <Override PartName="/xl/charts/chart29.xml" ContentType="application/vnd.openxmlformats-officedocument.drawingml.chart+xml"/>
  <Override PartName="/xl/drawings/drawing20.xml" ContentType="application/vnd.openxmlformats-officedocument.drawing+xml"/>
  <Override PartName="/xl/charts/chart30.xml" ContentType="application/vnd.openxmlformats-officedocument.drawingml.chart+xml"/>
  <Override PartName="/xl/drawings/drawing21.xml" ContentType="application/vnd.openxmlformats-officedocument.drawing+xml"/>
  <Override PartName="/xl/charts/chart31.xml" ContentType="application/vnd.openxmlformats-officedocument.drawingml.chart+xml"/>
  <Override PartName="/xl/drawings/drawing22.xml" ContentType="application/vnd.openxmlformats-officedocument.drawing+xml"/>
  <Override PartName="/xl/charts/chart32.xml" ContentType="application/vnd.openxmlformats-officedocument.drawingml.chart+xml"/>
  <Override PartName="/xl/drawings/drawing23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6275" windowHeight="9015" firstSheet="17" activeTab="18"/>
  </bookViews>
  <sheets>
    <sheet name="Summer Day" sheetId="7" r:id="rId1"/>
    <sheet name="Winter Day" sheetId="1" r:id="rId2"/>
    <sheet name="Fractional Generation" sheetId="2" r:id="rId3"/>
    <sheet name="Ind-Res Demand" sheetId="3" r:id="rId4"/>
    <sheet name="Ontario Demand" sheetId="4" r:id="rId5"/>
    <sheet name="Imports-Exports" sheetId="5" r:id="rId6"/>
    <sheet name="Cap Req" sheetId="6" r:id="rId7"/>
    <sheet name="LTEP Supply Forecast" sheetId="8" r:id="rId8"/>
    <sheet name="2013 Generation Mix" sheetId="9" r:id="rId9"/>
    <sheet name="2013 Baseload" sheetId="10" r:id="rId10"/>
    <sheet name="Gross Demand by Sector" sheetId="11" r:id="rId11"/>
    <sheet name="Residential Demand Intensity" sheetId="12" r:id="rId12"/>
    <sheet name="Commercial Demand Intensity" sheetId="13" r:id="rId13"/>
    <sheet name="Industrial Demand Sectors" sheetId="14" r:id="rId14"/>
    <sheet name="Industrial Demand Intensity." sheetId="15" r:id="rId15"/>
    <sheet name="Peak Demand" sheetId="16" r:id="rId16"/>
    <sheet name="sector demand and sys supply" sheetId="17" r:id="rId17"/>
    <sheet name="Reserve Requirement" sheetId="18" r:id="rId18"/>
    <sheet name="Summer Winter Demand Curves" sheetId="19" r:id="rId19"/>
    <sheet name="Zonal Demand" sheetId="20" r:id="rId20"/>
  </sheets>
  <calcPr calcId="145621"/>
  <oleSize ref="A1:U31"/>
</workbook>
</file>

<file path=xl/sharedStrings.xml><?xml version="1.0" encoding="utf-8"?>
<sst xmlns="http://schemas.openxmlformats.org/spreadsheetml/2006/main" count="687" uniqueCount="382">
  <si>
    <t>Febuary 11, 2014</t>
  </si>
  <si>
    <t>Hours</t>
  </si>
  <si>
    <t>Output</t>
  </si>
  <si>
    <t>Nuclear</t>
  </si>
  <si>
    <t>Coal</t>
  </si>
  <si>
    <t>Gas</t>
  </si>
  <si>
    <t>Hydro</t>
  </si>
  <si>
    <t>Wind</t>
  </si>
  <si>
    <t>Other</t>
  </si>
  <si>
    <t>Total</t>
  </si>
  <si>
    <t>2013 Generation (MWh)</t>
  </si>
  <si>
    <t>2013 Generation (TWh)</t>
  </si>
  <si>
    <t>Fractions</t>
  </si>
  <si>
    <t>OPG</t>
  </si>
  <si>
    <t>From</t>
  </si>
  <si>
    <t>S:\Supply\2014\140224 Supply Mix Data for OEB\Supply mix data - 2013 - 20140305</t>
  </si>
  <si>
    <t>Bruce Power</t>
  </si>
  <si>
    <t>Other Contract Holders</t>
  </si>
  <si>
    <t>Industrial Demand</t>
  </si>
  <si>
    <t>Residential Demand</t>
  </si>
  <si>
    <t>Date</t>
  </si>
  <si>
    <t>Hour</t>
  </si>
  <si>
    <t xml:space="preserve">Industrial Data: </t>
  </si>
  <si>
    <t>S:\Personal\Malecki\Industrial Electricity Prices\Historical\Industrial Electricity Prices - 20140102.xlsx</t>
  </si>
  <si>
    <t>Res Data:</t>
  </si>
  <si>
    <t>S:\Supply\2014\140506 Net Metering Model - Conservation Branch\2014-05 ON ENE_30 Year 2018-2047 NM Model v12.0</t>
  </si>
  <si>
    <t>Demand for July 18, 2012</t>
  </si>
  <si>
    <t>Source</t>
  </si>
  <si>
    <t>LTEP 2013</t>
  </si>
  <si>
    <t>Ontario Demand (TWh)</t>
  </si>
  <si>
    <t xml:space="preserve">Data Source: </t>
  </si>
  <si>
    <t>IESO Generation Capability Report</t>
  </si>
  <si>
    <t>Year</t>
  </si>
  <si>
    <t>​Manitoba</t>
  </si>
  <si>
    <t>​Michigan</t>
  </si>
  <si>
    <t>​Minnesota</t>
  </si>
  <si>
    <t>​New York</t>
  </si>
  <si>
    <t>​Quebec</t>
  </si>
  <si>
    <t>​</t>
  </si>
  <si>
    <t>Imports</t>
  </si>
  <si>
    <t>Exports​</t>
  </si>
  <si>
    <t>Exports</t>
  </si>
  <si>
    <t>​Feb 2014</t>
  </si>
  <si>
    <t>877​</t>
  </si>
  <si>
    <t>966​</t>
  </si>
  <si>
    <t>14​</t>
  </si>
  <si>
    <t>10​</t>
  </si>
  <si>
    <t>219​</t>
  </si>
  <si>
    <t>353​</t>
  </si>
  <si>
    <t>511​</t>
  </si>
  <si>
    <t>231​</t>
  </si>
  <si>
    <t>​Jan 2014</t>
  </si>
  <si>
    <t>465​</t>
  </si>
  <si>
    <t>25​</t>
  </si>
  <si>
    <t>34​</t>
  </si>
  <si>
    <t>502​</t>
  </si>
  <si>
    <t>11​</t>
  </si>
  <si>
    <t>56​</t>
  </si>
  <si>
    <t>756​</t>
  </si>
  <si>
    <t>336​</t>
  </si>
  <si>
    <t>444​</t>
  </si>
  <si>
    <t>​2013</t>
  </si>
  <si>
    <t>​18,309</t>
  </si>
  <si>
    <t>​319</t>
  </si>
  <si>
    <t>​123</t>
  </si>
  <si>
    <t>​213</t>
  </si>
  <si>
    <t>​8,067</t>
  </si>
  <si>
    <t>​21</t>
  </si>
  <si>
    <t>​273</t>
  </si>
  <si>
    <t>​142</t>
  </si>
  <si>
    <t>​7,617</t>
  </si>
  <si>
    <t>​4,184</t>
  </si>
  <si>
    <t>​2,229</t>
  </si>
  <si>
    <r>
      <t>​</t>
    </r>
    <r>
      <rPr>
        <b/>
        <sz val="10"/>
        <color rgb="FF3C3E42"/>
        <rFont val="Verdana"/>
        <family val="2"/>
      </rPr>
      <t>2012</t>
    </r>
  </si>
  <si>
    <t>​14,626</t>
  </si>
  <si>
    <t>​​90</t>
  </si>
  <si>
    <t>​167</t>
  </si>
  <si>
    <t>​6,908</t>
  </si>
  <si>
    <t>​265</t>
  </si>
  <si>
    <t>6,056​</t>
  </si>
  <si>
    <t>​3,850</t>
  </si>
  <si>
    <t>1,405​</t>
  </si>
  <si>
    <t>​2011</t>
  </si>
  <si>
    <t>​12,847</t>
  </si>
  <si>
    <t>​661</t>
  </si>
  <si>
    <t>​89</t>
  </si>
  <si>
    <t>​120</t>
  </si>
  <si>
    <t>​5,626</t>
  </si>
  <si>
    <t>​207</t>
  </si>
  <si>
    <t>​3,514</t>
  </si>
  <si>
    <t>​2,472</t>
  </si>
  <si>
    <t>​3,367</t>
  </si>
  <si>
    <t>​2010</t>
  </si>
  <si>
    <t>​15,164</t>
  </si>
  <si>
    <t>213​</t>
  </si>
  <si>
    <t>​7,000</t>
  </si>
  <si>
    <t>​338</t>
  </si>
  <si>
    <t>2,897​</t>
  </si>
  <si>
    <t>​2,428</t>
  </si>
  <si>
    <t>4,789​</t>
  </si>
  <si>
    <t>​2009</t>
  </si>
  <si>
    <t>​15,104</t>
  </si>
  <si>
    <t>​221</t>
  </si>
  <si>
    <t>193​</t>
  </si>
  <si>
    <t>​110</t>
  </si>
  <si>
    <t>​8,916</t>
  </si>
  <si>
    <t>​544</t>
  </si>
  <si>
    <t>4,280​</t>
  </si>
  <si>
    <t>​2,209</t>
  </si>
  <si>
    <t>1,173​</t>
  </si>
  <si>
    <t>​2008</t>
  </si>
  <si>
    <t>​22,200</t>
  </si>
  <si>
    <t>​323</t>
  </si>
  <si>
    <t>​137</t>
  </si>
  <si>
    <t>10,218​</t>
  </si>
  <si>
    <t>​5,555</t>
  </si>
  <si>
    <t>​10,175</t>
  </si>
  <si>
    <t>894​</t>
  </si>
  <si>
    <t>990​</t>
  </si>
  <si>
    <t>​2007</t>
  </si>
  <si>
    <t>​12,286</t>
  </si>
  <si>
    <t>​585</t>
  </si>
  <si>
    <t>181​</t>
  </si>
  <si>
    <t>​4,307</t>
  </si>
  <si>
    <t>​212</t>
  </si>
  <si>
    <t>2,243​</t>
  </si>
  <si>
    <t>944​</t>
  </si>
  <si>
    <t>8,654​</t>
  </si>
  <si>
    <t>​1,149</t>
  </si>
  <si>
    <t>953​</t>
  </si>
  <si>
    <t>​2006</t>
  </si>
  <si>
    <t>​11,389</t>
  </si>
  <si>
    <t>​861</t>
  </si>
  <si>
    <t>104​</t>
  </si>
  <si>
    <t>882​​</t>
  </si>
  <si>
    <t>​429</t>
  </si>
  <si>
    <t>9,501​</t>
  </si>
  <si>
    <t>​920</t>
  </si>
  <si>
    <t>778​</t>
  </si>
  <si>
    <t>​2005</t>
  </si>
  <si>
    <t>​10,181</t>
  </si>
  <si>
    <t>​1,477</t>
  </si>
  <si>
    <t>43​</t>
  </si>
  <si>
    <t>137​</t>
  </si>
  <si>
    <t>565​</t>
  </si>
  <si>
    <t>960​</t>
  </si>
  <si>
    <t>8,429​</t>
  </si>
  <si>
    <t>​1,120</t>
  </si>
  <si>
    <t>1,007​</t>
  </si>
  <si>
    <t>​2004</t>
  </si>
  <si>
    <t>​9,487</t>
  </si>
  <si>
    <t>​797</t>
  </si>
  <si>
    <t>87​</t>
  </si>
  <si>
    <t>​7,237</t>
  </si>
  <si>
    <t>​848</t>
  </si>
  <si>
    <t>8,082​</t>
  </si>
  <si>
    <t>​637</t>
  </si>
  <si>
    <t>677​</t>
  </si>
  <si>
    <t>​2003</t>
  </si>
  <si>
    <t>​6,261</t>
  </si>
  <si>
    <t>​1,384</t>
  </si>
  <si>
    <t>322​</t>
  </si>
  <si>
    <t>​6,731</t>
  </si>
  <si>
    <t>​434</t>
  </si>
  <si>
    <t>​326</t>
  </si>
  <si>
    <t>​1,522</t>
  </si>
  <si>
    <t>4,982​</t>
  </si>
  <si>
    <t>​271</t>
  </si>
  <si>
    <t>​477</t>
  </si>
  <si>
    <t>​ 9</t>
  </si>
  <si>
    <t>     3,054</t>
  </si>
  <si>
    <t>          19</t>
  </si>
  <si>
    <t>       103​</t>
  </si>
  <si>
    <t>978​</t>
  </si>
  <si>
    <t>1,493​</t>
  </si>
  <si>
    <t>175​</t>
  </si>
  <si>
    <t>​4880</t>
  </si>
  <si>
    <t>​4722</t>
  </si>
  <si>
    <t>​3913</t>
  </si>
  <si>
    <t>​6373</t>
  </si>
  <si>
    <t>​4844</t>
  </si>
  <si>
    <t>​11309</t>
  </si>
  <si>
    <t>​7198</t>
  </si>
  <si>
    <t>​6179</t>
  </si>
  <si>
    <t>​10941</t>
  </si>
  <si>
    <t>​9765</t>
  </si>
  <si>
    <t>​10432</t>
  </si>
  <si>
    <t>IESO</t>
  </si>
  <si>
    <t>http://ieso-public.sharepoint.com/Pages/Media/Imports-and-Exports.aspx</t>
  </si>
  <si>
    <t>Required Capacity</t>
  </si>
  <si>
    <t>ABKENORA</t>
  </si>
  <si>
    <t>AGUASABON</t>
  </si>
  <si>
    <t>ALEXANDER</t>
  </si>
  <si>
    <t>AMARANTH</t>
  </si>
  <si>
    <t>APIROQUOIS</t>
  </si>
  <si>
    <t>ARNPRIOR</t>
  </si>
  <si>
    <t>ATIKOKAN</t>
  </si>
  <si>
    <t>AUBREYFALLS</t>
  </si>
  <si>
    <t>BARRETT</t>
  </si>
  <si>
    <t>BECK1</t>
  </si>
  <si>
    <t>BECK2</t>
  </si>
  <si>
    <t>BECK2 PGS</t>
  </si>
  <si>
    <t>BRIGHTON BEACH</t>
  </si>
  <si>
    <t>BRUCEA</t>
  </si>
  <si>
    <t>BRUCEB</t>
  </si>
  <si>
    <t>CALSTOCKGS</t>
  </si>
  <si>
    <t>CAMERONFALLS</t>
  </si>
  <si>
    <t>CANYON</t>
  </si>
  <si>
    <t>CARDINAL</t>
  </si>
  <si>
    <t>CARIBOUFALLS</t>
  </si>
  <si>
    <t>CARMICHAEL</t>
  </si>
  <si>
    <t>CHATSFALLS</t>
  </si>
  <si>
    <t>CHENAUX</t>
  </si>
  <si>
    <t>CLERGUE</t>
  </si>
  <si>
    <t>COMBER</t>
  </si>
  <si>
    <t>DA WATSON</t>
  </si>
  <si>
    <t>DARLINGTON</t>
  </si>
  <si>
    <t>DECEWFALLS</t>
  </si>
  <si>
    <t>DECEWND1</t>
  </si>
  <si>
    <t>DESJOACHIMS</t>
  </si>
  <si>
    <t>DESTEC</t>
  </si>
  <si>
    <t>DILLON</t>
  </si>
  <si>
    <t>DOWCHEMICAL</t>
  </si>
  <si>
    <t>DPNTMTLND</t>
  </si>
  <si>
    <t>EARFALLS</t>
  </si>
  <si>
    <t>EAST LAKE</t>
  </si>
  <si>
    <t>EAST WINDSOR</t>
  </si>
  <si>
    <t>ERIEAU</t>
  </si>
  <si>
    <t>FORTFRANCSWC</t>
  </si>
  <si>
    <t>GARTSHORE</t>
  </si>
  <si>
    <t>GOSFIELDWGS</t>
  </si>
  <si>
    <t>GREENFIELD ENERGY CENTRE</t>
  </si>
  <si>
    <t>GREENWICH</t>
  </si>
  <si>
    <t>GTAA</t>
  </si>
  <si>
    <t>HALTONHILLS</t>
  </si>
  <si>
    <t>HARMON</t>
  </si>
  <si>
    <t>HARRIS</t>
  </si>
  <si>
    <t>HOLDEN</t>
  </si>
  <si>
    <t>HOLINGSWTH</t>
  </si>
  <si>
    <t>KAKABEKA</t>
  </si>
  <si>
    <t>KAPGS</t>
  </si>
  <si>
    <t>KINGSBRIDGE</t>
  </si>
  <si>
    <t>KIPLING</t>
  </si>
  <si>
    <t>LAKESUPERIOR</t>
  </si>
  <si>
    <t>LAMBTON</t>
  </si>
  <si>
    <t>LENNOX</t>
  </si>
  <si>
    <t>LITTLELONG</t>
  </si>
  <si>
    <t>LITTLELONG 2</t>
  </si>
  <si>
    <t>LONGSAULTE</t>
  </si>
  <si>
    <t>LOWERNOTCH</t>
  </si>
  <si>
    <t>MACKAYGS</t>
  </si>
  <si>
    <t>MANITOUFALLS</t>
  </si>
  <si>
    <t>MISSION</t>
  </si>
  <si>
    <t>MTNCHUTE</t>
  </si>
  <si>
    <t>NAGAGAMI</t>
  </si>
  <si>
    <t>NANTICOKE</t>
  </si>
  <si>
    <t>NIPIGONGS</t>
  </si>
  <si>
    <t>NORTHBAYGS</t>
  </si>
  <si>
    <t>NPCOCHRANE</t>
  </si>
  <si>
    <t>NPIROQFALLS</t>
  </si>
  <si>
    <t>NPKIRKLAND</t>
  </si>
  <si>
    <t>OTTERRAPIDS</t>
  </si>
  <si>
    <t>PAROCHES</t>
  </si>
  <si>
    <t>PICKERINGA</t>
  </si>
  <si>
    <t>PICKERINGB</t>
  </si>
  <si>
    <t>PINEPORTAGE</t>
  </si>
  <si>
    <t>PORT BURWELL</t>
  </si>
  <si>
    <t>PORTALMA</t>
  </si>
  <si>
    <t>PORTLANDS</t>
  </si>
  <si>
    <t>PRINCEFARM</t>
  </si>
  <si>
    <t>RAYNER</t>
  </si>
  <si>
    <t>REDROCK</t>
  </si>
  <si>
    <t>RIPLEY SOUTH</t>
  </si>
  <si>
    <t>SANDUSK</t>
  </si>
  <si>
    <t>SAUNDERS</t>
  </si>
  <si>
    <t>SILVERFALLS</t>
  </si>
  <si>
    <t>SITHE GOREWAY</t>
  </si>
  <si>
    <t>SMOKY</t>
  </si>
  <si>
    <t>SPENCE</t>
  </si>
  <si>
    <t>STCLAIRCGS</t>
  </si>
  <si>
    <t>STEEPHILL</t>
  </si>
  <si>
    <t>STEWARTVLE</t>
  </si>
  <si>
    <t>SUMMERHAVEN</t>
  </si>
  <si>
    <t>TADOUGLAS</t>
  </si>
  <si>
    <t>TAOHSC</t>
  </si>
  <si>
    <t>TASARNIA</t>
  </si>
  <si>
    <t>TAWINDSOR</t>
  </si>
  <si>
    <t>TBAYBOWATER CTS</t>
  </si>
  <si>
    <t>THOROLDCGS</t>
  </si>
  <si>
    <t>THUNDERBAY</t>
  </si>
  <si>
    <t>TUNISGS</t>
  </si>
  <si>
    <t>UMBATAFALLS</t>
  </si>
  <si>
    <t>UNDERWOOD</t>
  </si>
  <si>
    <t>WELLS</t>
  </si>
  <si>
    <t>WESTWINDSOR</t>
  </si>
  <si>
    <t>WHITBYCGS</t>
  </si>
  <si>
    <t>WHITEDOG</t>
  </si>
  <si>
    <t>WOLFE ISLAND</t>
  </si>
  <si>
    <t>YORKCGS</t>
  </si>
  <si>
    <t>TOTAL (MW)</t>
  </si>
  <si>
    <t>Wood Waste</t>
  </si>
  <si>
    <t>Oil</t>
  </si>
  <si>
    <t>NA</t>
  </si>
  <si>
    <t>Industrial</t>
  </si>
  <si>
    <t>Residential/Commercial</t>
  </si>
  <si>
    <t>Max</t>
  </si>
  <si>
    <t>Capacity Contribution at Time of Peak Demand (MW)</t>
  </si>
  <si>
    <t>YEAR</t>
  </si>
  <si>
    <t>Non Hydro Renewables</t>
  </si>
  <si>
    <t>Natural Gas</t>
  </si>
  <si>
    <t>Total Resource Commitment</t>
  </si>
  <si>
    <t>Required Capacity (Undetermined)</t>
  </si>
  <si>
    <t>MW</t>
  </si>
  <si>
    <t>Medium Growth Resource Reqs (after conservation)</t>
  </si>
  <si>
    <t>Capacity Resource Commitment</t>
  </si>
  <si>
    <t>Projected Ontario Demand</t>
  </si>
  <si>
    <t>Conservation Programs</t>
  </si>
  <si>
    <t>Demand Response Programs</t>
  </si>
  <si>
    <t>Projected Ontario Peak Demand</t>
  </si>
  <si>
    <t>S:\Supply\2014\140509 Foundation - Supply Demand Deck\Supply mix data - 2013 - 20140305</t>
  </si>
  <si>
    <t>Water</t>
  </si>
  <si>
    <t>Daily Minimum (MW)</t>
  </si>
  <si>
    <t>Lowest Baseload</t>
  </si>
  <si>
    <t>Maximum Baseload</t>
  </si>
  <si>
    <t>Average Baseload</t>
  </si>
  <si>
    <t>STDEV Baseload</t>
  </si>
  <si>
    <t>Lower Bound (MW)</t>
  </si>
  <si>
    <t>Days greater than</t>
  </si>
  <si>
    <t>Days Less than</t>
  </si>
  <si>
    <t>Source and Calculations:</t>
  </si>
  <si>
    <t>Gross Electricity Demand (TWh)</t>
  </si>
  <si>
    <t>Commercial</t>
  </si>
  <si>
    <t>Residential</t>
  </si>
  <si>
    <t>Agriculture</t>
  </si>
  <si>
    <t>Transportation</t>
  </si>
  <si>
    <t>Net Demand</t>
  </si>
  <si>
    <t>Gross Residential Intensity Forecast</t>
  </si>
  <si>
    <t xml:space="preserve">Intensity (MWh/household) </t>
  </si>
  <si>
    <t xml:space="preserve">Number of Households (000s) </t>
  </si>
  <si>
    <t>Gross Commercial Intensity Forecast</t>
  </si>
  <si>
    <t>Commercial Intensity</t>
  </si>
  <si>
    <t>Floorspace</t>
  </si>
  <si>
    <t>Industrial Gross Electricity Demand Forecast by Key Subsector (TWh)</t>
  </si>
  <si>
    <t>Paper Mfg</t>
  </si>
  <si>
    <t>Primary Metals</t>
  </si>
  <si>
    <t>Mining</t>
  </si>
  <si>
    <t>Chemical Mfg</t>
  </si>
  <si>
    <t>Transportation And Mach</t>
  </si>
  <si>
    <t>Gross Industrial Intensity Forecast</t>
  </si>
  <si>
    <t>Industrial Intensity</t>
  </si>
  <si>
    <t>Industrial GDP</t>
  </si>
  <si>
    <t>Electricity Demand (TWh)</t>
  </si>
  <si>
    <t>2013 LTEP Gross</t>
  </si>
  <si>
    <t>2013 LTEP Net</t>
  </si>
  <si>
    <t>Electricity Peak Demand (MW)</t>
  </si>
  <si>
    <t>LTEP 2013 Gross Peak</t>
  </si>
  <si>
    <t>LTEP 2013 Net Peak</t>
  </si>
  <si>
    <t>Net-Peak Delta</t>
  </si>
  <si>
    <t>LTEP 2013 Net with Reserve (from slide 6)</t>
  </si>
  <si>
    <t>Gross Peak  Demand</t>
  </si>
  <si>
    <t>Residential &amp; Commercial Demand</t>
  </si>
  <si>
    <t>Electricity Supply (domestic use only)</t>
  </si>
  <si>
    <t>Total Market Demand</t>
  </si>
  <si>
    <t>Ontario Demand</t>
  </si>
  <si>
    <t>Northwest</t>
  </si>
  <si>
    <t>Northeast</t>
  </si>
  <si>
    <t>Ottawa</t>
  </si>
  <si>
    <t>East</t>
  </si>
  <si>
    <t>Toronto</t>
  </si>
  <si>
    <t>Essa</t>
  </si>
  <si>
    <t>Bruce</t>
  </si>
  <si>
    <t>Southwest</t>
  </si>
  <si>
    <t>Niagara</t>
  </si>
  <si>
    <t>West</t>
  </si>
  <si>
    <t>60 Large Customers</t>
  </si>
  <si>
    <t>Electric Vehicle</t>
  </si>
  <si>
    <t>kWh/160km (100 miles)</t>
  </si>
  <si>
    <t>km/year</t>
  </si>
  <si>
    <t>kWh/year</t>
  </si>
  <si>
    <t>Electrification of Transportation</t>
  </si>
  <si>
    <t>Winter (04/01/2016)</t>
  </si>
  <si>
    <t>Summer (02/08/2016)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</si>
</sst>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_-;\-* #,##0.00_-;_-* &quot;-&quot;??_-;_-@_-"/>
    <numFmt numFmtId="164" formatCode="0.0"/>
    <numFmt numFmtId="165" formatCode="_(* #,##0_);_(* \(#,##0\);_(* &quot;-&quot;??_);_(@_)"/>
    <numFmt numFmtId="166" formatCode="_-* #,##0_-;\-* #,##0_-;_-* &quot;-&quot;??_-;_-@_-"/>
    <numFmt numFmtId="167" formatCode="_-* #,##0.00000_-;\-* #,##0.00000_-;_-* &quot;-&quot;??_-;_-@_-"/>
    <numFmt numFmtId="168" formatCode="0.0000%"/>
    <numFmt numFmtId="169" formatCode="_(* #,##0.0_);_(* \(#,##0.0\);_(* &quot;-&quot;??_);_(@_)"/>
  </numFmts>
  <fonts count="20" x14ac:knownFonts="1">
    <font>
      <sz val="11"/>
      <color theme="1"/>
      <name val="Calibri"/>
      <family val="2"/>
      <scheme val="minor"/>
    </font>
    <font>
      <b/>
      <sz val="7"/>
      <color rgb="FF000000"/>
      <name val="Tahoma"/>
      <family val="2"/>
    </font>
    <font>
      <u/>
      <sz val="11"/>
      <color theme="10"/>
      <name val="Calibri"/>
      <family val="2"/>
      <scheme val="minor"/>
    </font>
    <font>
      <b/>
      <sz val="10"/>
      <color rgb="FF3C3E42"/>
      <name val="Verdana"/>
      <family val="2"/>
    </font>
    <font>
      <sz val="10"/>
      <color rgb="FF3C3E42"/>
      <name val="Verdana"/>
      <family val="2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</font>
    <font>
      <u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sz val="9"/>
      <color rgb="FF3C3E42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7" tint="0.79998168889431442"/>
        <bgColor indexed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0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/>
      <bottom style="medium">
        <color rgb="FF5480A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6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8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4" xfId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right" vertical="center" wrapText="1"/>
    </xf>
    <xf numFmtId="0" fontId="1" fillId="3" borderId="5" xfId="0" applyFont="1" applyFill="1" applyBorder="1" applyAlignment="1">
      <alignment horizontal="righ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2" fillId="3" borderId="8" xfId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right" vertical="center" wrapText="1"/>
    </xf>
    <xf numFmtId="0" fontId="1" fillId="3" borderId="10" xfId="0" applyFont="1" applyFill="1" applyBorder="1" applyAlignment="1">
      <alignment horizontal="right" vertical="center" wrapText="1"/>
    </xf>
    <xf numFmtId="1" fontId="0" fillId="0" borderId="0" xfId="0" applyNumberFormat="1"/>
    <xf numFmtId="164" fontId="0" fillId="0" borderId="0" xfId="0" applyNumberFormat="1"/>
    <xf numFmtId="14" fontId="0" fillId="0" borderId="0" xfId="0" applyNumberFormat="1"/>
    <xf numFmtId="0" fontId="3" fillId="4" borderId="11" xfId="0" applyFont="1" applyFill="1" applyBorder="1" applyAlignment="1">
      <alignment horizontal="left" vertical="top" wrapText="1" indent="1"/>
    </xf>
    <xf numFmtId="0" fontId="4" fillId="4" borderId="0" xfId="0" applyFont="1" applyFill="1" applyAlignment="1">
      <alignment horizontal="left" vertical="top" wrapText="1" indent="1"/>
    </xf>
    <xf numFmtId="0" fontId="4" fillId="4" borderId="0" xfId="0" applyFont="1" applyFill="1" applyAlignment="1">
      <alignment horizontal="center" vertical="top" wrapText="1"/>
    </xf>
    <xf numFmtId="0" fontId="3" fillId="4" borderId="0" xfId="0" applyFont="1" applyFill="1" applyAlignment="1">
      <alignment horizontal="left" vertical="top" wrapText="1" indent="1"/>
    </xf>
    <xf numFmtId="1" fontId="4" fillId="4" borderId="0" xfId="0" applyNumberFormat="1" applyFont="1" applyFill="1" applyAlignment="1">
      <alignment horizontal="right" vertical="top" wrapText="1" indent="1"/>
    </xf>
    <xf numFmtId="0" fontId="5" fillId="0" borderId="0" xfId="0" applyFont="1"/>
    <xf numFmtId="15" fontId="0" fillId="0" borderId="0" xfId="0" applyNumberFormat="1"/>
    <xf numFmtId="0" fontId="5" fillId="0" borderId="12" xfId="0" applyFont="1" applyFill="1" applyBorder="1"/>
    <xf numFmtId="0" fontId="0" fillId="0" borderId="0" xfId="0" applyFill="1"/>
    <xf numFmtId="0" fontId="5" fillId="0" borderId="13" xfId="0" applyFont="1" applyFill="1" applyBorder="1"/>
    <xf numFmtId="165" fontId="0" fillId="0" borderId="13" xfId="0" applyNumberFormat="1" applyFill="1" applyBorder="1"/>
    <xf numFmtId="165" fontId="0" fillId="0" borderId="12" xfId="0" applyNumberFormat="1" applyFill="1" applyBorder="1"/>
    <xf numFmtId="1" fontId="0" fillId="0" borderId="0" xfId="0" applyNumberFormat="1" applyFill="1"/>
    <xf numFmtId="0" fontId="5" fillId="0" borderId="0" xfId="0" applyFont="1" applyFill="1" applyBorder="1"/>
    <xf numFmtId="165" fontId="0" fillId="0" borderId="0" xfId="0" applyNumberFormat="1"/>
    <xf numFmtId="0" fontId="7" fillId="5" borderId="0" xfId="2" applyFont="1" applyFill="1" applyBorder="1" applyAlignment="1">
      <alignment horizontal="center"/>
    </xf>
    <xf numFmtId="0" fontId="0" fillId="6" borderId="0" xfId="0" applyFill="1"/>
    <xf numFmtId="0" fontId="8" fillId="7" borderId="0" xfId="2" applyFont="1" applyFill="1" applyBorder="1" applyAlignment="1">
      <alignment horizontal="center"/>
    </xf>
    <xf numFmtId="0" fontId="8" fillId="5" borderId="0" xfId="2" applyFont="1" applyFill="1" applyBorder="1" applyAlignment="1">
      <alignment horizontal="center"/>
    </xf>
    <xf numFmtId="164" fontId="5" fillId="8" borderId="0" xfId="0" applyNumberFormat="1" applyFont="1" applyFill="1"/>
    <xf numFmtId="0" fontId="7" fillId="0" borderId="0" xfId="2" applyFont="1" applyFill="1" applyBorder="1" applyAlignment="1">
      <alignment horizontal="center"/>
    </xf>
    <xf numFmtId="0" fontId="8" fillId="0" borderId="0" xfId="2" applyFont="1" applyFill="1" applyBorder="1" applyAlignment="1">
      <alignment horizontal="center"/>
    </xf>
    <xf numFmtId="0" fontId="10" fillId="0" borderId="12" xfId="0" applyFont="1" applyBorder="1"/>
    <xf numFmtId="0" fontId="11" fillId="0" borderId="12" xfId="0" applyFont="1" applyBorder="1"/>
    <xf numFmtId="0" fontId="0" fillId="0" borderId="12" xfId="0" applyBorder="1"/>
    <xf numFmtId="165" fontId="9" fillId="0" borderId="12" xfId="3" applyNumberFormat="1" applyFont="1" applyBorder="1"/>
    <xf numFmtId="165" fontId="0" fillId="0" borderId="12" xfId="3" applyNumberFormat="1" applyFont="1" applyBorder="1"/>
    <xf numFmtId="0" fontId="12" fillId="0" borderId="14" xfId="0" applyFont="1" applyBorder="1" applyAlignment="1">
      <alignment horizontal="left" wrapText="1"/>
    </xf>
    <xf numFmtId="0" fontId="13" fillId="0" borderId="14" xfId="0" applyFont="1" applyBorder="1" applyAlignment="1">
      <alignment horizontal="right" wrapText="1" readingOrder="1"/>
    </xf>
    <xf numFmtId="0" fontId="14" fillId="0" borderId="14" xfId="0" applyFont="1" applyBorder="1" applyAlignment="1">
      <alignment horizontal="left" wrapText="1"/>
    </xf>
    <xf numFmtId="2" fontId="15" fillId="0" borderId="14" xfId="0" applyNumberFormat="1" applyFont="1" applyBorder="1" applyAlignment="1">
      <alignment horizontal="right" wrapText="1" readingOrder="1"/>
    </xf>
    <xf numFmtId="0" fontId="14" fillId="0" borderId="14" xfId="0" applyFont="1" applyBorder="1" applyAlignment="1">
      <alignment horizontal="left"/>
    </xf>
    <xf numFmtId="3" fontId="15" fillId="0" borderId="14" xfId="0" applyNumberFormat="1" applyFont="1" applyBorder="1" applyAlignment="1">
      <alignment horizontal="right" wrapText="1" readingOrder="1"/>
    </xf>
    <xf numFmtId="0" fontId="0" fillId="0" borderId="12" xfId="0" applyFont="1" applyBorder="1"/>
    <xf numFmtId="164" fontId="0" fillId="0" borderId="12" xfId="0" applyNumberFormat="1" applyFont="1" applyBorder="1" applyAlignment="1"/>
    <xf numFmtId="164" fontId="0" fillId="0" borderId="12" xfId="0" applyNumberFormat="1" applyFont="1" applyBorder="1" applyAlignment="1">
      <alignment horizontal="right"/>
    </xf>
    <xf numFmtId="165" fontId="9" fillId="0" borderId="12" xfId="3" applyNumberFormat="1" applyFont="1" applyBorder="1" applyAlignment="1">
      <alignment horizontal="right"/>
    </xf>
    <xf numFmtId="164" fontId="9" fillId="0" borderId="12" xfId="3" applyNumberFormat="1" applyFont="1" applyBorder="1" applyAlignment="1">
      <alignment horizontal="right"/>
    </xf>
    <xf numFmtId="2" fontId="0" fillId="0" borderId="12" xfId="0" applyNumberFormat="1" applyFont="1" applyBorder="1" applyAlignment="1"/>
    <xf numFmtId="2" fontId="0" fillId="0" borderId="12" xfId="0" applyNumberFormat="1" applyFont="1" applyBorder="1" applyAlignment="1">
      <alignment horizontal="right"/>
    </xf>
    <xf numFmtId="0" fontId="16" fillId="0" borderId="12" xfId="0" applyFont="1" applyBorder="1" applyAlignment="1">
      <alignment horizontal="left" vertical="center"/>
    </xf>
    <xf numFmtId="0" fontId="16" fillId="0" borderId="12" xfId="0" applyFont="1" applyBorder="1"/>
    <xf numFmtId="0" fontId="17" fillId="0" borderId="12" xfId="0" applyFont="1" applyBorder="1" applyAlignment="1">
      <alignment horizontal="left" vertical="center"/>
    </xf>
    <xf numFmtId="164" fontId="17" fillId="0" borderId="12" xfId="0" applyNumberFormat="1" applyFont="1" applyBorder="1"/>
    <xf numFmtId="165" fontId="17" fillId="0" borderId="12" xfId="3" applyNumberFormat="1" applyFont="1" applyBorder="1"/>
    <xf numFmtId="166" fontId="0" fillId="0" borderId="0" xfId="0" applyNumberFormat="1"/>
    <xf numFmtId="3" fontId="18" fillId="0" borderId="15" xfId="0" applyNumberFormat="1" applyFont="1" applyBorder="1" applyAlignment="1">
      <alignment horizontal="center" readingOrder="1"/>
    </xf>
    <xf numFmtId="166" fontId="0" fillId="0" borderId="0" xfId="3" applyNumberFormat="1" applyFont="1"/>
    <xf numFmtId="9" fontId="0" fillId="0" borderId="0" xfId="4" applyFont="1"/>
    <xf numFmtId="43" fontId="0" fillId="0" borderId="0" xfId="3" applyFont="1"/>
    <xf numFmtId="9" fontId="0" fillId="0" borderId="12" xfId="4" applyFont="1" applyBorder="1"/>
    <xf numFmtId="43" fontId="0" fillId="0" borderId="0" xfId="0" applyNumberFormat="1"/>
    <xf numFmtId="168" fontId="0" fillId="0" borderId="0" xfId="4" applyNumberFormat="1" applyFont="1"/>
    <xf numFmtId="167" fontId="0" fillId="0" borderId="0" xfId="3" applyNumberFormat="1" applyFont="1"/>
    <xf numFmtId="0" fontId="19" fillId="4" borderId="0" xfId="0" applyFont="1" applyFill="1" applyAlignment="1">
      <alignment horizontal="left" vertical="top" wrapText="1" indent="1"/>
    </xf>
    <xf numFmtId="169" fontId="0" fillId="0" borderId="0" xfId="0" applyNumberFormat="1"/>
    <xf numFmtId="1" fontId="0" fillId="0" borderId="12" xfId="0" applyNumberFormat="1" applyFont="1" applyBorder="1"/>
    <xf numFmtId="1" fontId="0" fillId="0" borderId="12" xfId="0" applyNumberFormat="1" applyFont="1" applyBorder="1" applyAlignment="1"/>
    <xf numFmtId="1" fontId="0" fillId="0" borderId="12" xfId="0" applyNumberFormat="1" applyFont="1" applyBorder="1" applyAlignment="1">
      <alignment horizontal="right"/>
    </xf>
    <xf numFmtId="1" fontId="9" fillId="0" borderId="12" xfId="3" applyNumberFormat="1" applyFont="1" applyBorder="1" applyAlignment="1">
      <alignment horizontal="right"/>
    </xf>
    <xf numFmtId="2" fontId="0" fillId="0" borderId="12" xfId="0" applyNumberFormat="1" applyBorder="1"/>
    <xf numFmtId="2" fontId="9" fillId="0" borderId="12" xfId="3" applyNumberFormat="1" applyFont="1" applyBorder="1"/>
    <xf numFmtId="2" fontId="0" fillId="0" borderId="0" xfId="0" applyNumberFormat="1"/>
    <xf numFmtId="169" fontId="0" fillId="0" borderId="12" xfId="3" applyNumberFormat="1" applyFont="1" applyBorder="1"/>
    <xf numFmtId="169" fontId="9" fillId="0" borderId="12" xfId="3" applyNumberFormat="1" applyFont="1" applyBorder="1"/>
    <xf numFmtId="0" fontId="2" fillId="2" borderId="6" xfId="1" applyFill="1" applyBorder="1" applyAlignment="1">
      <alignment horizontal="center" vertical="center" wrapText="1"/>
    </xf>
    <xf numFmtId="0" fontId="2" fillId="2" borderId="7" xfId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top" wrapText="1"/>
    </xf>
  </cellXfs>
  <cellStyles count="5">
    <cellStyle name="Comma" xfId="3" builtinId="3"/>
    <cellStyle name="Hyperlink" xfId="1" builtinId="8"/>
    <cellStyle name="Normal" xfId="0" builtinId="0"/>
    <cellStyle name="Normal_Sheet1" xfId="2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'Summer Day'!$B$29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val>
            <c:numRef>
              <c:f>'Summer Day'!$B$30:$B$53</c:f>
              <c:numCache>
                <c:formatCode>General</c:formatCode>
                <c:ptCount val="24"/>
                <c:pt idx="0">
                  <c:v>11267</c:v>
                </c:pt>
                <c:pt idx="1">
                  <c:v>11265</c:v>
                </c:pt>
                <c:pt idx="2">
                  <c:v>11254</c:v>
                </c:pt>
                <c:pt idx="3">
                  <c:v>11256</c:v>
                </c:pt>
                <c:pt idx="4">
                  <c:v>11253</c:v>
                </c:pt>
                <c:pt idx="5">
                  <c:v>11211</c:v>
                </c:pt>
                <c:pt idx="6">
                  <c:v>11148</c:v>
                </c:pt>
                <c:pt idx="7">
                  <c:v>11124</c:v>
                </c:pt>
                <c:pt idx="8">
                  <c:v>11136</c:v>
                </c:pt>
                <c:pt idx="9">
                  <c:v>11142</c:v>
                </c:pt>
                <c:pt idx="10">
                  <c:v>11123</c:v>
                </c:pt>
                <c:pt idx="11">
                  <c:v>11188</c:v>
                </c:pt>
                <c:pt idx="12">
                  <c:v>11198</c:v>
                </c:pt>
                <c:pt idx="13">
                  <c:v>11216</c:v>
                </c:pt>
                <c:pt idx="14">
                  <c:v>11244</c:v>
                </c:pt>
                <c:pt idx="15">
                  <c:v>11254</c:v>
                </c:pt>
                <c:pt idx="16">
                  <c:v>11245</c:v>
                </c:pt>
                <c:pt idx="17">
                  <c:v>11237</c:v>
                </c:pt>
                <c:pt idx="18">
                  <c:v>11237</c:v>
                </c:pt>
                <c:pt idx="19">
                  <c:v>11251</c:v>
                </c:pt>
                <c:pt idx="20">
                  <c:v>11225</c:v>
                </c:pt>
                <c:pt idx="21">
                  <c:v>11232</c:v>
                </c:pt>
                <c:pt idx="22">
                  <c:v>11225</c:v>
                </c:pt>
                <c:pt idx="23">
                  <c:v>11220</c:v>
                </c:pt>
              </c:numCache>
            </c:numRef>
          </c:val>
        </c:ser>
        <c:ser>
          <c:idx val="1"/>
          <c:order val="1"/>
          <c:tx>
            <c:strRef>
              <c:f>'Summer Day'!$C$29</c:f>
              <c:strCache>
                <c:ptCount val="1"/>
                <c:pt idx="0">
                  <c:v>Hydro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</c:spPr>
          <c:val>
            <c:numRef>
              <c:f>'Summer Day'!$C$30:$C$53</c:f>
              <c:numCache>
                <c:formatCode>General</c:formatCode>
                <c:ptCount val="24"/>
                <c:pt idx="0">
                  <c:v>3436</c:v>
                </c:pt>
                <c:pt idx="1">
                  <c:v>3299</c:v>
                </c:pt>
                <c:pt idx="2">
                  <c:v>3159</c:v>
                </c:pt>
                <c:pt idx="3">
                  <c:v>3135</c:v>
                </c:pt>
                <c:pt idx="4">
                  <c:v>3135</c:v>
                </c:pt>
                <c:pt idx="5">
                  <c:v>3294</c:v>
                </c:pt>
                <c:pt idx="6">
                  <c:v>3459</c:v>
                </c:pt>
                <c:pt idx="7">
                  <c:v>3556</c:v>
                </c:pt>
                <c:pt idx="8">
                  <c:v>3946</c:v>
                </c:pt>
                <c:pt idx="9">
                  <c:v>4289</c:v>
                </c:pt>
                <c:pt idx="10">
                  <c:v>4257</c:v>
                </c:pt>
                <c:pt idx="11">
                  <c:v>4167</c:v>
                </c:pt>
                <c:pt idx="12">
                  <c:v>4306</c:v>
                </c:pt>
                <c:pt idx="13">
                  <c:v>4210</c:v>
                </c:pt>
                <c:pt idx="14">
                  <c:v>4342</c:v>
                </c:pt>
                <c:pt idx="15">
                  <c:v>4555</c:v>
                </c:pt>
                <c:pt idx="16">
                  <c:v>4609</c:v>
                </c:pt>
                <c:pt idx="17">
                  <c:v>4488</c:v>
                </c:pt>
                <c:pt idx="18">
                  <c:v>4724</c:v>
                </c:pt>
                <c:pt idx="19">
                  <c:v>4507</c:v>
                </c:pt>
                <c:pt idx="20">
                  <c:v>4157</c:v>
                </c:pt>
                <c:pt idx="21">
                  <c:v>3811</c:v>
                </c:pt>
                <c:pt idx="22">
                  <c:v>3481</c:v>
                </c:pt>
                <c:pt idx="23">
                  <c:v>3380</c:v>
                </c:pt>
              </c:numCache>
            </c:numRef>
          </c:val>
        </c:ser>
        <c:ser>
          <c:idx val="2"/>
          <c:order val="2"/>
          <c:tx>
            <c:strRef>
              <c:f>'Summer Day'!$D$29</c:f>
              <c:strCache>
                <c:ptCount val="1"/>
                <c:pt idx="0">
                  <c:v>Wind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val>
            <c:numRef>
              <c:f>'Summer Day'!$D$30:$D$53</c:f>
              <c:numCache>
                <c:formatCode>General</c:formatCode>
                <c:ptCount val="24"/>
                <c:pt idx="0">
                  <c:v>274</c:v>
                </c:pt>
                <c:pt idx="1">
                  <c:v>355</c:v>
                </c:pt>
                <c:pt idx="2">
                  <c:v>357</c:v>
                </c:pt>
                <c:pt idx="3">
                  <c:v>286</c:v>
                </c:pt>
                <c:pt idx="4">
                  <c:v>241</c:v>
                </c:pt>
                <c:pt idx="5">
                  <c:v>183</c:v>
                </c:pt>
                <c:pt idx="6">
                  <c:v>97</c:v>
                </c:pt>
                <c:pt idx="7">
                  <c:v>50</c:v>
                </c:pt>
                <c:pt idx="8">
                  <c:v>60</c:v>
                </c:pt>
                <c:pt idx="9">
                  <c:v>93</c:v>
                </c:pt>
                <c:pt idx="10">
                  <c:v>107</c:v>
                </c:pt>
                <c:pt idx="11">
                  <c:v>117</c:v>
                </c:pt>
                <c:pt idx="12">
                  <c:v>231</c:v>
                </c:pt>
                <c:pt idx="13">
                  <c:v>371</c:v>
                </c:pt>
                <c:pt idx="14">
                  <c:v>319</c:v>
                </c:pt>
                <c:pt idx="15">
                  <c:v>290</c:v>
                </c:pt>
                <c:pt idx="16">
                  <c:v>313</c:v>
                </c:pt>
                <c:pt idx="17">
                  <c:v>298</c:v>
                </c:pt>
                <c:pt idx="18">
                  <c:v>236</c:v>
                </c:pt>
                <c:pt idx="19">
                  <c:v>227</c:v>
                </c:pt>
                <c:pt idx="20">
                  <c:v>284</c:v>
                </c:pt>
                <c:pt idx="21">
                  <c:v>193</c:v>
                </c:pt>
                <c:pt idx="22">
                  <c:v>97</c:v>
                </c:pt>
                <c:pt idx="23">
                  <c:v>111</c:v>
                </c:pt>
              </c:numCache>
            </c:numRef>
          </c:val>
        </c:ser>
        <c:ser>
          <c:idx val="3"/>
          <c:order val="3"/>
          <c:tx>
            <c:strRef>
              <c:f>'Summer Day'!$E$29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val>
            <c:numRef>
              <c:f>'Summer Day'!$E$30:$E$53</c:f>
              <c:numCache>
                <c:formatCode>General</c:formatCode>
                <c:ptCount val="24"/>
                <c:pt idx="0">
                  <c:v>3093</c:v>
                </c:pt>
                <c:pt idx="1">
                  <c:v>2895</c:v>
                </c:pt>
                <c:pt idx="2">
                  <c:v>2611</c:v>
                </c:pt>
                <c:pt idx="3">
                  <c:v>2607</c:v>
                </c:pt>
                <c:pt idx="4">
                  <c:v>2801</c:v>
                </c:pt>
                <c:pt idx="5">
                  <c:v>3189</c:v>
                </c:pt>
                <c:pt idx="6">
                  <c:v>3935</c:v>
                </c:pt>
                <c:pt idx="7">
                  <c:v>4979</c:v>
                </c:pt>
                <c:pt idx="8">
                  <c:v>5221</c:v>
                </c:pt>
                <c:pt idx="9">
                  <c:v>5258</c:v>
                </c:pt>
                <c:pt idx="10">
                  <c:v>5669</c:v>
                </c:pt>
                <c:pt idx="11">
                  <c:v>5693</c:v>
                </c:pt>
                <c:pt idx="12">
                  <c:v>5596</c:v>
                </c:pt>
                <c:pt idx="13">
                  <c:v>5487</c:v>
                </c:pt>
                <c:pt idx="14">
                  <c:v>5463</c:v>
                </c:pt>
                <c:pt idx="15">
                  <c:v>5464</c:v>
                </c:pt>
                <c:pt idx="16">
                  <c:v>5333</c:v>
                </c:pt>
                <c:pt idx="17">
                  <c:v>5102</c:v>
                </c:pt>
                <c:pt idx="18">
                  <c:v>5357</c:v>
                </c:pt>
                <c:pt idx="19">
                  <c:v>4881</c:v>
                </c:pt>
                <c:pt idx="20">
                  <c:v>4965</c:v>
                </c:pt>
                <c:pt idx="21">
                  <c:v>5319</c:v>
                </c:pt>
                <c:pt idx="22">
                  <c:v>5103</c:v>
                </c:pt>
                <c:pt idx="23">
                  <c:v>4542</c:v>
                </c:pt>
              </c:numCache>
            </c:numRef>
          </c:val>
        </c:ser>
        <c:ser>
          <c:idx val="4"/>
          <c:order val="4"/>
          <c:tx>
            <c:strRef>
              <c:f>'Summer Day'!$F$29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val>
            <c:numRef>
              <c:f>'Summer Day'!$F$30:$F$53</c:f>
              <c:numCache>
                <c:formatCode>General</c:formatCode>
                <c:ptCount val="24"/>
                <c:pt idx="0">
                  <c:v>1271</c:v>
                </c:pt>
                <c:pt idx="1">
                  <c:v>642</c:v>
                </c:pt>
                <c:pt idx="2">
                  <c:v>591</c:v>
                </c:pt>
                <c:pt idx="3">
                  <c:v>595</c:v>
                </c:pt>
                <c:pt idx="4">
                  <c:v>604</c:v>
                </c:pt>
                <c:pt idx="5">
                  <c:v>1134</c:v>
                </c:pt>
                <c:pt idx="6">
                  <c:v>1396</c:v>
                </c:pt>
                <c:pt idx="7">
                  <c:v>1637</c:v>
                </c:pt>
                <c:pt idx="8">
                  <c:v>2274</c:v>
                </c:pt>
                <c:pt idx="9">
                  <c:v>2813</c:v>
                </c:pt>
                <c:pt idx="10">
                  <c:v>3068</c:v>
                </c:pt>
                <c:pt idx="11">
                  <c:v>3102</c:v>
                </c:pt>
                <c:pt idx="12">
                  <c:v>3173</c:v>
                </c:pt>
                <c:pt idx="13">
                  <c:v>3369</c:v>
                </c:pt>
                <c:pt idx="14">
                  <c:v>3263</c:v>
                </c:pt>
                <c:pt idx="15">
                  <c:v>3129</c:v>
                </c:pt>
                <c:pt idx="16">
                  <c:v>2976</c:v>
                </c:pt>
                <c:pt idx="17">
                  <c:v>2904</c:v>
                </c:pt>
                <c:pt idx="18">
                  <c:v>2971</c:v>
                </c:pt>
                <c:pt idx="19">
                  <c:v>2948</c:v>
                </c:pt>
                <c:pt idx="20">
                  <c:v>2864</c:v>
                </c:pt>
                <c:pt idx="21">
                  <c:v>1951</c:v>
                </c:pt>
                <c:pt idx="22">
                  <c:v>1506</c:v>
                </c:pt>
                <c:pt idx="23">
                  <c:v>1464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446400"/>
        <c:axId val="101449088"/>
      </c:areaChart>
      <c:catAx>
        <c:axId val="1014464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Hour</a:t>
                </a:r>
              </a:p>
            </c:rich>
          </c:tx>
          <c:overlay val="0"/>
        </c:title>
        <c:majorTickMark val="out"/>
        <c:minorTickMark val="none"/>
        <c:tickLblPos val="nextTo"/>
        <c:crossAx val="101449088"/>
        <c:crosses val="autoZero"/>
        <c:auto val="1"/>
        <c:lblAlgn val="ctr"/>
        <c:lblOffset val="100"/>
        <c:tickLblSkip val="3"/>
        <c:noMultiLvlLbl val="0"/>
      </c:catAx>
      <c:valAx>
        <c:axId val="1014490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Generation Output (MW)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144640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doughnutChart>
        <c:varyColors val="1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dLbls>
            <c:dLbl>
              <c:idx val="0"/>
              <c:layout>
                <c:manualLayout>
                  <c:x val="0.15277777777777779"/>
                  <c:y val="5.55555555555555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1"/>
              <c:layout>
                <c:manualLayout>
                  <c:x val="-0.1388888888888889"/>
                  <c:y val="8.333333333333332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2"/>
              <c:layout>
                <c:manualLayout>
                  <c:x val="-0.13888888888888892"/>
                  <c:y val="-3.703703703703703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3"/>
              <c:layout>
                <c:manualLayout>
                  <c:x val="-0.17222222222222225"/>
                  <c:y val="-0.101851851851851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4"/>
              <c:layout>
                <c:manualLayout>
                  <c:x val="-6.1111111111111109E-2"/>
                  <c:y val="-0.15277777777777776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dLbl>
              <c:idx val="5"/>
              <c:layout>
                <c:manualLayout>
                  <c:x val="8.0555555555555561E-2"/>
                  <c:y val="-0.15277777777777779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</c:dLbl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</c:dLbls>
          <c:cat>
            <c:strRef>
              <c:f>'2013 Generation Mix'!$B$6:$G$6</c:f>
              <c:strCache>
                <c:ptCount val="6"/>
                <c:pt idx="0">
                  <c:v>Nuclear</c:v>
                </c:pt>
                <c:pt idx="1">
                  <c:v>Hydro</c:v>
                </c:pt>
                <c:pt idx="2">
                  <c:v>Gas</c:v>
                </c:pt>
                <c:pt idx="3">
                  <c:v>Wind</c:v>
                </c:pt>
                <c:pt idx="4">
                  <c:v>Coal</c:v>
                </c:pt>
                <c:pt idx="5">
                  <c:v>Other</c:v>
                </c:pt>
              </c:strCache>
            </c:strRef>
          </c:cat>
          <c:val>
            <c:numRef>
              <c:f>'2013 Generation Mix'!$B$7:$G$7</c:f>
              <c:numCache>
                <c:formatCode>0.0</c:formatCode>
                <c:ptCount val="6"/>
                <c:pt idx="0">
                  <c:v>90.647664000000006</c:v>
                </c:pt>
                <c:pt idx="1">
                  <c:v>35.252682</c:v>
                </c:pt>
                <c:pt idx="2">
                  <c:v>17.303343999999999</c:v>
                </c:pt>
                <c:pt idx="3">
                  <c:v>5.1398919999999997</c:v>
                </c:pt>
                <c:pt idx="4">
                  <c:v>3.1076860000000002</c:v>
                </c:pt>
                <c:pt idx="5">
                  <c:v>1.4086609999999666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'Gross Demand by Sector'!$A$3</c:f>
              <c:strCache>
                <c:ptCount val="1"/>
                <c:pt idx="0">
                  <c:v>Residential</c:v>
                </c:pt>
              </c:strCache>
            </c:strRef>
          </c:tx>
          <c:marker>
            <c:symbol val="none"/>
          </c:marker>
          <c:cat>
            <c:numRef>
              <c:f>'Gross Demand by Sector'!$B$2:$U$2</c:f>
              <c:numCache>
                <c:formatCode>General</c:formatCode>
                <c:ptCount val="2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</c:numCache>
            </c:numRef>
          </c:cat>
          <c:val>
            <c:numRef>
              <c:f>'Gross Demand by Sector'!$B$3:$U$3</c:f>
              <c:numCache>
                <c:formatCode>_(* #,##0_);_(* \(#,##0\);_(* "-"??_);_(@_)</c:formatCode>
                <c:ptCount val="20"/>
                <c:pt idx="0">
                  <c:v>49.081839338620675</c:v>
                </c:pt>
                <c:pt idx="1">
                  <c:v>47.964935780997493</c:v>
                </c:pt>
                <c:pt idx="2">
                  <c:v>47.251410257141139</c:v>
                </c:pt>
                <c:pt idx="3">
                  <c:v>46.159711259544387</c:v>
                </c:pt>
                <c:pt idx="4">
                  <c:v>45.445906681651657</c:v>
                </c:pt>
                <c:pt idx="5">
                  <c:v>45.750897318479872</c:v>
                </c:pt>
                <c:pt idx="6">
                  <c:v>46.49129997599529</c:v>
                </c:pt>
                <c:pt idx="7">
                  <c:v>47.033534099676288</c:v>
                </c:pt>
                <c:pt idx="8">
                  <c:v>47.754797075565747</c:v>
                </c:pt>
                <c:pt idx="9">
                  <c:v>48.07036270206688</c:v>
                </c:pt>
                <c:pt idx="10">
                  <c:v>48.426446935829475</c:v>
                </c:pt>
                <c:pt idx="11">
                  <c:v>48.913844965462921</c:v>
                </c:pt>
                <c:pt idx="12">
                  <c:v>49.55407952588272</c:v>
                </c:pt>
                <c:pt idx="13">
                  <c:v>50.203068236512152</c:v>
                </c:pt>
                <c:pt idx="14">
                  <c:v>51.245380576367822</c:v>
                </c:pt>
                <c:pt idx="15">
                  <c:v>52.127591414169196</c:v>
                </c:pt>
                <c:pt idx="16">
                  <c:v>53.105267472225627</c:v>
                </c:pt>
                <c:pt idx="17">
                  <c:v>54.081980940681674</c:v>
                </c:pt>
                <c:pt idx="18">
                  <c:v>54.916867436245177</c:v>
                </c:pt>
                <c:pt idx="19">
                  <c:v>55.698854392509141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4624"/>
        <c:axId val="56556160"/>
      </c:lineChart>
      <c:catAx>
        <c:axId val="5655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6556160"/>
        <c:crosses val="autoZero"/>
        <c:auto val="1"/>
        <c:lblAlgn val="ctr"/>
        <c:lblOffset val="100"/>
        <c:tickLblSkip val="4"/>
        <c:noMultiLvlLbl val="0"/>
      </c:catAx>
      <c:valAx>
        <c:axId val="56556160"/>
        <c:scaling>
          <c:orientation val="minMax"/>
          <c:max val="8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r>
                  <a:rPr lang="en-US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rPr>
                  <a:t>Gross Annual Demand (TWh)</a:t>
                </a:r>
              </a:p>
            </c:rich>
          </c:tx>
          <c:overlay val="0"/>
        </c:title>
        <c:numFmt formatCode="_(* #,##0_);_(* \(#,##0\);_(* &quot;-&quot;??_);_(@_)" sourceLinked="1"/>
        <c:majorTickMark val="out"/>
        <c:minorTickMark val="none"/>
        <c:tickLblPos val="nextTo"/>
        <c:crossAx val="565546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886351706036746"/>
          <c:y val="4.6770924467774859E-2"/>
          <c:w val="0.8222753718285214"/>
          <c:h val="0.8326195683872849"/>
        </c:manualLayout>
      </c:layout>
      <c:lineChart>
        <c:grouping val="standard"/>
        <c:varyColors val="0"/>
        <c:ser>
          <c:idx val="0"/>
          <c:order val="0"/>
          <c:tx>
            <c:strRef>
              <c:f>'Gross Demand by Sector'!$A$4</c:f>
              <c:strCache>
                <c:ptCount val="1"/>
                <c:pt idx="0">
                  <c:v>Commercial</c:v>
                </c:pt>
              </c:strCache>
            </c:strRef>
          </c:tx>
          <c:marker>
            <c:symbol val="none"/>
          </c:marker>
          <c:cat>
            <c:numRef>
              <c:f>'Gross Demand by Sector'!$B$2:$U$2</c:f>
              <c:numCache>
                <c:formatCode>General</c:formatCode>
                <c:ptCount val="2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</c:numCache>
            </c:numRef>
          </c:cat>
          <c:val>
            <c:numRef>
              <c:f>'Gross Demand by Sector'!$B$4:$U$4</c:f>
              <c:numCache>
                <c:formatCode>_(* #,##0_);_(* \(#,##0\);_(* "-"??_);_(@_)</c:formatCode>
                <c:ptCount val="20"/>
                <c:pt idx="0">
                  <c:v>57.992967075625899</c:v>
                </c:pt>
                <c:pt idx="1">
                  <c:v>58.044084917713597</c:v>
                </c:pt>
                <c:pt idx="2">
                  <c:v>58.3583726775393</c:v>
                </c:pt>
                <c:pt idx="3">
                  <c:v>59.073683864295297</c:v>
                </c:pt>
                <c:pt idx="4">
                  <c:v>59.014889332844199</c:v>
                </c:pt>
                <c:pt idx="5">
                  <c:v>59.775989628246997</c:v>
                </c:pt>
                <c:pt idx="6">
                  <c:v>60.874696714621003</c:v>
                </c:pt>
                <c:pt idx="7">
                  <c:v>61.5493589862078</c:v>
                </c:pt>
                <c:pt idx="8">
                  <c:v>62.764289199949303</c:v>
                </c:pt>
                <c:pt idx="9">
                  <c:v>63.562182409013303</c:v>
                </c:pt>
                <c:pt idx="10">
                  <c:v>64.208082001711205</c:v>
                </c:pt>
                <c:pt idx="11">
                  <c:v>64.987385799349298</c:v>
                </c:pt>
                <c:pt idx="12">
                  <c:v>65.907849377676996</c:v>
                </c:pt>
                <c:pt idx="13">
                  <c:v>66.831664486037994</c:v>
                </c:pt>
                <c:pt idx="14">
                  <c:v>68.149659661655207</c:v>
                </c:pt>
                <c:pt idx="15">
                  <c:v>69.233369366882997</c:v>
                </c:pt>
                <c:pt idx="16">
                  <c:v>70.410456591485698</c:v>
                </c:pt>
                <c:pt idx="17">
                  <c:v>71.588451134808295</c:v>
                </c:pt>
                <c:pt idx="18">
                  <c:v>72.701492001783507</c:v>
                </c:pt>
                <c:pt idx="19">
                  <c:v>73.8218626227317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961280"/>
        <c:axId val="56979456"/>
      </c:lineChart>
      <c:catAx>
        <c:axId val="56961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6979456"/>
        <c:crosses val="autoZero"/>
        <c:auto val="1"/>
        <c:lblAlgn val="ctr"/>
        <c:lblOffset val="100"/>
        <c:tickLblSkip val="4"/>
        <c:noMultiLvlLbl val="0"/>
      </c:catAx>
      <c:valAx>
        <c:axId val="569794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000" b="0" i="0" baseline="0">
                    <a:effectLst/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rPr>
                  <a:t>Gross Annual Demand (TWh)</a:t>
                </a:r>
                <a:endParaRPr lang="en-CA" sz="1000" b="0">
                  <a:effectLst/>
                  <a:latin typeface="Verdana" panose="020B0604030504040204" pitchFamily="34" charset="0"/>
                  <a:ea typeface="Verdana" panose="020B0604030504040204" pitchFamily="34" charset="0"/>
                  <a:cs typeface="Verdana" panose="020B0604030504040204" pitchFamily="34" charset="0"/>
                </a:endParaRPr>
              </a:p>
            </c:rich>
          </c:tx>
          <c:overlay val="0"/>
        </c:title>
        <c:numFmt formatCode="_(* #,##0_);_(* \(#,##0\);_(* &quot;-&quot;??_);_(@_)" sourceLinked="1"/>
        <c:majorTickMark val="out"/>
        <c:minorTickMark val="none"/>
        <c:tickLblPos val="nextTo"/>
        <c:crossAx val="569612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'Gross Demand by Sector'!$A$5</c:f>
              <c:strCache>
                <c:ptCount val="1"/>
                <c:pt idx="0">
                  <c:v>Industrial</c:v>
                </c:pt>
              </c:strCache>
            </c:strRef>
          </c:tx>
          <c:marker>
            <c:symbol val="none"/>
          </c:marker>
          <c:cat>
            <c:numRef>
              <c:f>'Gross Demand by Sector'!$B$2:$U$2</c:f>
              <c:numCache>
                <c:formatCode>General</c:formatCode>
                <c:ptCount val="2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</c:numCache>
            </c:numRef>
          </c:cat>
          <c:val>
            <c:numRef>
              <c:f>'Gross Demand by Sector'!$B$5:$U$5</c:f>
              <c:numCache>
                <c:formatCode>_(* #,##0_);_(* \(#,##0\);_(* "-"??_);_(@_)</c:formatCode>
                <c:ptCount val="20"/>
                <c:pt idx="0">
                  <c:v>19.102936104535701</c:v>
                </c:pt>
                <c:pt idx="1">
                  <c:v>37.015982926294164</c:v>
                </c:pt>
                <c:pt idx="2">
                  <c:v>37.797506879879052</c:v>
                </c:pt>
                <c:pt idx="3">
                  <c:v>39.106564673121035</c:v>
                </c:pt>
                <c:pt idx="4">
                  <c:v>39.507247111961092</c:v>
                </c:pt>
                <c:pt idx="5">
                  <c:v>40.221960620609217</c:v>
                </c:pt>
                <c:pt idx="6">
                  <c:v>41.276678141963757</c:v>
                </c:pt>
                <c:pt idx="7">
                  <c:v>41.843754338638405</c:v>
                </c:pt>
                <c:pt idx="8">
                  <c:v>42.271505274826254</c:v>
                </c:pt>
                <c:pt idx="9">
                  <c:v>42.371408750084626</c:v>
                </c:pt>
                <c:pt idx="10">
                  <c:v>42.722581502533842</c:v>
                </c:pt>
                <c:pt idx="11">
                  <c:v>43.158456532784953</c:v>
                </c:pt>
                <c:pt idx="12">
                  <c:v>43.685906466918027</c:v>
                </c:pt>
                <c:pt idx="13">
                  <c:v>44.149604392728598</c:v>
                </c:pt>
                <c:pt idx="14">
                  <c:v>44.391581029638232</c:v>
                </c:pt>
                <c:pt idx="15">
                  <c:v>44.614224114902576</c:v>
                </c:pt>
                <c:pt idx="16">
                  <c:v>44.83585947392087</c:v>
                </c:pt>
                <c:pt idx="17">
                  <c:v>45.101333409967751</c:v>
                </c:pt>
                <c:pt idx="18">
                  <c:v>45.319223064306833</c:v>
                </c:pt>
                <c:pt idx="19">
                  <c:v>45.562508547630259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999296"/>
        <c:axId val="57005184"/>
      </c:lineChart>
      <c:catAx>
        <c:axId val="56999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7005184"/>
        <c:crosses val="autoZero"/>
        <c:auto val="1"/>
        <c:lblAlgn val="ctr"/>
        <c:lblOffset val="100"/>
        <c:tickLblSkip val="4"/>
        <c:noMultiLvlLbl val="0"/>
      </c:catAx>
      <c:valAx>
        <c:axId val="57005184"/>
        <c:scaling>
          <c:orientation val="minMax"/>
          <c:max val="8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000" b="0" i="0" baseline="0">
                    <a:effectLst/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rPr>
                  <a:t>Gross Annual Demand (TWh)</a:t>
                </a:r>
                <a:endParaRPr lang="en-CA" sz="1000" b="0">
                  <a:effectLst/>
                  <a:latin typeface="Verdana" panose="020B0604030504040204" pitchFamily="34" charset="0"/>
                  <a:ea typeface="Verdana" panose="020B0604030504040204" pitchFamily="34" charset="0"/>
                  <a:cs typeface="Verdana" panose="020B0604030504040204" pitchFamily="34" charset="0"/>
                </a:endParaRPr>
              </a:p>
            </c:rich>
          </c:tx>
          <c:overlay val="0"/>
        </c:title>
        <c:numFmt formatCode="_(* #,##0_);_(* \(#,##0\);_(* &quot;-&quot;??_);_(@_)" sourceLinked="1"/>
        <c:majorTickMark val="out"/>
        <c:minorTickMark val="none"/>
        <c:tickLblPos val="nextTo"/>
        <c:crossAx val="569992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'Gross Demand by Sector'!$A$3</c:f>
              <c:strCache>
                <c:ptCount val="1"/>
                <c:pt idx="0">
                  <c:v>Residential</c:v>
                </c:pt>
              </c:strCache>
            </c:strRef>
          </c:tx>
          <c:cat>
            <c:numRef>
              <c:f>'Gross Demand by Sector'!$B$2:$U$2</c:f>
              <c:numCache>
                <c:formatCode>General</c:formatCode>
                <c:ptCount val="2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</c:numCache>
            </c:numRef>
          </c:cat>
          <c:val>
            <c:numRef>
              <c:f>'Gross Demand by Sector'!$B$3:$U$3</c:f>
              <c:numCache>
                <c:formatCode>_(* #,##0_);_(* \(#,##0\);_(* "-"??_);_(@_)</c:formatCode>
                <c:ptCount val="20"/>
                <c:pt idx="0">
                  <c:v>49.081839338620675</c:v>
                </c:pt>
                <c:pt idx="1">
                  <c:v>47.964935780997493</c:v>
                </c:pt>
                <c:pt idx="2">
                  <c:v>47.251410257141139</c:v>
                </c:pt>
                <c:pt idx="3">
                  <c:v>46.159711259544387</c:v>
                </c:pt>
                <c:pt idx="4">
                  <c:v>45.445906681651657</c:v>
                </c:pt>
                <c:pt idx="5">
                  <c:v>45.750897318479872</c:v>
                </c:pt>
                <c:pt idx="6">
                  <c:v>46.49129997599529</c:v>
                </c:pt>
                <c:pt idx="7">
                  <c:v>47.033534099676288</c:v>
                </c:pt>
                <c:pt idx="8">
                  <c:v>47.754797075565747</c:v>
                </c:pt>
                <c:pt idx="9">
                  <c:v>48.07036270206688</c:v>
                </c:pt>
                <c:pt idx="10">
                  <c:v>48.426446935829475</c:v>
                </c:pt>
                <c:pt idx="11">
                  <c:v>48.913844965462921</c:v>
                </c:pt>
                <c:pt idx="12">
                  <c:v>49.55407952588272</c:v>
                </c:pt>
                <c:pt idx="13">
                  <c:v>50.203068236512152</c:v>
                </c:pt>
                <c:pt idx="14">
                  <c:v>51.245380576367822</c:v>
                </c:pt>
                <c:pt idx="15">
                  <c:v>52.127591414169196</c:v>
                </c:pt>
                <c:pt idx="16">
                  <c:v>53.105267472225627</c:v>
                </c:pt>
                <c:pt idx="17">
                  <c:v>54.081980940681674</c:v>
                </c:pt>
                <c:pt idx="18">
                  <c:v>54.916867436245177</c:v>
                </c:pt>
                <c:pt idx="19">
                  <c:v>55.698854392509141</c:v>
                </c:pt>
              </c:numCache>
            </c:numRef>
          </c:val>
        </c:ser>
        <c:ser>
          <c:idx val="1"/>
          <c:order val="1"/>
          <c:tx>
            <c:strRef>
              <c:f>'Gross Demand by Sector'!$A$4</c:f>
              <c:strCache>
                <c:ptCount val="1"/>
                <c:pt idx="0">
                  <c:v>Commercial</c:v>
                </c:pt>
              </c:strCache>
            </c:strRef>
          </c:tx>
          <c:cat>
            <c:numRef>
              <c:f>'Gross Demand by Sector'!$B$2:$U$2</c:f>
              <c:numCache>
                <c:formatCode>General</c:formatCode>
                <c:ptCount val="2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</c:numCache>
            </c:numRef>
          </c:cat>
          <c:val>
            <c:numRef>
              <c:f>'Gross Demand by Sector'!$B$4:$U$4</c:f>
              <c:numCache>
                <c:formatCode>_(* #,##0_);_(* \(#,##0\);_(* "-"??_);_(@_)</c:formatCode>
                <c:ptCount val="20"/>
                <c:pt idx="0">
                  <c:v>57.992967075625899</c:v>
                </c:pt>
                <c:pt idx="1">
                  <c:v>58.044084917713597</c:v>
                </c:pt>
                <c:pt idx="2">
                  <c:v>58.3583726775393</c:v>
                </c:pt>
                <c:pt idx="3">
                  <c:v>59.073683864295297</c:v>
                </c:pt>
                <c:pt idx="4">
                  <c:v>59.014889332844199</c:v>
                </c:pt>
                <c:pt idx="5">
                  <c:v>59.775989628246997</c:v>
                </c:pt>
                <c:pt idx="6">
                  <c:v>60.874696714621003</c:v>
                </c:pt>
                <c:pt idx="7">
                  <c:v>61.5493589862078</c:v>
                </c:pt>
                <c:pt idx="8">
                  <c:v>62.764289199949303</c:v>
                </c:pt>
                <c:pt idx="9">
                  <c:v>63.562182409013303</c:v>
                </c:pt>
                <c:pt idx="10">
                  <c:v>64.208082001711205</c:v>
                </c:pt>
                <c:pt idx="11">
                  <c:v>64.987385799349298</c:v>
                </c:pt>
                <c:pt idx="12">
                  <c:v>65.907849377676996</c:v>
                </c:pt>
                <c:pt idx="13">
                  <c:v>66.831664486037994</c:v>
                </c:pt>
                <c:pt idx="14">
                  <c:v>68.149659661655207</c:v>
                </c:pt>
                <c:pt idx="15">
                  <c:v>69.233369366882997</c:v>
                </c:pt>
                <c:pt idx="16">
                  <c:v>70.410456591485698</c:v>
                </c:pt>
                <c:pt idx="17">
                  <c:v>71.588451134808295</c:v>
                </c:pt>
                <c:pt idx="18">
                  <c:v>72.701492001783507</c:v>
                </c:pt>
                <c:pt idx="19">
                  <c:v>73.8218626227317</c:v>
                </c:pt>
              </c:numCache>
            </c:numRef>
          </c:val>
        </c:ser>
        <c:ser>
          <c:idx val="2"/>
          <c:order val="2"/>
          <c:tx>
            <c:strRef>
              <c:f>'Gross Demand by Sector'!$A$5</c:f>
              <c:strCache>
                <c:ptCount val="1"/>
                <c:pt idx="0">
                  <c:v>Industrial</c:v>
                </c:pt>
              </c:strCache>
            </c:strRef>
          </c:tx>
          <c:cat>
            <c:numRef>
              <c:f>'Gross Demand by Sector'!$B$2:$U$2</c:f>
              <c:numCache>
                <c:formatCode>General</c:formatCode>
                <c:ptCount val="2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</c:numCache>
            </c:numRef>
          </c:cat>
          <c:val>
            <c:numRef>
              <c:f>'Gross Demand by Sector'!$B$5:$U$5</c:f>
              <c:numCache>
                <c:formatCode>_(* #,##0_);_(* \(#,##0\);_(* "-"??_);_(@_)</c:formatCode>
                <c:ptCount val="20"/>
                <c:pt idx="0">
                  <c:v>19.102936104535701</c:v>
                </c:pt>
                <c:pt idx="1">
                  <c:v>37.015982926294164</c:v>
                </c:pt>
                <c:pt idx="2">
                  <c:v>37.797506879879052</c:v>
                </c:pt>
                <c:pt idx="3">
                  <c:v>39.106564673121035</c:v>
                </c:pt>
                <c:pt idx="4">
                  <c:v>39.507247111961092</c:v>
                </c:pt>
                <c:pt idx="5">
                  <c:v>40.221960620609217</c:v>
                </c:pt>
                <c:pt idx="6">
                  <c:v>41.276678141963757</c:v>
                </c:pt>
                <c:pt idx="7">
                  <c:v>41.843754338638405</c:v>
                </c:pt>
                <c:pt idx="8">
                  <c:v>42.271505274826254</c:v>
                </c:pt>
                <c:pt idx="9">
                  <c:v>42.371408750084626</c:v>
                </c:pt>
                <c:pt idx="10">
                  <c:v>42.722581502533842</c:v>
                </c:pt>
                <c:pt idx="11">
                  <c:v>43.158456532784953</c:v>
                </c:pt>
                <c:pt idx="12">
                  <c:v>43.685906466918027</c:v>
                </c:pt>
                <c:pt idx="13">
                  <c:v>44.149604392728598</c:v>
                </c:pt>
                <c:pt idx="14">
                  <c:v>44.391581029638232</c:v>
                </c:pt>
                <c:pt idx="15">
                  <c:v>44.614224114902576</c:v>
                </c:pt>
                <c:pt idx="16">
                  <c:v>44.83585947392087</c:v>
                </c:pt>
                <c:pt idx="17">
                  <c:v>45.101333409967751</c:v>
                </c:pt>
                <c:pt idx="18">
                  <c:v>45.319223064306833</c:v>
                </c:pt>
                <c:pt idx="19">
                  <c:v>45.562508547630259</c:v>
                </c:pt>
              </c:numCache>
            </c:numRef>
          </c:val>
        </c:ser>
        <c:ser>
          <c:idx val="3"/>
          <c:order val="3"/>
          <c:tx>
            <c:strRef>
              <c:f>'Gross Demand by Sector'!$A$7</c:f>
              <c:strCache>
                <c:ptCount val="1"/>
                <c:pt idx="0">
                  <c:v>Agriculture</c:v>
                </c:pt>
              </c:strCache>
            </c:strRef>
          </c:tx>
          <c:cat>
            <c:numRef>
              <c:f>'Gross Demand by Sector'!$B$2:$U$2</c:f>
              <c:numCache>
                <c:formatCode>General</c:formatCode>
                <c:ptCount val="2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</c:numCache>
            </c:numRef>
          </c:cat>
          <c:val>
            <c:numRef>
              <c:f>'Gross Demand by Sector'!$B$7:$U$7</c:f>
              <c:numCache>
                <c:formatCode>0.00</c:formatCode>
                <c:ptCount val="20"/>
                <c:pt idx="0">
                  <c:v>1.9308836438583172</c:v>
                </c:pt>
                <c:pt idx="1">
                  <c:v>1.9564356980156257</c:v>
                </c:pt>
                <c:pt idx="2">
                  <c:v>1.9689054870362064</c:v>
                </c:pt>
                <c:pt idx="3">
                  <c:v>1.97955165690117</c:v>
                </c:pt>
                <c:pt idx="4">
                  <c:v>1.9913771298091145</c:v>
                </c:pt>
                <c:pt idx="5">
                  <c:v>2.0083828226800953</c:v>
                </c:pt>
                <c:pt idx="6">
                  <c:v>2.0289998290865205</c:v>
                </c:pt>
                <c:pt idx="7">
                  <c:v>2.0506971162951992</c:v>
                </c:pt>
                <c:pt idx="8">
                  <c:v>2.0597916425163585</c:v>
                </c:pt>
                <c:pt idx="9">
                  <c:v>2.069764348640204</c:v>
                </c:pt>
                <c:pt idx="10">
                  <c:v>2.0805552726854879</c:v>
                </c:pt>
                <c:pt idx="11">
                  <c:v>2.090459272283554</c:v>
                </c:pt>
                <c:pt idx="12">
                  <c:v>2.0998328485973059</c:v>
                </c:pt>
                <c:pt idx="13">
                  <c:v>2.1090653962266641</c:v>
                </c:pt>
                <c:pt idx="14">
                  <c:v>2.1169910699732384</c:v>
                </c:pt>
                <c:pt idx="15">
                  <c:v>2.1240832364631705</c:v>
                </c:pt>
                <c:pt idx="16">
                  <c:v>2.1306538960138273</c:v>
                </c:pt>
                <c:pt idx="17">
                  <c:v>2.1366275879079963</c:v>
                </c:pt>
                <c:pt idx="18">
                  <c:v>2.1424637741163242</c:v>
                </c:pt>
                <c:pt idx="19">
                  <c:v>2.1475139235170668</c:v>
                </c:pt>
              </c:numCache>
            </c:numRef>
          </c:val>
        </c:ser>
        <c:ser>
          <c:idx val="4"/>
          <c:order val="4"/>
          <c:tx>
            <c:strRef>
              <c:f>'Gross Demand by Sector'!$A$8</c:f>
              <c:strCache>
                <c:ptCount val="1"/>
                <c:pt idx="0">
                  <c:v>Transportation</c:v>
                </c:pt>
              </c:strCache>
            </c:strRef>
          </c:tx>
          <c:cat>
            <c:numRef>
              <c:f>'Gross Demand by Sector'!$B$2:$U$2</c:f>
              <c:numCache>
                <c:formatCode>General</c:formatCode>
                <c:ptCount val="2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</c:numCache>
            </c:numRef>
          </c:cat>
          <c:val>
            <c:numRef>
              <c:f>'Gross Demand by Sector'!$B$8:$U$8</c:f>
              <c:numCache>
                <c:formatCode>_(* #,##0.0_);_(* \(#,##0.0\);_(* "-"??_);_(@_)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0.51084500504056118</c:v>
                </c:pt>
                <c:pt idx="5">
                  <c:v>0.81998801875327831</c:v>
                </c:pt>
                <c:pt idx="6">
                  <c:v>1.1119918766620109</c:v>
                </c:pt>
                <c:pt idx="7">
                  <c:v>1.3360704622080228</c:v>
                </c:pt>
                <c:pt idx="8">
                  <c:v>1.4468013325637386</c:v>
                </c:pt>
                <c:pt idx="9">
                  <c:v>1.5664120045026455</c:v>
                </c:pt>
                <c:pt idx="10">
                  <c:v>1.6955436976933842</c:v>
                </c:pt>
                <c:pt idx="11">
                  <c:v>1.8348726313843278</c:v>
                </c:pt>
                <c:pt idx="12">
                  <c:v>1.9851101061465506</c:v>
                </c:pt>
                <c:pt idx="13">
                  <c:v>2.1605090116249226</c:v>
                </c:pt>
                <c:pt idx="14">
                  <c:v>2.3686029871482663</c:v>
                </c:pt>
                <c:pt idx="15">
                  <c:v>2.5899451117274781</c:v>
                </c:pt>
                <c:pt idx="16">
                  <c:v>2.8253799359262799</c:v>
                </c:pt>
                <c:pt idx="17">
                  <c:v>3.0757810325835386</c:v>
                </c:pt>
                <c:pt idx="18">
                  <c:v>3.3420480399176493</c:v>
                </c:pt>
                <c:pt idx="19">
                  <c:v>3.631365491494571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023360"/>
        <c:axId val="59024896"/>
      </c:areaChart>
      <c:catAx>
        <c:axId val="59023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9024896"/>
        <c:crosses val="autoZero"/>
        <c:auto val="1"/>
        <c:lblAlgn val="ctr"/>
        <c:lblOffset val="100"/>
        <c:tickLblSkip val="4"/>
        <c:noMultiLvlLbl val="0"/>
      </c:catAx>
      <c:valAx>
        <c:axId val="590248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000" b="0" i="0" baseline="0">
                    <a:effectLst/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rPr>
                  <a:t>Gross Annual Ontario Demand (TWh)</a:t>
                </a:r>
                <a:endParaRPr lang="en-CA" sz="1000">
                  <a:effectLst/>
                  <a:latin typeface="Verdana" panose="020B0604030504040204" pitchFamily="34" charset="0"/>
                  <a:ea typeface="Verdana" panose="020B0604030504040204" pitchFamily="34" charset="0"/>
                  <a:cs typeface="Verdana" panose="020B0604030504040204" pitchFamily="34" charset="0"/>
                </a:endParaRPr>
              </a:p>
            </c:rich>
          </c:tx>
          <c:overlay val="0"/>
        </c:title>
        <c:numFmt formatCode="_(* #,##0_);_(* \(#,##0\);_(* &quot;-&quot;??_);_(@_)" sourceLinked="1"/>
        <c:majorTickMark val="out"/>
        <c:minorTickMark val="none"/>
        <c:tickLblPos val="nextTo"/>
        <c:crossAx val="5902336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doughnutChart>
        <c:varyColors val="1"/>
        <c:ser>
          <c:idx val="0"/>
          <c:order val="0"/>
          <c:explosion val="1"/>
          <c:dPt>
            <c:idx val="3"/>
            <c:bubble3D val="0"/>
            <c:spPr>
              <a:pattFill prst="ltDnDiag">
                <a:fgClr>
                  <a:schemeClr val="accent3">
                    <a:lumMod val="75000"/>
                  </a:schemeClr>
                </a:fgClr>
                <a:bgClr>
                  <a:schemeClr val="bg1"/>
                </a:bgClr>
              </a:pattFill>
            </c:spPr>
          </c:dPt>
          <c:dLbls>
            <c:dLbl>
              <c:idx val="0"/>
              <c:layout>
                <c:manualLayout>
                  <c:x val="0.18501146549927047"/>
                  <c:y val="8.7983911513323285E-2"/>
                </c:manualLayout>
              </c:layout>
              <c:tx>
                <c:rich>
                  <a:bodyPr/>
                  <a:lstStyle/>
                  <a:p>
                    <a:r>
                      <a:rPr lang="en-US" sz="1300" b="1"/>
                      <a:t>Residential
34%</a:t>
                    </a:r>
                    <a:endParaRPr lang="en-US" b="1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2532952025462107"/>
                  <c:y val="-0.19482151835093009"/>
                </c:manualLayout>
              </c:layout>
              <c:tx>
                <c:rich>
                  <a:bodyPr/>
                  <a:lstStyle/>
                  <a:p>
                    <a:r>
                      <a:rPr lang="en-US" sz="1300" b="1"/>
                      <a:t>Commercial
40%</a:t>
                    </a:r>
                    <a:endParaRPr lang="en-US" b="1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21888639389119513"/>
                  <c:y val="-3.4565108094519861E-2"/>
                </c:manualLayout>
              </c:layout>
              <c:tx>
                <c:rich>
                  <a:bodyPr/>
                  <a:lstStyle/>
                  <a:p>
                    <a:r>
                      <a:rPr lang="en-US" sz="1300" b="1"/>
                      <a:t>Industrial
25%</a:t>
                    </a:r>
                    <a:endParaRPr lang="en-US" b="1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spPr/>
              <c:txPr>
                <a:bodyPr/>
                <a:lstStyle/>
                <a:p>
                  <a:pPr>
                    <a:defRPr sz="1000" b="0"/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0.15634751214259568"/>
                  <c:y val="4.0849673202614324E-2"/>
                </c:manualLayout>
              </c:layout>
              <c:spPr/>
              <c:txPr>
                <a:bodyPr/>
                <a:lstStyle/>
                <a:p>
                  <a:pPr>
                    <a:defRPr sz="1300" b="1"/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 sz="1300"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'Gross Demand by Sector'!$A$11:$A$15</c:f>
              <c:strCache>
                <c:ptCount val="5"/>
                <c:pt idx="0">
                  <c:v>Residential</c:v>
                </c:pt>
                <c:pt idx="1">
                  <c:v>Commercial</c:v>
                </c:pt>
                <c:pt idx="2">
                  <c:v>Industrial</c:v>
                </c:pt>
                <c:pt idx="3">
                  <c:v>60 Large Customers</c:v>
                </c:pt>
                <c:pt idx="4">
                  <c:v>Agriculture</c:v>
                </c:pt>
              </c:strCache>
            </c:strRef>
          </c:cat>
          <c:val>
            <c:numRef>
              <c:f>'Gross Demand by Sector'!$B$11:$B$15</c:f>
              <c:numCache>
                <c:formatCode>0%</c:formatCode>
                <c:ptCount val="5"/>
                <c:pt idx="0">
                  <c:v>0.33731223112339753</c:v>
                </c:pt>
                <c:pt idx="1">
                  <c:v>0.39855346452659735</c:v>
                </c:pt>
                <c:pt idx="2">
                  <c:v>0.13128387373531802</c:v>
                </c:pt>
                <c:pt idx="3">
                  <c:v>0.11958053937332448</c:v>
                </c:pt>
                <c:pt idx="4">
                  <c:v>1.3269891241362516E-2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94"/>
        <c:holeSize val="50"/>
      </c:doughnut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'Gross Demand by Sector'!$A$7</c:f>
              <c:strCache>
                <c:ptCount val="1"/>
                <c:pt idx="0">
                  <c:v>Agriculture</c:v>
                </c:pt>
              </c:strCache>
            </c:strRef>
          </c:tx>
          <c:marker>
            <c:symbol val="none"/>
          </c:marker>
          <c:cat>
            <c:numRef>
              <c:f>'Gross Demand by Sector'!$B$2:$U$2</c:f>
              <c:numCache>
                <c:formatCode>General</c:formatCode>
                <c:ptCount val="2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</c:numCache>
            </c:numRef>
          </c:cat>
          <c:val>
            <c:numRef>
              <c:f>'Gross Demand by Sector'!$B$7:$U$7</c:f>
              <c:numCache>
                <c:formatCode>0.00</c:formatCode>
                <c:ptCount val="20"/>
                <c:pt idx="0">
                  <c:v>1.9308836438583172</c:v>
                </c:pt>
                <c:pt idx="1">
                  <c:v>1.9564356980156257</c:v>
                </c:pt>
                <c:pt idx="2">
                  <c:v>1.9689054870362064</c:v>
                </c:pt>
                <c:pt idx="3">
                  <c:v>1.97955165690117</c:v>
                </c:pt>
                <c:pt idx="4">
                  <c:v>1.9913771298091145</c:v>
                </c:pt>
                <c:pt idx="5">
                  <c:v>2.0083828226800953</c:v>
                </c:pt>
                <c:pt idx="6">
                  <c:v>2.0289998290865205</c:v>
                </c:pt>
                <c:pt idx="7">
                  <c:v>2.0506971162951992</c:v>
                </c:pt>
                <c:pt idx="8">
                  <c:v>2.0597916425163585</c:v>
                </c:pt>
                <c:pt idx="9">
                  <c:v>2.069764348640204</c:v>
                </c:pt>
                <c:pt idx="10">
                  <c:v>2.0805552726854879</c:v>
                </c:pt>
                <c:pt idx="11">
                  <c:v>2.090459272283554</c:v>
                </c:pt>
                <c:pt idx="12">
                  <c:v>2.0998328485973059</c:v>
                </c:pt>
                <c:pt idx="13">
                  <c:v>2.1090653962266641</c:v>
                </c:pt>
                <c:pt idx="14">
                  <c:v>2.1169910699732384</c:v>
                </c:pt>
                <c:pt idx="15">
                  <c:v>2.1240832364631705</c:v>
                </c:pt>
                <c:pt idx="16">
                  <c:v>2.1306538960138273</c:v>
                </c:pt>
                <c:pt idx="17">
                  <c:v>2.1366275879079963</c:v>
                </c:pt>
                <c:pt idx="18">
                  <c:v>2.1424637741163242</c:v>
                </c:pt>
                <c:pt idx="19">
                  <c:v>2.1475139235170668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644736"/>
        <c:axId val="56646272"/>
      </c:lineChart>
      <c:catAx>
        <c:axId val="56644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6646272"/>
        <c:crosses val="autoZero"/>
        <c:auto val="1"/>
        <c:lblAlgn val="ctr"/>
        <c:lblOffset val="100"/>
        <c:tickLblSkip val="4"/>
        <c:noMultiLvlLbl val="0"/>
      </c:catAx>
      <c:valAx>
        <c:axId val="56646272"/>
        <c:scaling>
          <c:orientation val="minMax"/>
          <c:max val="4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b="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rPr>
                  <a:t>Gross Annual Demand (TWh)</a:t>
                </a:r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crossAx val="566447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'Gross Demand by Sector'!$A$8</c:f>
              <c:strCache>
                <c:ptCount val="1"/>
                <c:pt idx="0">
                  <c:v>Transportation</c:v>
                </c:pt>
              </c:strCache>
            </c:strRef>
          </c:tx>
          <c:marker>
            <c:symbol val="none"/>
          </c:marker>
          <c:cat>
            <c:numRef>
              <c:f>'Gross Demand by Sector'!$B$2:$U$2</c:f>
              <c:numCache>
                <c:formatCode>General</c:formatCode>
                <c:ptCount val="2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</c:numCache>
            </c:numRef>
          </c:cat>
          <c:val>
            <c:numRef>
              <c:f>'Gross Demand by Sector'!$B$8:$U$8</c:f>
              <c:numCache>
                <c:formatCode>_(* #,##0.0_);_(* \(#,##0.0\);_(* "-"??_);_(@_)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0.51084500504056118</c:v>
                </c:pt>
                <c:pt idx="5">
                  <c:v>0.81998801875327831</c:v>
                </c:pt>
                <c:pt idx="6">
                  <c:v>1.1119918766620109</c:v>
                </c:pt>
                <c:pt idx="7">
                  <c:v>1.3360704622080228</c:v>
                </c:pt>
                <c:pt idx="8">
                  <c:v>1.4468013325637386</c:v>
                </c:pt>
                <c:pt idx="9">
                  <c:v>1.5664120045026455</c:v>
                </c:pt>
                <c:pt idx="10">
                  <c:v>1.6955436976933842</c:v>
                </c:pt>
                <c:pt idx="11">
                  <c:v>1.8348726313843278</c:v>
                </c:pt>
                <c:pt idx="12">
                  <c:v>1.9851101061465506</c:v>
                </c:pt>
                <c:pt idx="13">
                  <c:v>2.1605090116249226</c:v>
                </c:pt>
                <c:pt idx="14">
                  <c:v>2.3686029871482663</c:v>
                </c:pt>
                <c:pt idx="15">
                  <c:v>2.5899451117274781</c:v>
                </c:pt>
                <c:pt idx="16">
                  <c:v>2.8253799359262799</c:v>
                </c:pt>
                <c:pt idx="17">
                  <c:v>3.0757810325835386</c:v>
                </c:pt>
                <c:pt idx="18">
                  <c:v>3.3420480399176493</c:v>
                </c:pt>
                <c:pt idx="19">
                  <c:v>3.631365491494571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654080"/>
        <c:axId val="56672256"/>
      </c:lineChart>
      <c:catAx>
        <c:axId val="56654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6672256"/>
        <c:crosses val="autoZero"/>
        <c:auto val="1"/>
        <c:lblAlgn val="ctr"/>
        <c:lblOffset val="100"/>
        <c:tickLblSkip val="4"/>
        <c:noMultiLvlLbl val="0"/>
      </c:catAx>
      <c:valAx>
        <c:axId val="56672256"/>
        <c:scaling>
          <c:orientation val="minMax"/>
          <c:max val="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000" b="0" i="0" baseline="0">
                    <a:effectLst/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rPr>
                  <a:t>Gross Annual Demand (TWh)</a:t>
                </a:r>
                <a:endParaRPr lang="en-CA" sz="1000">
                  <a:effectLst/>
                  <a:latin typeface="Verdana" panose="020B0604030504040204" pitchFamily="34" charset="0"/>
                  <a:ea typeface="Verdana" panose="020B0604030504040204" pitchFamily="34" charset="0"/>
                  <a:cs typeface="Verdana" panose="020B0604030504040204" pitchFamily="34" charset="0"/>
                </a:endParaRPr>
              </a:p>
            </c:rich>
          </c:tx>
          <c:overlay val="0"/>
        </c:title>
        <c:numFmt formatCode="_(* #,##0.0_);_(* \(#,##0.0\);_(* &quot;-&quot;??_);_(@_)" sourceLinked="1"/>
        <c:majorTickMark val="out"/>
        <c:minorTickMark val="none"/>
        <c:tickLblPos val="nextTo"/>
        <c:crossAx val="56654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'Gross Demand by Sector'!$A$76</c:f>
              <c:strCache>
                <c:ptCount val="1"/>
                <c:pt idx="0">
                  <c:v>Commercial</c:v>
                </c:pt>
              </c:strCache>
            </c:strRef>
          </c:tx>
          <c:cat>
            <c:numRef>
              <c:f>'Gross Demand by Sector'!$B$75:$J$75</c:f>
              <c:numCache>
                <c:formatCode>General</c:formatCode>
                <c:ptCount val="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</c:numCache>
            </c:numRef>
          </c:cat>
          <c:val>
            <c:numRef>
              <c:f>'Gross Demand by Sector'!$B$76:$J$76</c:f>
              <c:numCache>
                <c:formatCode>_(* #,##0.0_);_(* \(#,##0.0\);_(* "-"??_);_(@_)</c:formatCode>
                <c:ptCount val="9"/>
                <c:pt idx="0">
                  <c:v>53.781383212629656</c:v>
                </c:pt>
                <c:pt idx="1">
                  <c:v>54.083926899676626</c:v>
                </c:pt>
                <c:pt idx="2">
                  <c:v>54.774806627211888</c:v>
                </c:pt>
                <c:pt idx="3">
                  <c:v>56.020204140552423</c:v>
                </c:pt>
                <c:pt idx="4">
                  <c:v>57.201740739025652</c:v>
                </c:pt>
                <c:pt idx="5">
                  <c:v>56.798101204379073</c:v>
                </c:pt>
                <c:pt idx="6">
                  <c:v>57.167502997294328</c:v>
                </c:pt>
                <c:pt idx="7">
                  <c:v>57.793693471595482</c:v>
                </c:pt>
                <c:pt idx="8">
                  <c:v>58.164034426490645</c:v>
                </c:pt>
              </c:numCache>
            </c:numRef>
          </c:val>
        </c:ser>
        <c:ser>
          <c:idx val="1"/>
          <c:order val="1"/>
          <c:tx>
            <c:strRef>
              <c:f>'Gross Demand by Sector'!$A$77</c:f>
              <c:strCache>
                <c:ptCount val="1"/>
                <c:pt idx="0">
                  <c:v>Residential</c:v>
                </c:pt>
              </c:strCache>
            </c:strRef>
          </c:tx>
          <c:cat>
            <c:numRef>
              <c:f>'Gross Demand by Sector'!$B$75:$J$75</c:f>
              <c:numCache>
                <c:formatCode>General</c:formatCode>
                <c:ptCount val="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</c:numCache>
            </c:numRef>
          </c:cat>
          <c:val>
            <c:numRef>
              <c:f>'Gross Demand by Sector'!$B$77:$J$77</c:f>
              <c:numCache>
                <c:formatCode>_(* #,##0.0_);_(* \(#,##0.0\);_(* "-"??_);_(@_)</c:formatCode>
                <c:ptCount val="9"/>
                <c:pt idx="0">
                  <c:v>48.133080959968702</c:v>
                </c:pt>
                <c:pt idx="1">
                  <c:v>48.146616640522154</c:v>
                </c:pt>
                <c:pt idx="2">
                  <c:v>48.381196745067278</c:v>
                </c:pt>
                <c:pt idx="3">
                  <c:v>49.163670269136482</c:v>
                </c:pt>
                <c:pt idx="4">
                  <c:v>50.218242572942287</c:v>
                </c:pt>
                <c:pt idx="5">
                  <c:v>50.424090628624576</c:v>
                </c:pt>
                <c:pt idx="6">
                  <c:v>49.74636726765435</c:v>
                </c:pt>
                <c:pt idx="7">
                  <c:v>50.848075478493932</c:v>
                </c:pt>
                <c:pt idx="8">
                  <c:v>50.422603950011265</c:v>
                </c:pt>
              </c:numCache>
            </c:numRef>
          </c:val>
        </c:ser>
        <c:ser>
          <c:idx val="2"/>
          <c:order val="2"/>
          <c:tx>
            <c:strRef>
              <c:f>'Gross Demand by Sector'!$A$78</c:f>
              <c:strCache>
                <c:ptCount val="1"/>
                <c:pt idx="0">
                  <c:v>Industrial</c:v>
                </c:pt>
              </c:strCache>
            </c:strRef>
          </c:tx>
          <c:cat>
            <c:numRef>
              <c:f>'Gross Demand by Sector'!$B$75:$J$75</c:f>
              <c:numCache>
                <c:formatCode>General</c:formatCode>
                <c:ptCount val="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</c:numCache>
            </c:numRef>
          </c:cat>
          <c:val>
            <c:numRef>
              <c:f>'Gross Demand by Sector'!$B$78:$J$78</c:f>
              <c:numCache>
                <c:formatCode>_(* #,##0.0_);_(* \(#,##0.0\);_(* "-"??_);_(@_)</c:formatCode>
                <c:ptCount val="9"/>
                <c:pt idx="0">
                  <c:v>46.421500728866292</c:v>
                </c:pt>
                <c:pt idx="1">
                  <c:v>44.411880490394076</c:v>
                </c:pt>
                <c:pt idx="2">
                  <c:v>42.482555404243016</c:v>
                </c:pt>
                <c:pt idx="3">
                  <c:v>41.869669046676016</c:v>
                </c:pt>
                <c:pt idx="4">
                  <c:v>38.707983677659172</c:v>
                </c:pt>
                <c:pt idx="5">
                  <c:v>31.61729030245386</c:v>
                </c:pt>
                <c:pt idx="6">
                  <c:v>33.871945792846262</c:v>
                </c:pt>
                <c:pt idx="7">
                  <c:v>34.473450742209145</c:v>
                </c:pt>
                <c:pt idx="8">
                  <c:v>35.575973001062721</c:v>
                </c:pt>
              </c:numCache>
            </c:numRef>
          </c:val>
        </c:ser>
        <c:ser>
          <c:idx val="3"/>
          <c:order val="3"/>
          <c:tx>
            <c:strRef>
              <c:f>'Gross Demand by Sector'!$A$79</c:f>
              <c:strCache>
                <c:ptCount val="1"/>
                <c:pt idx="0">
                  <c:v>Agriculture</c:v>
                </c:pt>
              </c:strCache>
            </c:strRef>
          </c:tx>
          <c:cat>
            <c:numRef>
              <c:f>'Gross Demand by Sector'!$B$75:$J$75</c:f>
              <c:numCache>
                <c:formatCode>General</c:formatCode>
                <c:ptCount val="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</c:numCache>
            </c:numRef>
          </c:cat>
          <c:val>
            <c:numRef>
              <c:f>'Gross Demand by Sector'!$B$79:$J$79</c:f>
              <c:numCache>
                <c:formatCode>_(* #,##0.0_);_(* \(#,##0.0\);_(* "-"??_);_(@_)</c:formatCode>
                <c:ptCount val="9"/>
                <c:pt idx="0">
                  <c:v>2.1807596746575681</c:v>
                </c:pt>
                <c:pt idx="1">
                  <c:v>2.176896276861378</c:v>
                </c:pt>
                <c:pt idx="2">
                  <c:v>2.1456785904963218</c:v>
                </c:pt>
                <c:pt idx="3">
                  <c:v>1.7942995372291981</c:v>
                </c:pt>
                <c:pt idx="4">
                  <c:v>1.9016712508232279</c:v>
                </c:pt>
                <c:pt idx="5">
                  <c:v>1.8466051434002257</c:v>
                </c:pt>
                <c:pt idx="6">
                  <c:v>1.7753160929954737</c:v>
                </c:pt>
                <c:pt idx="7">
                  <c:v>1.8600019148766873</c:v>
                </c:pt>
                <c:pt idx="8">
                  <c:v>1.882906478547498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550720"/>
        <c:axId val="57552256"/>
      </c:areaChart>
      <c:catAx>
        <c:axId val="57550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7552256"/>
        <c:crosses val="autoZero"/>
        <c:auto val="1"/>
        <c:lblAlgn val="ctr"/>
        <c:lblOffset val="100"/>
        <c:noMultiLvlLbl val="0"/>
      </c:catAx>
      <c:valAx>
        <c:axId val="57552256"/>
        <c:scaling>
          <c:orientation val="minMax"/>
          <c:max val="2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000" b="0" i="0" baseline="0">
                    <a:effectLst/>
                  </a:rPr>
                  <a:t>Gross Annual Ontario Demand (TWh)</a:t>
                </a:r>
                <a:endParaRPr lang="en-CA" sz="1000" b="0">
                  <a:effectLst/>
                </a:endParaRPr>
              </a:p>
            </c:rich>
          </c:tx>
          <c:overlay val="0"/>
        </c:title>
        <c:numFmt formatCode="_(* #,##0.0_);_(* \(#,##0.0\);_(* &quot;-&quot;??_);_(@_)" sourceLinked="1"/>
        <c:majorTickMark val="out"/>
        <c:minorTickMark val="none"/>
        <c:tickLblPos val="nextTo"/>
        <c:crossAx val="57550720"/>
        <c:crosses val="autoZero"/>
        <c:crossBetween val="midCat"/>
      </c:valAx>
    </c:plotArea>
    <c:legend>
      <c:legendPos val="b"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2"/>
          <c:order val="1"/>
          <c:tx>
            <c:strRef>
              <c:f>'Residential Demand Intensity'!$A$3</c:f>
              <c:strCache>
                <c:ptCount val="1"/>
                <c:pt idx="0">
                  <c:v>Number of Households (000s) </c:v>
                </c:pt>
              </c:strCache>
            </c:strRef>
          </c:tx>
          <c:invertIfNegative val="0"/>
          <c:cat>
            <c:numRef>
              <c:f>'Residential Demand Intensity'!$B$1:$AR$1</c:f>
              <c:numCache>
                <c:formatCode>General</c:formatCode>
                <c:ptCount val="4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</c:numCache>
            </c:numRef>
          </c:cat>
          <c:val>
            <c:numRef>
              <c:f>'Residential Demand Intensity'!$B$3:$AR$3</c:f>
              <c:numCache>
                <c:formatCode>#,##0</c:formatCode>
                <c:ptCount val="43"/>
                <c:pt idx="0">
                  <c:v>3632.462</c:v>
                </c:pt>
                <c:pt idx="1">
                  <c:v>3748.9659999999999</c:v>
                </c:pt>
                <c:pt idx="2">
                  <c:v>3835.058</c:v>
                </c:pt>
                <c:pt idx="3">
                  <c:v>3942.7060000000001</c:v>
                </c:pt>
                <c:pt idx="4">
                  <c:v>4012.2750000000001</c:v>
                </c:pt>
                <c:pt idx="5">
                  <c:v>4037.6669999999999</c:v>
                </c:pt>
                <c:pt idx="6">
                  <c:v>4079.4690000000001</c:v>
                </c:pt>
                <c:pt idx="7">
                  <c:v>4094.12</c:v>
                </c:pt>
                <c:pt idx="8">
                  <c:v>4148.2299999999996</c:v>
                </c:pt>
                <c:pt idx="9">
                  <c:v>4211.84</c:v>
                </c:pt>
                <c:pt idx="10">
                  <c:v>4290.8999999999996</c:v>
                </c:pt>
                <c:pt idx="11">
                  <c:v>4374.75</c:v>
                </c:pt>
                <c:pt idx="12">
                  <c:v>4450.24</c:v>
                </c:pt>
                <c:pt idx="13">
                  <c:v>4519.01</c:v>
                </c:pt>
                <c:pt idx="14">
                  <c:v>4590.99</c:v>
                </c:pt>
                <c:pt idx="15">
                  <c:v>4673.54</c:v>
                </c:pt>
                <c:pt idx="16">
                  <c:v>4736.82</c:v>
                </c:pt>
                <c:pt idx="17">
                  <c:v>4802.2700000000004</c:v>
                </c:pt>
                <c:pt idx="18">
                  <c:v>4878.3</c:v>
                </c:pt>
                <c:pt idx="19">
                  <c:v>4950.67</c:v>
                </c:pt>
                <c:pt idx="20">
                  <c:v>5001.1313220290958</c:v>
                </c:pt>
                <c:pt idx="21">
                  <c:v>5085.6365457200181</c:v>
                </c:pt>
                <c:pt idx="22">
                  <c:v>5164.2704046512908</c:v>
                </c:pt>
                <c:pt idx="23">
                  <c:v>5237.8759887123542</c:v>
                </c:pt>
                <c:pt idx="24">
                  <c:v>5310.2775238059576</c:v>
                </c:pt>
                <c:pt idx="25">
                  <c:v>5383.3830917771784</c:v>
                </c:pt>
                <c:pt idx="26">
                  <c:v>5458.0324252214787</c:v>
                </c:pt>
                <c:pt idx="27">
                  <c:v>5532.1055816436274</c:v>
                </c:pt>
                <c:pt idx="28">
                  <c:v>5608.2482314927256</c:v>
                </c:pt>
                <c:pt idx="29">
                  <c:v>5685.2736618958161</c:v>
                </c:pt>
                <c:pt idx="30">
                  <c:v>5761.0265189835382</c:v>
                </c:pt>
                <c:pt idx="31">
                  <c:v>5834.4276544679678</c:v>
                </c:pt>
                <c:pt idx="32">
                  <c:v>5907.1509969999033</c:v>
                </c:pt>
                <c:pt idx="33">
                  <c:v>5981.5924050033573</c:v>
                </c:pt>
                <c:pt idx="34">
                  <c:v>6059.2262426797015</c:v>
                </c:pt>
                <c:pt idx="35">
                  <c:v>6136.3267770942221</c:v>
                </c:pt>
                <c:pt idx="36">
                  <c:v>6213.9609370931412</c:v>
                </c:pt>
                <c:pt idx="37">
                  <c:v>6292.3319123651627</c:v>
                </c:pt>
                <c:pt idx="38">
                  <c:v>6370.0328034444956</c:v>
                </c:pt>
                <c:pt idx="39">
                  <c:v>6445.8026141949404</c:v>
                </c:pt>
                <c:pt idx="40">
                  <c:v>6518.1480265105065</c:v>
                </c:pt>
                <c:pt idx="41">
                  <c:v>6586.5041291042717</c:v>
                </c:pt>
                <c:pt idx="42">
                  <c:v>6650.5869408270501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767424"/>
        <c:axId val="57765248"/>
      </c:barChart>
      <c:lineChart>
        <c:grouping val="standard"/>
        <c:varyColors val="0"/>
        <c:ser>
          <c:idx val="1"/>
          <c:order val="0"/>
          <c:tx>
            <c:strRef>
              <c:f>'Residential Demand Intensity'!$A$2</c:f>
              <c:strCache>
                <c:ptCount val="1"/>
                <c:pt idx="0">
                  <c:v>Intensity (MWh/household) </c:v>
                </c:pt>
              </c:strCache>
            </c:strRef>
          </c:tx>
          <c:marker>
            <c:symbol val="none"/>
          </c:marker>
          <c:cat>
            <c:numRef>
              <c:f>'Residential Demand Intensity'!$B$1:$AR$1</c:f>
              <c:numCache>
                <c:formatCode>General</c:formatCode>
                <c:ptCount val="4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</c:numCache>
            </c:numRef>
          </c:cat>
          <c:val>
            <c:numRef>
              <c:f>'Residential Demand Intensity'!$B$2:$AR$2</c:f>
              <c:numCache>
                <c:formatCode>0.00</c:formatCode>
                <c:ptCount val="43"/>
                <c:pt idx="0">
                  <c:v>12.463845305042266</c:v>
                </c:pt>
                <c:pt idx="1">
                  <c:v>11.942774502504305</c:v>
                </c:pt>
                <c:pt idx="2">
                  <c:v>11.400088342862089</c:v>
                </c:pt>
                <c:pt idx="3">
                  <c:v>10.916360489470936</c:v>
                </c:pt>
                <c:pt idx="4">
                  <c:v>10.678411181243117</c:v>
                </c:pt>
                <c:pt idx="5">
                  <c:v>10.355333634222159</c:v>
                </c:pt>
                <c:pt idx="6">
                  <c:v>10.261479836931937</c:v>
                </c:pt>
                <c:pt idx="7">
                  <c:v>9.9843054049330373</c:v>
                </c:pt>
                <c:pt idx="8">
                  <c:v>9.7327320594834692</c:v>
                </c:pt>
                <c:pt idx="9">
                  <c:v>9.8544948420537235</c:v>
                </c:pt>
                <c:pt idx="10">
                  <c:v>9.9503212224319704</c:v>
                </c:pt>
                <c:pt idx="11">
                  <c:v>10.151246737908833</c:v>
                </c:pt>
                <c:pt idx="12">
                  <c:v>9.9145089802897033</c:v>
                </c:pt>
                <c:pt idx="13">
                  <c:v>9.8669595528420793</c:v>
                </c:pt>
                <c:pt idx="14">
                  <c:v>9.8741295101916293</c:v>
                </c:pt>
                <c:pt idx="15">
                  <c:v>9.7303675354951249</c:v>
                </c:pt>
                <c:pt idx="16">
                  <c:v>9.63304252817038</c:v>
                </c:pt>
                <c:pt idx="17">
                  <c:v>9.6488670159738223</c:v>
                </c:pt>
                <c:pt idx="18">
                  <c:v>9.7071968522456054</c:v>
                </c:pt>
                <c:pt idx="19">
                  <c:v>9.6095231045274634</c:v>
                </c:pt>
                <c:pt idx="20">
                  <c:v>9.3399384043288514</c:v>
                </c:pt>
                <c:pt idx="21">
                  <c:v>9.3881517809603654</c:v>
                </c:pt>
                <c:pt idx="22">
                  <c:v>9.1678438713377837</c:v>
                </c:pt>
                <c:pt idx="23">
                  <c:v>8.7986602373798508</c:v>
                </c:pt>
                <c:pt idx="24">
                  <c:v>8.4812056921710433</c:v>
                </c:pt>
                <c:pt idx="25">
                  <c:v>8.24157948316555</c:v>
                </c:pt>
                <c:pt idx="26">
                  <c:v>7.9410503956486043</c:v>
                </c:pt>
                <c:pt idx="27">
                  <c:v>7.7135679028805351</c:v>
                </c:pt>
                <c:pt idx="28">
                  <c:v>7.6599051171196928</c:v>
                </c:pt>
                <c:pt idx="29">
                  <c:v>7.6784103883318302</c:v>
                </c:pt>
                <c:pt idx="30">
                  <c:v>7.6658222542634302</c:v>
                </c:pt>
                <c:pt idx="31">
                  <c:v>7.68545796498488</c:v>
                </c:pt>
                <c:pt idx="32">
                  <c:v>7.6410024076326852</c:v>
                </c:pt>
                <c:pt idx="33">
                  <c:v>7.601806345069325</c:v>
                </c:pt>
                <c:pt idx="34">
                  <c:v>7.5799379072148634</c:v>
                </c:pt>
                <c:pt idx="35">
                  <c:v>7.5826663930278766</c:v>
                </c:pt>
                <c:pt idx="36">
                  <c:v>7.5859985755303425</c:v>
                </c:pt>
                <c:pt idx="37">
                  <c:v>7.6470532110995242</c:v>
                </c:pt>
                <c:pt idx="38">
                  <c:v>7.6838167696181152</c:v>
                </c:pt>
                <c:pt idx="39">
                  <c:v>7.7359135095996265</c:v>
                </c:pt>
                <c:pt idx="40">
                  <c:v>7.7907519261614677</c:v>
                </c:pt>
                <c:pt idx="41">
                  <c:v>7.828918813184834</c:v>
                </c:pt>
                <c:pt idx="42">
                  <c:v>7.8638764158881003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761792"/>
        <c:axId val="57763328"/>
      </c:lineChart>
      <c:catAx>
        <c:axId val="57761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7763328"/>
        <c:crosses val="autoZero"/>
        <c:auto val="1"/>
        <c:lblAlgn val="ctr"/>
        <c:lblOffset val="100"/>
        <c:tickLblSkip val="5"/>
        <c:noMultiLvlLbl val="0"/>
      </c:catAx>
      <c:valAx>
        <c:axId val="577633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r>
                  <a:rPr lang="en-US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rPr>
                  <a:t>Residential Intensity (MWh/hh)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57761792"/>
        <c:crosses val="autoZero"/>
        <c:crossBetween val="between"/>
      </c:valAx>
      <c:valAx>
        <c:axId val="57765248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r>
                  <a:rPr lang="en-US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rPr>
                  <a:t>Household Numbers (000s)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57767424"/>
        <c:crosses val="max"/>
        <c:crossBetween val="between"/>
      </c:valAx>
      <c:catAx>
        <c:axId val="57767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7765248"/>
        <c:crosses val="autoZero"/>
        <c:auto val="1"/>
        <c:lblAlgn val="ctr"/>
        <c:lblOffset val="100"/>
        <c:noMultiLvlLbl val="0"/>
      </c:catAx>
    </c:plotArea>
    <c:legend>
      <c:legendPos val="b"/>
      <c:overlay val="0"/>
      <c:txPr>
        <a:bodyPr/>
        <a:lstStyle/>
        <a:p>
          <a:pPr>
            <a:defRPr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2"/>
          <c:order val="1"/>
          <c:marker>
            <c:symbol val="none"/>
          </c:marker>
          <c:val>
            <c:numRef>
              <c:f>'Summer Day'!$I$30:$I$53</c:f>
              <c:numCache>
                <c:formatCode>General</c:formatCode>
                <c:ptCount val="24"/>
                <c:pt idx="0">
                  <c:v>16959</c:v>
                </c:pt>
                <c:pt idx="1">
                  <c:v>16087</c:v>
                </c:pt>
                <c:pt idx="2">
                  <c:v>15569</c:v>
                </c:pt>
                <c:pt idx="3">
                  <c:v>15413</c:v>
                </c:pt>
                <c:pt idx="4">
                  <c:v>15671</c:v>
                </c:pt>
                <c:pt idx="5">
                  <c:v>16746</c:v>
                </c:pt>
                <c:pt idx="6">
                  <c:v>18001</c:v>
                </c:pt>
                <c:pt idx="7">
                  <c:v>19306</c:v>
                </c:pt>
                <c:pt idx="8">
                  <c:v>20557</c:v>
                </c:pt>
                <c:pt idx="9">
                  <c:v>21569</c:v>
                </c:pt>
                <c:pt idx="10">
                  <c:v>22302</c:v>
                </c:pt>
                <c:pt idx="11">
                  <c:v>22403</c:v>
                </c:pt>
                <c:pt idx="12">
                  <c:v>22784</c:v>
                </c:pt>
                <c:pt idx="13">
                  <c:v>23063</c:v>
                </c:pt>
                <c:pt idx="14">
                  <c:v>23133</c:v>
                </c:pt>
                <c:pt idx="15">
                  <c:v>23253</c:v>
                </c:pt>
                <c:pt idx="16">
                  <c:v>23009</c:v>
                </c:pt>
                <c:pt idx="17">
                  <c:v>22474</c:v>
                </c:pt>
                <c:pt idx="18">
                  <c:v>22841</c:v>
                </c:pt>
                <c:pt idx="19">
                  <c:v>21798</c:v>
                </c:pt>
                <c:pt idx="20">
                  <c:v>21276</c:v>
                </c:pt>
                <c:pt idx="21">
                  <c:v>20194</c:v>
                </c:pt>
                <c:pt idx="22">
                  <c:v>19079</c:v>
                </c:pt>
                <c:pt idx="23">
                  <c:v>18266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05248"/>
        <c:axId val="55215616"/>
      </c:lineChart>
      <c:lineChart>
        <c:grouping val="standard"/>
        <c:varyColors val="0"/>
        <c:ser>
          <c:idx val="1"/>
          <c:order val="0"/>
          <c:marker>
            <c:symbol val="none"/>
          </c:marker>
          <c:val>
            <c:numRef>
              <c:f>'Summer Day'!$H$30:$H$53</c:f>
              <c:numCache>
                <c:formatCode>General</c:formatCode>
                <c:ptCount val="24"/>
                <c:pt idx="0">
                  <c:v>2382</c:v>
                </c:pt>
                <c:pt idx="1">
                  <c:v>2369</c:v>
                </c:pt>
                <c:pt idx="2">
                  <c:v>2403</c:v>
                </c:pt>
                <c:pt idx="3">
                  <c:v>2466</c:v>
                </c:pt>
                <c:pt idx="4">
                  <c:v>2363</c:v>
                </c:pt>
                <c:pt idx="5">
                  <c:v>2265</c:v>
                </c:pt>
                <c:pt idx="6">
                  <c:v>2034</c:v>
                </c:pt>
                <c:pt idx="7">
                  <c:v>2040</c:v>
                </c:pt>
                <c:pt idx="8">
                  <c:v>2080</c:v>
                </c:pt>
                <c:pt idx="9">
                  <c:v>2026</c:v>
                </c:pt>
                <c:pt idx="10">
                  <c:v>1922</c:v>
                </c:pt>
                <c:pt idx="11">
                  <c:v>1864</c:v>
                </c:pt>
                <c:pt idx="12">
                  <c:v>1720</c:v>
                </c:pt>
                <c:pt idx="13">
                  <c:v>1590</c:v>
                </c:pt>
                <c:pt idx="14">
                  <c:v>1498</c:v>
                </c:pt>
                <c:pt idx="15">
                  <c:v>1439</c:v>
                </c:pt>
                <c:pt idx="16">
                  <c:v>1467</c:v>
                </c:pt>
                <c:pt idx="17">
                  <c:v>1555</c:v>
                </c:pt>
                <c:pt idx="18">
                  <c:v>1684</c:v>
                </c:pt>
                <c:pt idx="19">
                  <c:v>2016</c:v>
                </c:pt>
                <c:pt idx="20">
                  <c:v>2219</c:v>
                </c:pt>
                <c:pt idx="21">
                  <c:v>2312</c:v>
                </c:pt>
                <c:pt idx="22">
                  <c:v>2333</c:v>
                </c:pt>
                <c:pt idx="23">
                  <c:v>2451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56576"/>
        <c:axId val="55217536"/>
      </c:lineChart>
      <c:catAx>
        <c:axId val="552052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Hour</a:t>
                </a:r>
              </a:p>
            </c:rich>
          </c:tx>
          <c:overlay val="0"/>
        </c:title>
        <c:majorTickMark val="out"/>
        <c:minorTickMark val="none"/>
        <c:tickLblPos val="nextTo"/>
        <c:crossAx val="55215616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5215616"/>
        <c:scaling>
          <c:orientation val="minMax"/>
          <c:max val="24000"/>
          <c:min val="14000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Residential &amp; Commercial Demand (MW)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5205248"/>
        <c:crosses val="autoZero"/>
        <c:crossBetween val="between"/>
      </c:valAx>
      <c:valAx>
        <c:axId val="55217536"/>
        <c:scaling>
          <c:orientation val="minMax"/>
          <c:max val="3000"/>
          <c:min val="12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Industrial Demand (MW)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5256576"/>
        <c:crosses val="max"/>
        <c:crossBetween val="between"/>
      </c:valAx>
      <c:catAx>
        <c:axId val="55256576"/>
        <c:scaling>
          <c:orientation val="minMax"/>
        </c:scaling>
        <c:delete val="1"/>
        <c:axPos val="b"/>
        <c:majorTickMark val="out"/>
        <c:minorTickMark val="none"/>
        <c:tickLblPos val="nextTo"/>
        <c:crossAx val="55217536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'Commercial Demand Intensity'!$A$5</c:f>
              <c:strCache>
                <c:ptCount val="1"/>
                <c:pt idx="0">
                  <c:v>Floorspace</c:v>
                </c:pt>
              </c:strCache>
            </c:strRef>
          </c:tx>
          <c:invertIfNegative val="0"/>
          <c:cat>
            <c:numRef>
              <c:f>'Commercial Demand Intensity'!$B$3:$AR$3</c:f>
              <c:numCache>
                <c:formatCode>General</c:formatCode>
                <c:ptCount val="4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</c:numCache>
            </c:numRef>
          </c:cat>
          <c:val>
            <c:numRef>
              <c:f>'Commercial Demand Intensity'!$B$5:$AR$5</c:f>
              <c:numCache>
                <c:formatCode>_(* #,##0_);_(* \(#,##0\);_(* "-"??_);_(@_)</c:formatCode>
                <c:ptCount val="43"/>
                <c:pt idx="0">
                  <c:v>2069.5286150112001</c:v>
                </c:pt>
                <c:pt idx="1">
                  <c:v>2142.7318168595093</c:v>
                </c:pt>
                <c:pt idx="2">
                  <c:v>2194.9647684665492</c:v>
                </c:pt>
                <c:pt idx="3">
                  <c:v>2222.3051008825601</c:v>
                </c:pt>
                <c:pt idx="4">
                  <c:v>2243.1558717183893</c:v>
                </c:pt>
                <c:pt idx="5">
                  <c:v>2262.7989318073601</c:v>
                </c:pt>
                <c:pt idx="6">
                  <c:v>2285.2922753702292</c:v>
                </c:pt>
                <c:pt idx="7">
                  <c:v>2324.6795763059094</c:v>
                </c:pt>
                <c:pt idx="8">
                  <c:v>2359.7171810489494</c:v>
                </c:pt>
                <c:pt idx="9">
                  <c:v>2402.9084479199892</c:v>
                </c:pt>
                <c:pt idx="10">
                  <c:v>2445.3257896332802</c:v>
                </c:pt>
                <c:pt idx="11">
                  <c:v>2483.1867680742293</c:v>
                </c:pt>
                <c:pt idx="12">
                  <c:v>2529.4102285049494</c:v>
                </c:pt>
                <c:pt idx="13">
                  <c:v>2577.6863666489494</c:v>
                </c:pt>
                <c:pt idx="14">
                  <c:v>2633.1398800364864</c:v>
                </c:pt>
                <c:pt idx="15">
                  <c:v>2686.3749534616577</c:v>
                </c:pt>
                <c:pt idx="16">
                  <c:v>2750.0144204406492</c:v>
                </c:pt>
                <c:pt idx="17">
                  <c:v>2816.6502429809516</c:v>
                </c:pt>
                <c:pt idx="18">
                  <c:v>2893.1753136617403</c:v>
                </c:pt>
                <c:pt idx="19">
                  <c:v>2961.1321962588208</c:v>
                </c:pt>
                <c:pt idx="20">
                  <c:v>3020.7561487679109</c:v>
                </c:pt>
                <c:pt idx="21">
                  <c:v>3084.1581525696674</c:v>
                </c:pt>
                <c:pt idx="22">
                  <c:v>3150.809311288519</c:v>
                </c:pt>
                <c:pt idx="23">
                  <c:v>3217.9396816498625</c:v>
                </c:pt>
                <c:pt idx="24">
                  <c:v>3287.3516320227454</c:v>
                </c:pt>
                <c:pt idx="25">
                  <c:v>3356.8498899263559</c:v>
                </c:pt>
                <c:pt idx="26">
                  <c:v>3425.5149174526036</c:v>
                </c:pt>
                <c:pt idx="27">
                  <c:v>3493.2455682095542</c:v>
                </c:pt>
                <c:pt idx="28">
                  <c:v>3560.157420961094</c:v>
                </c:pt>
                <c:pt idx="29">
                  <c:v>3626.0973244080078</c:v>
                </c:pt>
                <c:pt idx="30">
                  <c:v>3691.0852716084587</c:v>
                </c:pt>
                <c:pt idx="31">
                  <c:v>3755.056873468327</c:v>
                </c:pt>
                <c:pt idx="32">
                  <c:v>3817.7606502275125</c:v>
                </c:pt>
                <c:pt idx="33">
                  <c:v>3879.169002978017</c:v>
                </c:pt>
                <c:pt idx="34">
                  <c:v>3939.6255136782761</c:v>
                </c:pt>
                <c:pt idx="35">
                  <c:v>3999.3781051389778</c:v>
                </c:pt>
                <c:pt idx="36">
                  <c:v>4058.6669599098091</c:v>
                </c:pt>
                <c:pt idx="37">
                  <c:v>4117.6140128198549</c:v>
                </c:pt>
                <c:pt idx="38">
                  <c:v>4176.1798756580401</c:v>
                </c:pt>
                <c:pt idx="39">
                  <c:v>4234.4182757551298</c:v>
                </c:pt>
                <c:pt idx="40">
                  <c:v>4292.5151417249026</c:v>
                </c:pt>
                <c:pt idx="41">
                  <c:v>4350.7692823281614</c:v>
                </c:pt>
                <c:pt idx="42">
                  <c:v>4409.2704340858909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830400"/>
        <c:axId val="57828480"/>
      </c:barChart>
      <c:lineChart>
        <c:grouping val="standard"/>
        <c:varyColors val="0"/>
        <c:ser>
          <c:idx val="0"/>
          <c:order val="0"/>
          <c:tx>
            <c:strRef>
              <c:f>'Commercial Demand Intensity'!$A$4</c:f>
              <c:strCache>
                <c:ptCount val="1"/>
                <c:pt idx="0">
                  <c:v>Commercial Intensity</c:v>
                </c:pt>
              </c:strCache>
            </c:strRef>
          </c:tx>
          <c:marker>
            <c:symbol val="none"/>
          </c:marker>
          <c:cat>
            <c:numRef>
              <c:f>'Commercial Demand Intensity'!$B$3:$AR$3</c:f>
              <c:numCache>
                <c:formatCode>General</c:formatCode>
                <c:ptCount val="4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</c:numCache>
            </c:numRef>
          </c:cat>
          <c:val>
            <c:numRef>
              <c:f>'Commercial Demand Intensity'!$B$4:$AR$4</c:f>
              <c:numCache>
                <c:formatCode>0.0</c:formatCode>
                <c:ptCount val="43"/>
                <c:pt idx="0">
                  <c:v>19.672220002864144</c:v>
                </c:pt>
                <c:pt idx="1">
                  <c:v>19.649371426372042</c:v>
                </c:pt>
                <c:pt idx="2">
                  <c:v>18.863248861547294</c:v>
                </c:pt>
                <c:pt idx="3">
                  <c:v>19.395776629365162</c:v>
                </c:pt>
                <c:pt idx="4">
                  <c:v>19.301180145544855</c:v>
                </c:pt>
                <c:pt idx="5">
                  <c:v>19.556286600346432</c:v>
                </c:pt>
                <c:pt idx="6">
                  <c:v>19.916611232868895</c:v>
                </c:pt>
                <c:pt idx="7">
                  <c:v>20.14088805519253</c:v>
                </c:pt>
                <c:pt idx="8">
                  <c:v>19.256780393978211</c:v>
                </c:pt>
                <c:pt idx="9">
                  <c:v>19.353629567205402</c:v>
                </c:pt>
                <c:pt idx="10">
                  <c:v>19.878968994573913</c:v>
                </c:pt>
                <c:pt idx="11">
                  <c:v>18.530400137577054</c:v>
                </c:pt>
                <c:pt idx="12">
                  <c:v>20.928681961534984</c:v>
                </c:pt>
                <c:pt idx="13">
                  <c:v>20.7440545787471</c:v>
                </c:pt>
                <c:pt idx="14">
                  <c:v>20.212499293859821</c:v>
                </c:pt>
                <c:pt idx="15">
                  <c:v>19.956733218892488</c:v>
                </c:pt>
                <c:pt idx="16">
                  <c:v>18.964907925495581</c:v>
                </c:pt>
                <c:pt idx="17">
                  <c:v>18.6377696248944</c:v>
                </c:pt>
                <c:pt idx="18">
                  <c:v>18.249243068746729</c:v>
                </c:pt>
                <c:pt idx="19">
                  <c:v>17.964507960683505</c:v>
                </c:pt>
                <c:pt idx="20">
                  <c:v>17.729643616097484</c:v>
                </c:pt>
                <c:pt idx="21">
                  <c:v>17.595199779672935</c:v>
                </c:pt>
                <c:pt idx="22">
                  <c:v>17.33336150706625</c:v>
                </c:pt>
                <c:pt idx="23">
                  <c:v>16.921849257264526</c:v>
                </c:pt>
                <c:pt idx="24">
                  <c:v>16.579147680685562</c:v>
                </c:pt>
                <c:pt idx="25">
                  <c:v>16.323814248543403</c:v>
                </c:pt>
                <c:pt idx="26">
                  <c:v>16.192674414378743</c:v>
                </c:pt>
                <c:pt idx="27">
                  <c:v>15.862910449630446</c:v>
                </c:pt>
                <c:pt idx="28">
                  <c:v>15.765507856846369</c:v>
                </c:pt>
                <c:pt idx="29">
                  <c:v>15.763321975221888</c:v>
                </c:pt>
                <c:pt idx="30">
                  <c:v>15.65740726276362</c:v>
                </c:pt>
                <c:pt idx="31">
                  <c:v>15.694463990406165</c:v>
                </c:pt>
                <c:pt idx="32">
                  <c:v>15.632934029137637</c:v>
                </c:pt>
                <c:pt idx="33">
                  <c:v>15.541802594462636</c:v>
                </c:pt>
                <c:pt idx="34">
                  <c:v>15.489040599935175</c:v>
                </c:pt>
                <c:pt idx="35">
                  <c:v>15.473731903586126</c:v>
                </c:pt>
                <c:pt idx="36">
                  <c:v>15.461415589517417</c:v>
                </c:pt>
                <c:pt idx="37">
                  <c:v>15.540623905709879</c:v>
                </c:pt>
                <c:pt idx="38">
                  <c:v>15.566345439130224</c:v>
                </c:pt>
                <c:pt idx="39">
                  <c:v>15.613267390063085</c:v>
                </c:pt>
                <c:pt idx="40">
                  <c:v>15.659630944589955</c:v>
                </c:pt>
                <c:pt idx="41">
                  <c:v>15.690170475376322</c:v>
                </c:pt>
                <c:pt idx="42">
                  <c:v>15.720583250301731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820672"/>
        <c:axId val="57822208"/>
      </c:lineChart>
      <c:catAx>
        <c:axId val="57820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7822208"/>
        <c:crosses val="autoZero"/>
        <c:auto val="1"/>
        <c:lblAlgn val="ctr"/>
        <c:lblOffset val="100"/>
        <c:tickLblSkip val="5"/>
        <c:noMultiLvlLbl val="0"/>
      </c:catAx>
      <c:valAx>
        <c:axId val="578222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r>
                  <a:rPr lang="en-US" b="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rPr>
                  <a:t>Commercial Intensity (kWh per ft</a:t>
                </a:r>
                <a:r>
                  <a:rPr lang="en-US" b="0" baseline="3000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rPr>
                  <a:t>2</a:t>
                </a:r>
                <a:r>
                  <a:rPr lang="en-US" b="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rPr>
                  <a:t>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57820672"/>
        <c:crosses val="autoZero"/>
        <c:crossBetween val="between"/>
      </c:valAx>
      <c:valAx>
        <c:axId val="57828480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000" b="0" i="0" baseline="0">
                    <a:effectLst/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rPr>
                  <a:t>Floorspace (Million ft</a:t>
                </a:r>
                <a:r>
                  <a:rPr lang="en-US" sz="1000" b="0" i="0" baseline="30000">
                    <a:effectLst/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rPr>
                  <a:t>2</a:t>
                </a:r>
                <a:r>
                  <a:rPr lang="en-US" sz="1000" b="0" i="0" baseline="0">
                    <a:effectLst/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rPr>
                  <a:t>)</a:t>
                </a:r>
                <a:endParaRPr lang="en-CA" sz="1000">
                  <a:effectLst/>
                  <a:latin typeface="Verdana" panose="020B0604030504040204" pitchFamily="34" charset="0"/>
                  <a:ea typeface="Verdana" panose="020B0604030504040204" pitchFamily="34" charset="0"/>
                  <a:cs typeface="Verdana" panose="020B0604030504040204" pitchFamily="34" charset="0"/>
                </a:endParaRPr>
              </a:p>
            </c:rich>
          </c:tx>
          <c:overlay val="0"/>
        </c:title>
        <c:numFmt formatCode="_(* #,##0_);_(* \(#,##0\);_(* &quot;-&quot;??_);_(@_)" sourceLinked="1"/>
        <c:majorTickMark val="out"/>
        <c:minorTickMark val="none"/>
        <c:tickLblPos val="nextTo"/>
        <c:crossAx val="57830400"/>
        <c:crosses val="max"/>
        <c:crossBetween val="between"/>
      </c:valAx>
      <c:catAx>
        <c:axId val="5783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7828480"/>
        <c:crosses val="autoZero"/>
        <c:auto val="1"/>
        <c:lblAlgn val="ctr"/>
        <c:lblOffset val="100"/>
        <c:noMultiLvlLbl val="0"/>
      </c:catAx>
    </c:plotArea>
    <c:legend>
      <c:legendPos val="b"/>
      <c:overlay val="0"/>
      <c:txPr>
        <a:bodyPr/>
        <a:lstStyle/>
        <a:p>
          <a:pPr>
            <a:defRPr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'Industrial Demand Sectors'!$A$2</c:f>
              <c:strCache>
                <c:ptCount val="1"/>
                <c:pt idx="0">
                  <c:v>Paper Mfg</c:v>
                </c:pt>
              </c:strCache>
            </c:strRef>
          </c:tx>
          <c:marker>
            <c:symbol val="none"/>
          </c:marker>
          <c:cat>
            <c:numRef>
              <c:f>'Industrial Demand Sectors'!$B$1:$AD$1</c:f>
              <c:numCache>
                <c:formatCode>General</c:formatCode>
                <c:ptCount val="2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  <c:pt idx="22">
                  <c:v>2026</c:v>
                </c:pt>
                <c:pt idx="23">
                  <c:v>2027</c:v>
                </c:pt>
                <c:pt idx="24">
                  <c:v>2028</c:v>
                </c:pt>
                <c:pt idx="25">
                  <c:v>2029</c:v>
                </c:pt>
                <c:pt idx="26">
                  <c:v>2030</c:v>
                </c:pt>
                <c:pt idx="27">
                  <c:v>2031</c:v>
                </c:pt>
                <c:pt idx="28">
                  <c:v>2032</c:v>
                </c:pt>
              </c:numCache>
            </c:numRef>
          </c:cat>
          <c:val>
            <c:numRef>
              <c:f>'Industrial Demand Sectors'!$B$2:$AD$2</c:f>
              <c:numCache>
                <c:formatCode>0.0</c:formatCode>
                <c:ptCount val="29"/>
                <c:pt idx="0">
                  <c:v>7.8801673562358063</c:v>
                </c:pt>
                <c:pt idx="1">
                  <c:v>7.4519208832349531</c:v>
                </c:pt>
                <c:pt idx="2">
                  <c:v>6.0590046554171932</c:v>
                </c:pt>
                <c:pt idx="3">
                  <c:v>5.9121319866607163</c:v>
                </c:pt>
                <c:pt idx="4">
                  <c:v>5.0150424339752258</c:v>
                </c:pt>
                <c:pt idx="5">
                  <c:v>3.5797974510997195</c:v>
                </c:pt>
                <c:pt idx="6">
                  <c:v>3.7293046057124752</c:v>
                </c:pt>
                <c:pt idx="7">
                  <c:v>3.8163900137522511</c:v>
                </c:pt>
                <c:pt idx="8">
                  <c:v>3.9050439960324139</c:v>
                </c:pt>
                <c:pt idx="9">
                  <c:v>3.9459715070032346</c:v>
                </c:pt>
                <c:pt idx="10">
                  <c:v>3.9635029258984895</c:v>
                </c:pt>
                <c:pt idx="11">
                  <c:v>4.0262262951841992</c:v>
                </c:pt>
                <c:pt idx="12">
                  <c:v>4.10930607781488</c:v>
                </c:pt>
                <c:pt idx="13">
                  <c:v>4.0989334637147765</c:v>
                </c:pt>
                <c:pt idx="14">
                  <c:v>4.1778116352322252</c:v>
                </c:pt>
                <c:pt idx="15">
                  <c:v>4.2600793831983852</c:v>
                </c:pt>
                <c:pt idx="16">
                  <c:v>4.2968224109747863</c:v>
                </c:pt>
                <c:pt idx="17">
                  <c:v>4.3517498746287124</c:v>
                </c:pt>
                <c:pt idx="18">
                  <c:v>4.392263373866335</c:v>
                </c:pt>
                <c:pt idx="19">
                  <c:v>4.4566508219524934</c:v>
                </c:pt>
                <c:pt idx="20">
                  <c:v>4.5157347956490339</c:v>
                </c:pt>
                <c:pt idx="21">
                  <c:v>4.5875898904685819</c:v>
                </c:pt>
                <c:pt idx="22">
                  <c:v>4.6421617741004741</c:v>
                </c:pt>
                <c:pt idx="23">
                  <c:v>4.6964501010843964</c:v>
                </c:pt>
                <c:pt idx="24">
                  <c:v>4.7791458407666756</c:v>
                </c:pt>
                <c:pt idx="25">
                  <c:v>4.8292441739230059</c:v>
                </c:pt>
                <c:pt idx="26">
                  <c:v>4.8696521881763237</c:v>
                </c:pt>
                <c:pt idx="27">
                  <c:v>4.9156044064138831</c:v>
                </c:pt>
                <c:pt idx="28">
                  <c:v>4.9803492584335975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'Industrial Demand Sectors'!$A$3</c:f>
              <c:strCache>
                <c:ptCount val="1"/>
                <c:pt idx="0">
                  <c:v>Primary Metals</c:v>
                </c:pt>
              </c:strCache>
            </c:strRef>
          </c:tx>
          <c:marker>
            <c:symbol val="none"/>
          </c:marker>
          <c:cat>
            <c:numRef>
              <c:f>'Industrial Demand Sectors'!$B$1:$AD$1</c:f>
              <c:numCache>
                <c:formatCode>General</c:formatCode>
                <c:ptCount val="2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  <c:pt idx="22">
                  <c:v>2026</c:v>
                </c:pt>
                <c:pt idx="23">
                  <c:v>2027</c:v>
                </c:pt>
                <c:pt idx="24">
                  <c:v>2028</c:v>
                </c:pt>
                <c:pt idx="25">
                  <c:v>2029</c:v>
                </c:pt>
                <c:pt idx="26">
                  <c:v>2030</c:v>
                </c:pt>
                <c:pt idx="27">
                  <c:v>2031</c:v>
                </c:pt>
                <c:pt idx="28">
                  <c:v>2032</c:v>
                </c:pt>
              </c:numCache>
            </c:numRef>
          </c:cat>
          <c:val>
            <c:numRef>
              <c:f>'Industrial Demand Sectors'!$B$3:$AD$3</c:f>
              <c:numCache>
                <c:formatCode>0.0</c:formatCode>
                <c:ptCount val="29"/>
                <c:pt idx="0">
                  <c:v>6.8593694862024268</c:v>
                </c:pt>
                <c:pt idx="1">
                  <c:v>6.6794510713783506</c:v>
                </c:pt>
                <c:pt idx="2">
                  <c:v>6.7100457031204348</c:v>
                </c:pt>
                <c:pt idx="3">
                  <c:v>6.5827623554672119</c:v>
                </c:pt>
                <c:pt idx="4">
                  <c:v>6.3610143402672863</c:v>
                </c:pt>
                <c:pt idx="5">
                  <c:v>4.4773549494224323</c:v>
                </c:pt>
                <c:pt idx="6">
                  <c:v>5.2930632341510648</c:v>
                </c:pt>
                <c:pt idx="7">
                  <c:v>5.7594925539000812</c:v>
                </c:pt>
                <c:pt idx="8">
                  <c:v>6.0578540082301693</c:v>
                </c:pt>
                <c:pt idx="9">
                  <c:v>6.2553280978441759</c:v>
                </c:pt>
                <c:pt idx="10">
                  <c:v>6.2181370464428589</c:v>
                </c:pt>
                <c:pt idx="11">
                  <c:v>6.2152912368522051</c:v>
                </c:pt>
                <c:pt idx="12">
                  <c:v>6.2157595020078693</c:v>
                </c:pt>
                <c:pt idx="13">
                  <c:v>6.2126490723559424</c:v>
                </c:pt>
                <c:pt idx="14">
                  <c:v>6.2064243885304506</c:v>
                </c:pt>
                <c:pt idx="15">
                  <c:v>6.2575564957283589</c:v>
                </c:pt>
                <c:pt idx="16">
                  <c:v>6.2482958787002421</c:v>
                </c:pt>
                <c:pt idx="17">
                  <c:v>6.1970380058095875</c:v>
                </c:pt>
                <c:pt idx="18">
                  <c:v>6.063298453818895</c:v>
                </c:pt>
                <c:pt idx="19">
                  <c:v>6.0066614562414902</c:v>
                </c:pt>
                <c:pt idx="20">
                  <c:v>6.0054180799689032</c:v>
                </c:pt>
                <c:pt idx="21">
                  <c:v>5.9989501163166619</c:v>
                </c:pt>
                <c:pt idx="22">
                  <c:v>5.9298486786106581</c:v>
                </c:pt>
                <c:pt idx="23">
                  <c:v>5.8609489438320983</c:v>
                </c:pt>
                <c:pt idx="24">
                  <c:v>5.725163767090252</c:v>
                </c:pt>
                <c:pt idx="25">
                  <c:v>5.6527405387684544</c:v>
                </c:pt>
                <c:pt idx="26">
                  <c:v>5.6313820110337067</c:v>
                </c:pt>
                <c:pt idx="27">
                  <c:v>5.5553247416632763</c:v>
                </c:pt>
                <c:pt idx="28">
                  <c:v>5.6052077141865313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'Industrial Demand Sectors'!$A$4</c:f>
              <c:strCache>
                <c:ptCount val="1"/>
                <c:pt idx="0">
                  <c:v>Mining</c:v>
                </c:pt>
              </c:strCache>
            </c:strRef>
          </c:tx>
          <c:marker>
            <c:symbol val="none"/>
          </c:marker>
          <c:cat>
            <c:numRef>
              <c:f>'Industrial Demand Sectors'!$B$1:$AD$1</c:f>
              <c:numCache>
                <c:formatCode>General</c:formatCode>
                <c:ptCount val="2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  <c:pt idx="22">
                  <c:v>2026</c:v>
                </c:pt>
                <c:pt idx="23">
                  <c:v>2027</c:v>
                </c:pt>
                <c:pt idx="24">
                  <c:v>2028</c:v>
                </c:pt>
                <c:pt idx="25">
                  <c:v>2029</c:v>
                </c:pt>
                <c:pt idx="26">
                  <c:v>2030</c:v>
                </c:pt>
                <c:pt idx="27">
                  <c:v>2031</c:v>
                </c:pt>
                <c:pt idx="28">
                  <c:v>2032</c:v>
                </c:pt>
              </c:numCache>
            </c:numRef>
          </c:cat>
          <c:val>
            <c:numRef>
              <c:f>'Industrial Demand Sectors'!$B$4:$AD$4</c:f>
              <c:numCache>
                <c:formatCode>0</c:formatCode>
                <c:ptCount val="29"/>
                <c:pt idx="0">
                  <c:v>5.3281830163918897</c:v>
                </c:pt>
                <c:pt idx="1">
                  <c:v>5.1797515577610245</c:v>
                </c:pt>
                <c:pt idx="2">
                  <c:v>5.1541365532477075</c:v>
                </c:pt>
                <c:pt idx="3">
                  <c:v>5.2014923782789291</c:v>
                </c:pt>
                <c:pt idx="4">
                  <c:v>5.0147765520220435</c:v>
                </c:pt>
                <c:pt idx="5">
                  <c:v>3.8288921785299848</c:v>
                </c:pt>
                <c:pt idx="6">
                  <c:v>3.9258822729937233</c:v>
                </c:pt>
                <c:pt idx="7">
                  <c:v>4.1521594408364413</c:v>
                </c:pt>
                <c:pt idx="8">
                  <c:v>4.3284072942613951</c:v>
                </c:pt>
                <c:pt idx="9">
                  <c:v>4.3786775615685203</c:v>
                </c:pt>
                <c:pt idx="10">
                  <c:v>4.5172345006533083</c:v>
                </c:pt>
                <c:pt idx="11">
                  <c:v>4.8621804382178455</c:v>
                </c:pt>
                <c:pt idx="12">
                  <c:v>5.6796310404504329</c:v>
                </c:pt>
                <c:pt idx="13">
                  <c:v>6.120647635577626</c:v>
                </c:pt>
                <c:pt idx="14">
                  <c:v>6.5817739843078389</c:v>
                </c:pt>
                <c:pt idx="15">
                  <c:v>7.1696695013640053</c:v>
                </c:pt>
                <c:pt idx="16">
                  <c:v>7.5440035822395437</c:v>
                </c:pt>
                <c:pt idx="17">
                  <c:v>7.8655917878206978</c:v>
                </c:pt>
                <c:pt idx="18">
                  <c:v>7.9837877573462315</c:v>
                </c:pt>
                <c:pt idx="19">
                  <c:v>8.1582795954309457</c:v>
                </c:pt>
                <c:pt idx="20">
                  <c:v>8.2953315538247168</c:v>
                </c:pt>
                <c:pt idx="21">
                  <c:v>8.4572245707908351</c:v>
                </c:pt>
                <c:pt idx="22">
                  <c:v>8.6260799439927709</c:v>
                </c:pt>
                <c:pt idx="23">
                  <c:v>8.8576477468569266</c:v>
                </c:pt>
                <c:pt idx="24">
                  <c:v>8.9742135552571938</c:v>
                </c:pt>
                <c:pt idx="25">
                  <c:v>9.1720432702818417</c:v>
                </c:pt>
                <c:pt idx="26">
                  <c:v>9.3105272837837525</c:v>
                </c:pt>
                <c:pt idx="27">
                  <c:v>9.4511021969282467</c:v>
                </c:pt>
                <c:pt idx="28">
                  <c:v>9.4511021969282467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'Industrial Demand Sectors'!$A$5</c:f>
              <c:strCache>
                <c:ptCount val="1"/>
                <c:pt idx="0">
                  <c:v>Chemical Mfg</c:v>
                </c:pt>
              </c:strCache>
            </c:strRef>
          </c:tx>
          <c:marker>
            <c:symbol val="none"/>
          </c:marker>
          <c:cat>
            <c:numRef>
              <c:f>'Industrial Demand Sectors'!$B$1:$AD$1</c:f>
              <c:numCache>
                <c:formatCode>General</c:formatCode>
                <c:ptCount val="2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  <c:pt idx="22">
                  <c:v>2026</c:v>
                </c:pt>
                <c:pt idx="23">
                  <c:v>2027</c:v>
                </c:pt>
                <c:pt idx="24">
                  <c:v>2028</c:v>
                </c:pt>
                <c:pt idx="25">
                  <c:v>2029</c:v>
                </c:pt>
                <c:pt idx="26">
                  <c:v>2030</c:v>
                </c:pt>
                <c:pt idx="27">
                  <c:v>2031</c:v>
                </c:pt>
                <c:pt idx="28">
                  <c:v>2032</c:v>
                </c:pt>
              </c:numCache>
            </c:numRef>
          </c:cat>
          <c:val>
            <c:numRef>
              <c:f>'Industrial Demand Sectors'!$B$5:$AD$5</c:f>
              <c:numCache>
                <c:formatCode>0</c:formatCode>
                <c:ptCount val="29"/>
                <c:pt idx="0">
                  <c:v>4.6322486128658689</c:v>
                </c:pt>
                <c:pt idx="1">
                  <c:v>4.042504910048824</c:v>
                </c:pt>
                <c:pt idx="2">
                  <c:v>3.9590225738003468</c:v>
                </c:pt>
                <c:pt idx="3">
                  <c:v>3.8791310725567949</c:v>
                </c:pt>
                <c:pt idx="4">
                  <c:v>3.7123066220565368</c:v>
                </c:pt>
                <c:pt idx="5">
                  <c:v>2.8920467438900941</c:v>
                </c:pt>
                <c:pt idx="6">
                  <c:v>3.3427785674033972</c:v>
                </c:pt>
                <c:pt idx="7">
                  <c:v>3.0854779504143668</c:v>
                </c:pt>
                <c:pt idx="8">
                  <c:v>3.4215728675021708</c:v>
                </c:pt>
                <c:pt idx="9">
                  <c:v>3.7452684757216872</c:v>
                </c:pt>
                <c:pt idx="10">
                  <c:v>4.0252143547168107</c:v>
                </c:pt>
                <c:pt idx="11">
                  <c:v>4.2925953270632053</c:v>
                </c:pt>
                <c:pt idx="12">
                  <c:v>4.5869914606056925</c:v>
                </c:pt>
                <c:pt idx="13">
                  <c:v>4.6623079326820678</c:v>
                </c:pt>
                <c:pt idx="14">
                  <c:v>4.7733026297695735</c:v>
                </c:pt>
                <c:pt idx="15">
                  <c:v>4.8905148393177367</c:v>
                </c:pt>
                <c:pt idx="16">
                  <c:v>5.0216060352777214</c:v>
                </c:pt>
                <c:pt idx="17">
                  <c:v>5.0875685421929271</c:v>
                </c:pt>
                <c:pt idx="18">
                  <c:v>5.1773467990585598</c:v>
                </c:pt>
                <c:pt idx="19">
                  <c:v>5.2530408605520833</c:v>
                </c:pt>
                <c:pt idx="20">
                  <c:v>5.3610970596334617</c:v>
                </c:pt>
                <c:pt idx="21">
                  <c:v>5.5025006586393754</c:v>
                </c:pt>
                <c:pt idx="22">
                  <c:v>5.6444024548564053</c:v>
                </c:pt>
                <c:pt idx="23">
                  <c:v>5.6274280337574698</c:v>
                </c:pt>
                <c:pt idx="24">
                  <c:v>5.6824809244206405</c:v>
                </c:pt>
                <c:pt idx="25">
                  <c:v>5.6219067955216904</c:v>
                </c:pt>
                <c:pt idx="26">
                  <c:v>5.627122347347024</c:v>
                </c:pt>
                <c:pt idx="27">
                  <c:v>5.6385661697285467</c:v>
                </c:pt>
                <c:pt idx="28">
                  <c:v>5.6522924835866144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'Industrial Demand Sectors'!$A$6</c:f>
              <c:strCache>
                <c:ptCount val="1"/>
                <c:pt idx="0">
                  <c:v>Transportation And Mach</c:v>
                </c:pt>
              </c:strCache>
            </c:strRef>
          </c:tx>
          <c:marker>
            <c:symbol val="none"/>
          </c:marker>
          <c:cat>
            <c:numRef>
              <c:f>'Industrial Demand Sectors'!$B$1:$AD$1</c:f>
              <c:numCache>
                <c:formatCode>General</c:formatCode>
                <c:ptCount val="2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  <c:pt idx="22">
                  <c:v>2026</c:v>
                </c:pt>
                <c:pt idx="23">
                  <c:v>2027</c:v>
                </c:pt>
                <c:pt idx="24">
                  <c:v>2028</c:v>
                </c:pt>
                <c:pt idx="25">
                  <c:v>2029</c:v>
                </c:pt>
                <c:pt idx="26">
                  <c:v>2030</c:v>
                </c:pt>
                <c:pt idx="27">
                  <c:v>2031</c:v>
                </c:pt>
                <c:pt idx="28">
                  <c:v>2032</c:v>
                </c:pt>
              </c:numCache>
            </c:numRef>
          </c:cat>
          <c:val>
            <c:numRef>
              <c:f>'Industrial Demand Sectors'!$B$6:$AD$6</c:f>
              <c:numCache>
                <c:formatCode>0.0</c:formatCode>
                <c:ptCount val="29"/>
                <c:pt idx="0">
                  <c:v>4.5870826931927562</c:v>
                </c:pt>
                <c:pt idx="1">
                  <c:v>4.3106705963953802</c:v>
                </c:pt>
                <c:pt idx="2">
                  <c:v>4.0139510345480645</c:v>
                </c:pt>
                <c:pt idx="3">
                  <c:v>3.890491564582736</c:v>
                </c:pt>
                <c:pt idx="4">
                  <c:v>3.1275773767753914</c:v>
                </c:pt>
                <c:pt idx="5">
                  <c:v>2.3762099542566242</c:v>
                </c:pt>
                <c:pt idx="6">
                  <c:v>2.7679014748467212</c:v>
                </c:pt>
                <c:pt idx="7">
                  <c:v>2.7209140531565064</c:v>
                </c:pt>
                <c:pt idx="8">
                  <c:v>2.7417335844261226</c:v>
                </c:pt>
                <c:pt idx="9">
                  <c:v>2.8366662860122469</c:v>
                </c:pt>
                <c:pt idx="10">
                  <c:v>2.9243802441718598</c:v>
                </c:pt>
                <c:pt idx="11">
                  <c:v>2.9549429964572274</c:v>
                </c:pt>
                <c:pt idx="12">
                  <c:v>2.9733503756393773</c:v>
                </c:pt>
                <c:pt idx="13">
                  <c:v>2.9616928133454472</c:v>
                </c:pt>
                <c:pt idx="14">
                  <c:v>2.9776082918618725</c:v>
                </c:pt>
                <c:pt idx="15">
                  <c:v>3.0346578637680901</c:v>
                </c:pt>
                <c:pt idx="16">
                  <c:v>3.0628225046218072</c:v>
                </c:pt>
                <c:pt idx="17">
                  <c:v>3.08675538257899</c:v>
                </c:pt>
                <c:pt idx="18">
                  <c:v>3.1111586317153836</c:v>
                </c:pt>
                <c:pt idx="19">
                  <c:v>3.1355088089949357</c:v>
                </c:pt>
                <c:pt idx="20">
                  <c:v>3.1761886464306412</c:v>
                </c:pt>
                <c:pt idx="21">
                  <c:v>3.2111064364679329</c:v>
                </c:pt>
                <c:pt idx="22">
                  <c:v>3.2487286696454163</c:v>
                </c:pt>
                <c:pt idx="23">
                  <c:v>3.2695533016573863</c:v>
                </c:pt>
                <c:pt idx="24">
                  <c:v>3.3131416641261957</c:v>
                </c:pt>
                <c:pt idx="25">
                  <c:v>3.3306859740049521</c:v>
                </c:pt>
                <c:pt idx="26">
                  <c:v>3.3585362837641446</c:v>
                </c:pt>
                <c:pt idx="27">
                  <c:v>3.376589025364602</c:v>
                </c:pt>
                <c:pt idx="28">
                  <c:v>3.3855468193757323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915648"/>
        <c:axId val="57921536"/>
      </c:lineChart>
      <c:catAx>
        <c:axId val="57915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7921536"/>
        <c:crosses val="autoZero"/>
        <c:auto val="1"/>
        <c:lblAlgn val="ctr"/>
        <c:lblOffset val="100"/>
        <c:tickLblSkip val="2"/>
        <c:noMultiLvlLbl val="0"/>
      </c:catAx>
      <c:valAx>
        <c:axId val="579215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b="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rPr>
                  <a:t>Energy (TWh)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57915648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'Industrial Demand Sectors'!$A$2</c:f>
              <c:strCache>
                <c:ptCount val="1"/>
                <c:pt idx="0">
                  <c:v>Paper Mfg</c:v>
                </c:pt>
              </c:strCache>
            </c:strRef>
          </c:tx>
          <c:marker>
            <c:symbol val="none"/>
          </c:marker>
          <c:cat>
            <c:numRef>
              <c:f>'Industrial Demand Sectors'!$B$1:$AD$1</c:f>
              <c:numCache>
                <c:formatCode>General</c:formatCode>
                <c:ptCount val="2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  <c:pt idx="22">
                  <c:v>2026</c:v>
                </c:pt>
                <c:pt idx="23">
                  <c:v>2027</c:v>
                </c:pt>
                <c:pt idx="24">
                  <c:v>2028</c:v>
                </c:pt>
                <c:pt idx="25">
                  <c:v>2029</c:v>
                </c:pt>
                <c:pt idx="26">
                  <c:v>2030</c:v>
                </c:pt>
                <c:pt idx="27">
                  <c:v>2031</c:v>
                </c:pt>
                <c:pt idx="28">
                  <c:v>2032</c:v>
                </c:pt>
              </c:numCache>
            </c:numRef>
          </c:cat>
          <c:val>
            <c:numRef>
              <c:f>'Industrial Demand Sectors'!$B$2:$AD$2</c:f>
              <c:numCache>
                <c:formatCode>0.0</c:formatCode>
                <c:ptCount val="29"/>
                <c:pt idx="0">
                  <c:v>7.8801673562358063</c:v>
                </c:pt>
                <c:pt idx="1">
                  <c:v>7.4519208832349531</c:v>
                </c:pt>
                <c:pt idx="2">
                  <c:v>6.0590046554171932</c:v>
                </c:pt>
                <c:pt idx="3">
                  <c:v>5.9121319866607163</c:v>
                </c:pt>
                <c:pt idx="4">
                  <c:v>5.0150424339752258</c:v>
                </c:pt>
                <c:pt idx="5">
                  <c:v>3.5797974510997195</c:v>
                </c:pt>
                <c:pt idx="6">
                  <c:v>3.7293046057124752</c:v>
                </c:pt>
                <c:pt idx="7">
                  <c:v>3.8163900137522511</c:v>
                </c:pt>
                <c:pt idx="8">
                  <c:v>3.9050439960324139</c:v>
                </c:pt>
                <c:pt idx="9">
                  <c:v>3.9459715070032346</c:v>
                </c:pt>
                <c:pt idx="10">
                  <c:v>3.9635029258984895</c:v>
                </c:pt>
                <c:pt idx="11">
                  <c:v>4.0262262951841992</c:v>
                </c:pt>
                <c:pt idx="12">
                  <c:v>4.10930607781488</c:v>
                </c:pt>
                <c:pt idx="13">
                  <c:v>4.0989334637147765</c:v>
                </c:pt>
                <c:pt idx="14">
                  <c:v>4.1778116352322252</c:v>
                </c:pt>
                <c:pt idx="15">
                  <c:v>4.2600793831983852</c:v>
                </c:pt>
                <c:pt idx="16">
                  <c:v>4.2968224109747863</c:v>
                </c:pt>
                <c:pt idx="17">
                  <c:v>4.3517498746287124</c:v>
                </c:pt>
                <c:pt idx="18">
                  <c:v>4.392263373866335</c:v>
                </c:pt>
                <c:pt idx="19">
                  <c:v>4.4566508219524934</c:v>
                </c:pt>
                <c:pt idx="20">
                  <c:v>4.5157347956490339</c:v>
                </c:pt>
                <c:pt idx="21">
                  <c:v>4.5875898904685819</c:v>
                </c:pt>
                <c:pt idx="22">
                  <c:v>4.6421617741004741</c:v>
                </c:pt>
                <c:pt idx="23">
                  <c:v>4.6964501010843964</c:v>
                </c:pt>
                <c:pt idx="24">
                  <c:v>4.7791458407666756</c:v>
                </c:pt>
                <c:pt idx="25">
                  <c:v>4.8292441739230059</c:v>
                </c:pt>
                <c:pt idx="26">
                  <c:v>4.8696521881763237</c:v>
                </c:pt>
                <c:pt idx="27">
                  <c:v>4.9156044064138831</c:v>
                </c:pt>
                <c:pt idx="28">
                  <c:v>4.9803492584335975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007936"/>
        <c:axId val="58009472"/>
      </c:lineChart>
      <c:catAx>
        <c:axId val="58007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8009472"/>
        <c:crosses val="autoZero"/>
        <c:auto val="1"/>
        <c:lblAlgn val="ctr"/>
        <c:lblOffset val="100"/>
        <c:tickLblSkip val="4"/>
        <c:noMultiLvlLbl val="0"/>
      </c:catAx>
      <c:valAx>
        <c:axId val="58009472"/>
        <c:scaling>
          <c:orientation val="minMax"/>
          <c:max val="1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b="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rPr>
                  <a:t>Gross Annual Demand (TWh)</a:t>
                </a: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crossAx val="580079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'Industrial Demand Sectors'!$A$3</c:f>
              <c:strCache>
                <c:ptCount val="1"/>
                <c:pt idx="0">
                  <c:v>Primary Metals</c:v>
                </c:pt>
              </c:strCache>
            </c:strRef>
          </c:tx>
          <c:marker>
            <c:symbol val="none"/>
          </c:marker>
          <c:cat>
            <c:numRef>
              <c:f>'Industrial Demand Sectors'!$B$1:$AD$1</c:f>
              <c:numCache>
                <c:formatCode>General</c:formatCode>
                <c:ptCount val="2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  <c:pt idx="22">
                  <c:v>2026</c:v>
                </c:pt>
                <c:pt idx="23">
                  <c:v>2027</c:v>
                </c:pt>
                <c:pt idx="24">
                  <c:v>2028</c:v>
                </c:pt>
                <c:pt idx="25">
                  <c:v>2029</c:v>
                </c:pt>
                <c:pt idx="26">
                  <c:v>2030</c:v>
                </c:pt>
                <c:pt idx="27">
                  <c:v>2031</c:v>
                </c:pt>
                <c:pt idx="28">
                  <c:v>2032</c:v>
                </c:pt>
              </c:numCache>
            </c:numRef>
          </c:cat>
          <c:val>
            <c:numRef>
              <c:f>'Industrial Demand Sectors'!$B$3:$AD$3</c:f>
              <c:numCache>
                <c:formatCode>0.0</c:formatCode>
                <c:ptCount val="29"/>
                <c:pt idx="0">
                  <c:v>6.8593694862024268</c:v>
                </c:pt>
                <c:pt idx="1">
                  <c:v>6.6794510713783506</c:v>
                </c:pt>
                <c:pt idx="2">
                  <c:v>6.7100457031204348</c:v>
                </c:pt>
                <c:pt idx="3">
                  <c:v>6.5827623554672119</c:v>
                </c:pt>
                <c:pt idx="4">
                  <c:v>6.3610143402672863</c:v>
                </c:pt>
                <c:pt idx="5">
                  <c:v>4.4773549494224323</c:v>
                </c:pt>
                <c:pt idx="6">
                  <c:v>5.2930632341510648</c:v>
                </c:pt>
                <c:pt idx="7">
                  <c:v>5.7594925539000812</c:v>
                </c:pt>
                <c:pt idx="8">
                  <c:v>6.0578540082301693</c:v>
                </c:pt>
                <c:pt idx="9">
                  <c:v>6.2553280978441759</c:v>
                </c:pt>
                <c:pt idx="10">
                  <c:v>6.2181370464428589</c:v>
                </c:pt>
                <c:pt idx="11">
                  <c:v>6.2152912368522051</c:v>
                </c:pt>
                <c:pt idx="12">
                  <c:v>6.2157595020078693</c:v>
                </c:pt>
                <c:pt idx="13">
                  <c:v>6.2126490723559424</c:v>
                </c:pt>
                <c:pt idx="14">
                  <c:v>6.2064243885304506</c:v>
                </c:pt>
                <c:pt idx="15">
                  <c:v>6.2575564957283589</c:v>
                </c:pt>
                <c:pt idx="16">
                  <c:v>6.2482958787002421</c:v>
                </c:pt>
                <c:pt idx="17">
                  <c:v>6.1970380058095875</c:v>
                </c:pt>
                <c:pt idx="18">
                  <c:v>6.063298453818895</c:v>
                </c:pt>
                <c:pt idx="19">
                  <c:v>6.0066614562414902</c:v>
                </c:pt>
                <c:pt idx="20">
                  <c:v>6.0054180799689032</c:v>
                </c:pt>
                <c:pt idx="21">
                  <c:v>5.9989501163166619</c:v>
                </c:pt>
                <c:pt idx="22">
                  <c:v>5.9298486786106581</c:v>
                </c:pt>
                <c:pt idx="23">
                  <c:v>5.8609489438320983</c:v>
                </c:pt>
                <c:pt idx="24">
                  <c:v>5.725163767090252</c:v>
                </c:pt>
                <c:pt idx="25">
                  <c:v>5.6527405387684544</c:v>
                </c:pt>
                <c:pt idx="26">
                  <c:v>5.6313820110337067</c:v>
                </c:pt>
                <c:pt idx="27">
                  <c:v>5.5553247416632763</c:v>
                </c:pt>
                <c:pt idx="28">
                  <c:v>5.6052077141865313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050048"/>
        <c:axId val="58051584"/>
      </c:lineChart>
      <c:catAx>
        <c:axId val="58050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8051584"/>
        <c:crosses val="autoZero"/>
        <c:auto val="1"/>
        <c:lblAlgn val="ctr"/>
        <c:lblOffset val="100"/>
        <c:tickLblSkip val="4"/>
        <c:noMultiLvlLbl val="0"/>
      </c:catAx>
      <c:valAx>
        <c:axId val="58051584"/>
        <c:scaling>
          <c:orientation val="minMax"/>
          <c:max val="1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000" b="0" i="0" baseline="0">
                    <a:effectLst/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rPr>
                  <a:t>Gross Annual Demand (TWh)</a:t>
                </a:r>
                <a:endParaRPr lang="en-CA" sz="1000">
                  <a:effectLst/>
                  <a:latin typeface="Verdana" panose="020B0604030504040204" pitchFamily="34" charset="0"/>
                  <a:ea typeface="Verdana" panose="020B0604030504040204" pitchFamily="34" charset="0"/>
                  <a:cs typeface="Verdana" panose="020B0604030504040204" pitchFamily="34" charset="0"/>
                </a:endParaRP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crossAx val="580500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'Industrial Demand Sectors'!$A$4</c:f>
              <c:strCache>
                <c:ptCount val="1"/>
                <c:pt idx="0">
                  <c:v>Mining</c:v>
                </c:pt>
              </c:strCache>
            </c:strRef>
          </c:tx>
          <c:marker>
            <c:symbol val="none"/>
          </c:marker>
          <c:cat>
            <c:numRef>
              <c:f>'Industrial Demand Sectors'!$B$1:$AD$1</c:f>
              <c:numCache>
                <c:formatCode>General</c:formatCode>
                <c:ptCount val="2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  <c:pt idx="22">
                  <c:v>2026</c:v>
                </c:pt>
                <c:pt idx="23">
                  <c:v>2027</c:v>
                </c:pt>
                <c:pt idx="24">
                  <c:v>2028</c:v>
                </c:pt>
                <c:pt idx="25">
                  <c:v>2029</c:v>
                </c:pt>
                <c:pt idx="26">
                  <c:v>2030</c:v>
                </c:pt>
                <c:pt idx="27">
                  <c:v>2031</c:v>
                </c:pt>
                <c:pt idx="28">
                  <c:v>2032</c:v>
                </c:pt>
              </c:numCache>
            </c:numRef>
          </c:cat>
          <c:val>
            <c:numRef>
              <c:f>'Industrial Demand Sectors'!$B$4:$AD$4</c:f>
              <c:numCache>
                <c:formatCode>0</c:formatCode>
                <c:ptCount val="29"/>
                <c:pt idx="0">
                  <c:v>5.3281830163918897</c:v>
                </c:pt>
                <c:pt idx="1">
                  <c:v>5.1797515577610245</c:v>
                </c:pt>
                <c:pt idx="2">
                  <c:v>5.1541365532477075</c:v>
                </c:pt>
                <c:pt idx="3">
                  <c:v>5.2014923782789291</c:v>
                </c:pt>
                <c:pt idx="4">
                  <c:v>5.0147765520220435</c:v>
                </c:pt>
                <c:pt idx="5">
                  <c:v>3.8288921785299848</c:v>
                </c:pt>
                <c:pt idx="6">
                  <c:v>3.9258822729937233</c:v>
                </c:pt>
                <c:pt idx="7">
                  <c:v>4.1521594408364413</c:v>
                </c:pt>
                <c:pt idx="8">
                  <c:v>4.3284072942613951</c:v>
                </c:pt>
                <c:pt idx="9">
                  <c:v>4.3786775615685203</c:v>
                </c:pt>
                <c:pt idx="10">
                  <c:v>4.5172345006533083</c:v>
                </c:pt>
                <c:pt idx="11">
                  <c:v>4.8621804382178455</c:v>
                </c:pt>
                <c:pt idx="12">
                  <c:v>5.6796310404504329</c:v>
                </c:pt>
                <c:pt idx="13">
                  <c:v>6.120647635577626</c:v>
                </c:pt>
                <c:pt idx="14">
                  <c:v>6.5817739843078389</c:v>
                </c:pt>
                <c:pt idx="15">
                  <c:v>7.1696695013640053</c:v>
                </c:pt>
                <c:pt idx="16">
                  <c:v>7.5440035822395437</c:v>
                </c:pt>
                <c:pt idx="17">
                  <c:v>7.8655917878206978</c:v>
                </c:pt>
                <c:pt idx="18">
                  <c:v>7.9837877573462315</c:v>
                </c:pt>
                <c:pt idx="19">
                  <c:v>8.1582795954309457</c:v>
                </c:pt>
                <c:pt idx="20">
                  <c:v>8.2953315538247168</c:v>
                </c:pt>
                <c:pt idx="21">
                  <c:v>8.4572245707908351</c:v>
                </c:pt>
                <c:pt idx="22">
                  <c:v>8.6260799439927709</c:v>
                </c:pt>
                <c:pt idx="23">
                  <c:v>8.8576477468569266</c:v>
                </c:pt>
                <c:pt idx="24">
                  <c:v>8.9742135552571938</c:v>
                </c:pt>
                <c:pt idx="25">
                  <c:v>9.1720432702818417</c:v>
                </c:pt>
                <c:pt idx="26">
                  <c:v>9.3105272837837525</c:v>
                </c:pt>
                <c:pt idx="27">
                  <c:v>9.4511021969282467</c:v>
                </c:pt>
                <c:pt idx="28">
                  <c:v>9.4511021969282467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33120"/>
        <c:axId val="58139008"/>
      </c:lineChart>
      <c:catAx>
        <c:axId val="58133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8139008"/>
        <c:crosses val="autoZero"/>
        <c:auto val="1"/>
        <c:lblAlgn val="ctr"/>
        <c:lblOffset val="100"/>
        <c:tickLblSkip val="4"/>
        <c:noMultiLvlLbl val="0"/>
      </c:catAx>
      <c:valAx>
        <c:axId val="581390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b="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rPr>
                  <a:t>Gross Annual Demand (TWh)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581331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'Industrial Demand Sectors'!$A$5</c:f>
              <c:strCache>
                <c:ptCount val="1"/>
                <c:pt idx="0">
                  <c:v>Chemical Mfg</c:v>
                </c:pt>
              </c:strCache>
            </c:strRef>
          </c:tx>
          <c:marker>
            <c:symbol val="none"/>
          </c:marker>
          <c:cat>
            <c:numRef>
              <c:f>'Industrial Demand Sectors'!$B$1:$AD$1</c:f>
              <c:numCache>
                <c:formatCode>General</c:formatCode>
                <c:ptCount val="2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  <c:pt idx="22">
                  <c:v>2026</c:v>
                </c:pt>
                <c:pt idx="23">
                  <c:v>2027</c:v>
                </c:pt>
                <c:pt idx="24">
                  <c:v>2028</c:v>
                </c:pt>
                <c:pt idx="25">
                  <c:v>2029</c:v>
                </c:pt>
                <c:pt idx="26">
                  <c:v>2030</c:v>
                </c:pt>
                <c:pt idx="27">
                  <c:v>2031</c:v>
                </c:pt>
                <c:pt idx="28">
                  <c:v>2032</c:v>
                </c:pt>
              </c:numCache>
            </c:numRef>
          </c:cat>
          <c:val>
            <c:numRef>
              <c:f>'Industrial Demand Sectors'!$B$5:$AD$5</c:f>
              <c:numCache>
                <c:formatCode>0</c:formatCode>
                <c:ptCount val="29"/>
                <c:pt idx="0">
                  <c:v>4.6322486128658689</c:v>
                </c:pt>
                <c:pt idx="1">
                  <c:v>4.042504910048824</c:v>
                </c:pt>
                <c:pt idx="2">
                  <c:v>3.9590225738003468</c:v>
                </c:pt>
                <c:pt idx="3">
                  <c:v>3.8791310725567949</c:v>
                </c:pt>
                <c:pt idx="4">
                  <c:v>3.7123066220565368</c:v>
                </c:pt>
                <c:pt idx="5">
                  <c:v>2.8920467438900941</c:v>
                </c:pt>
                <c:pt idx="6">
                  <c:v>3.3427785674033972</c:v>
                </c:pt>
                <c:pt idx="7">
                  <c:v>3.0854779504143668</c:v>
                </c:pt>
                <c:pt idx="8">
                  <c:v>3.4215728675021708</c:v>
                </c:pt>
                <c:pt idx="9">
                  <c:v>3.7452684757216872</c:v>
                </c:pt>
                <c:pt idx="10">
                  <c:v>4.0252143547168107</c:v>
                </c:pt>
                <c:pt idx="11">
                  <c:v>4.2925953270632053</c:v>
                </c:pt>
                <c:pt idx="12">
                  <c:v>4.5869914606056925</c:v>
                </c:pt>
                <c:pt idx="13">
                  <c:v>4.6623079326820678</c:v>
                </c:pt>
                <c:pt idx="14">
                  <c:v>4.7733026297695735</c:v>
                </c:pt>
                <c:pt idx="15">
                  <c:v>4.8905148393177367</c:v>
                </c:pt>
                <c:pt idx="16">
                  <c:v>5.0216060352777214</c:v>
                </c:pt>
                <c:pt idx="17">
                  <c:v>5.0875685421929271</c:v>
                </c:pt>
                <c:pt idx="18">
                  <c:v>5.1773467990585598</c:v>
                </c:pt>
                <c:pt idx="19">
                  <c:v>5.2530408605520833</c:v>
                </c:pt>
                <c:pt idx="20">
                  <c:v>5.3610970596334617</c:v>
                </c:pt>
                <c:pt idx="21">
                  <c:v>5.5025006586393754</c:v>
                </c:pt>
                <c:pt idx="22">
                  <c:v>5.6444024548564053</c:v>
                </c:pt>
                <c:pt idx="23">
                  <c:v>5.6274280337574698</c:v>
                </c:pt>
                <c:pt idx="24">
                  <c:v>5.6824809244206405</c:v>
                </c:pt>
                <c:pt idx="25">
                  <c:v>5.6219067955216904</c:v>
                </c:pt>
                <c:pt idx="26">
                  <c:v>5.627122347347024</c:v>
                </c:pt>
                <c:pt idx="27">
                  <c:v>5.6385661697285467</c:v>
                </c:pt>
                <c:pt idx="28">
                  <c:v>5.6522924835866144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63200"/>
        <c:axId val="58164736"/>
      </c:lineChart>
      <c:catAx>
        <c:axId val="58163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8164736"/>
        <c:crosses val="autoZero"/>
        <c:auto val="1"/>
        <c:lblAlgn val="ctr"/>
        <c:lblOffset val="100"/>
        <c:tickLblSkip val="4"/>
        <c:noMultiLvlLbl val="0"/>
      </c:catAx>
      <c:valAx>
        <c:axId val="58164736"/>
        <c:scaling>
          <c:orientation val="minMax"/>
          <c:max val="1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b="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rPr>
                  <a:t>Gross Annual Demand (TWh)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58163200"/>
        <c:crosses val="autoZero"/>
        <c:crossBetween val="between"/>
        <c:majorUnit val="1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'Industrial Demand Sectors'!$A$6</c:f>
              <c:strCache>
                <c:ptCount val="1"/>
                <c:pt idx="0">
                  <c:v>Transportation And Mach</c:v>
                </c:pt>
              </c:strCache>
            </c:strRef>
          </c:tx>
          <c:marker>
            <c:symbol val="none"/>
          </c:marker>
          <c:cat>
            <c:numRef>
              <c:f>'Industrial Demand Sectors'!$B$1:$AD$1</c:f>
              <c:numCache>
                <c:formatCode>General</c:formatCode>
                <c:ptCount val="2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  <c:pt idx="22">
                  <c:v>2026</c:v>
                </c:pt>
                <c:pt idx="23">
                  <c:v>2027</c:v>
                </c:pt>
                <c:pt idx="24">
                  <c:v>2028</c:v>
                </c:pt>
                <c:pt idx="25">
                  <c:v>2029</c:v>
                </c:pt>
                <c:pt idx="26">
                  <c:v>2030</c:v>
                </c:pt>
                <c:pt idx="27">
                  <c:v>2031</c:v>
                </c:pt>
                <c:pt idx="28">
                  <c:v>2032</c:v>
                </c:pt>
              </c:numCache>
            </c:numRef>
          </c:cat>
          <c:val>
            <c:numRef>
              <c:f>'Industrial Demand Sectors'!$B$6:$AD$6</c:f>
              <c:numCache>
                <c:formatCode>0.0</c:formatCode>
                <c:ptCount val="29"/>
                <c:pt idx="0">
                  <c:v>4.5870826931927562</c:v>
                </c:pt>
                <c:pt idx="1">
                  <c:v>4.3106705963953802</c:v>
                </c:pt>
                <c:pt idx="2">
                  <c:v>4.0139510345480645</c:v>
                </c:pt>
                <c:pt idx="3">
                  <c:v>3.890491564582736</c:v>
                </c:pt>
                <c:pt idx="4">
                  <c:v>3.1275773767753914</c:v>
                </c:pt>
                <c:pt idx="5">
                  <c:v>2.3762099542566242</c:v>
                </c:pt>
                <c:pt idx="6">
                  <c:v>2.7679014748467212</c:v>
                </c:pt>
                <c:pt idx="7">
                  <c:v>2.7209140531565064</c:v>
                </c:pt>
                <c:pt idx="8">
                  <c:v>2.7417335844261226</c:v>
                </c:pt>
                <c:pt idx="9">
                  <c:v>2.8366662860122469</c:v>
                </c:pt>
                <c:pt idx="10">
                  <c:v>2.9243802441718598</c:v>
                </c:pt>
                <c:pt idx="11">
                  <c:v>2.9549429964572274</c:v>
                </c:pt>
                <c:pt idx="12">
                  <c:v>2.9733503756393773</c:v>
                </c:pt>
                <c:pt idx="13">
                  <c:v>2.9616928133454472</c:v>
                </c:pt>
                <c:pt idx="14">
                  <c:v>2.9776082918618725</c:v>
                </c:pt>
                <c:pt idx="15">
                  <c:v>3.0346578637680901</c:v>
                </c:pt>
                <c:pt idx="16">
                  <c:v>3.0628225046218072</c:v>
                </c:pt>
                <c:pt idx="17">
                  <c:v>3.08675538257899</c:v>
                </c:pt>
                <c:pt idx="18">
                  <c:v>3.1111586317153836</c:v>
                </c:pt>
                <c:pt idx="19">
                  <c:v>3.1355088089949357</c:v>
                </c:pt>
                <c:pt idx="20">
                  <c:v>3.1761886464306412</c:v>
                </c:pt>
                <c:pt idx="21">
                  <c:v>3.2111064364679329</c:v>
                </c:pt>
                <c:pt idx="22">
                  <c:v>3.2487286696454163</c:v>
                </c:pt>
                <c:pt idx="23">
                  <c:v>3.2695533016573863</c:v>
                </c:pt>
                <c:pt idx="24">
                  <c:v>3.3131416641261957</c:v>
                </c:pt>
                <c:pt idx="25">
                  <c:v>3.3306859740049521</c:v>
                </c:pt>
                <c:pt idx="26">
                  <c:v>3.3585362837641446</c:v>
                </c:pt>
                <c:pt idx="27">
                  <c:v>3.376589025364602</c:v>
                </c:pt>
                <c:pt idx="28">
                  <c:v>3.3855468193757323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84832"/>
        <c:axId val="58186368"/>
      </c:lineChart>
      <c:catAx>
        <c:axId val="58184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8186368"/>
        <c:crosses val="autoZero"/>
        <c:auto val="1"/>
        <c:lblAlgn val="ctr"/>
        <c:lblOffset val="100"/>
        <c:tickLblSkip val="4"/>
        <c:noMultiLvlLbl val="0"/>
      </c:catAx>
      <c:valAx>
        <c:axId val="58186368"/>
        <c:scaling>
          <c:orientation val="minMax"/>
          <c:max val="1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000" b="0" i="0" baseline="0">
                    <a:effectLst/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rPr>
                  <a:t>Gross Annual Demand (TWh)</a:t>
                </a:r>
                <a:endParaRPr lang="en-CA" sz="1000">
                  <a:effectLst/>
                  <a:latin typeface="Verdana" panose="020B0604030504040204" pitchFamily="34" charset="0"/>
                  <a:ea typeface="Verdana" panose="020B0604030504040204" pitchFamily="34" charset="0"/>
                  <a:cs typeface="Verdana" panose="020B0604030504040204" pitchFamily="34" charset="0"/>
                </a:endParaRP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crossAx val="58184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'Industrial Demand Sectors'!$A$4</c:f>
              <c:strCache>
                <c:ptCount val="1"/>
                <c:pt idx="0">
                  <c:v>Mining</c:v>
                </c:pt>
              </c:strCache>
            </c:strRef>
          </c:tx>
          <c:marker>
            <c:symbol val="none"/>
          </c:marker>
          <c:cat>
            <c:numRef>
              <c:f>'Industrial Demand Sectors'!$B$1:$AD$1</c:f>
              <c:numCache>
                <c:formatCode>General</c:formatCode>
                <c:ptCount val="2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  <c:pt idx="22">
                  <c:v>2026</c:v>
                </c:pt>
                <c:pt idx="23">
                  <c:v>2027</c:v>
                </c:pt>
                <c:pt idx="24">
                  <c:v>2028</c:v>
                </c:pt>
                <c:pt idx="25">
                  <c:v>2029</c:v>
                </c:pt>
                <c:pt idx="26">
                  <c:v>2030</c:v>
                </c:pt>
                <c:pt idx="27">
                  <c:v>2031</c:v>
                </c:pt>
                <c:pt idx="28">
                  <c:v>2032</c:v>
                </c:pt>
              </c:numCache>
            </c:numRef>
          </c:cat>
          <c:val>
            <c:numRef>
              <c:f>'Industrial Demand Sectors'!$B$4:$AD$4</c:f>
              <c:numCache>
                <c:formatCode>0</c:formatCode>
                <c:ptCount val="29"/>
                <c:pt idx="0">
                  <c:v>5.3281830163918897</c:v>
                </c:pt>
                <c:pt idx="1">
                  <c:v>5.1797515577610245</c:v>
                </c:pt>
                <c:pt idx="2">
                  <c:v>5.1541365532477075</c:v>
                </c:pt>
                <c:pt idx="3">
                  <c:v>5.2014923782789291</c:v>
                </c:pt>
                <c:pt idx="4">
                  <c:v>5.0147765520220435</c:v>
                </c:pt>
                <c:pt idx="5">
                  <c:v>3.8288921785299848</c:v>
                </c:pt>
                <c:pt idx="6">
                  <c:v>3.9258822729937233</c:v>
                </c:pt>
                <c:pt idx="7">
                  <c:v>4.1521594408364413</c:v>
                </c:pt>
                <c:pt idx="8">
                  <c:v>4.3284072942613951</c:v>
                </c:pt>
                <c:pt idx="9">
                  <c:v>4.3786775615685203</c:v>
                </c:pt>
                <c:pt idx="10">
                  <c:v>4.5172345006533083</c:v>
                </c:pt>
                <c:pt idx="11">
                  <c:v>4.8621804382178455</c:v>
                </c:pt>
                <c:pt idx="12">
                  <c:v>5.6796310404504329</c:v>
                </c:pt>
                <c:pt idx="13">
                  <c:v>6.120647635577626</c:v>
                </c:pt>
                <c:pt idx="14">
                  <c:v>6.5817739843078389</c:v>
                </c:pt>
                <c:pt idx="15">
                  <c:v>7.1696695013640053</c:v>
                </c:pt>
                <c:pt idx="16">
                  <c:v>7.5440035822395437</c:v>
                </c:pt>
                <c:pt idx="17">
                  <c:v>7.8655917878206978</c:v>
                </c:pt>
                <c:pt idx="18">
                  <c:v>7.9837877573462315</c:v>
                </c:pt>
                <c:pt idx="19">
                  <c:v>8.1582795954309457</c:v>
                </c:pt>
                <c:pt idx="20">
                  <c:v>8.2953315538247168</c:v>
                </c:pt>
                <c:pt idx="21">
                  <c:v>8.4572245707908351</c:v>
                </c:pt>
                <c:pt idx="22">
                  <c:v>8.6260799439927709</c:v>
                </c:pt>
                <c:pt idx="23">
                  <c:v>8.8576477468569266</c:v>
                </c:pt>
                <c:pt idx="24">
                  <c:v>8.9742135552571938</c:v>
                </c:pt>
                <c:pt idx="25">
                  <c:v>9.1720432702818417</c:v>
                </c:pt>
                <c:pt idx="26">
                  <c:v>9.3105272837837525</c:v>
                </c:pt>
                <c:pt idx="27">
                  <c:v>9.4511021969282467</c:v>
                </c:pt>
                <c:pt idx="28">
                  <c:v>9.4511021969282467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'Industrial Demand Sectors'!$A$5</c:f>
              <c:strCache>
                <c:ptCount val="1"/>
                <c:pt idx="0">
                  <c:v>Chemical Mfg</c:v>
                </c:pt>
              </c:strCache>
            </c:strRef>
          </c:tx>
          <c:marker>
            <c:symbol val="none"/>
          </c:marker>
          <c:cat>
            <c:numRef>
              <c:f>'Industrial Demand Sectors'!$B$1:$AD$1</c:f>
              <c:numCache>
                <c:formatCode>General</c:formatCode>
                <c:ptCount val="2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  <c:pt idx="22">
                  <c:v>2026</c:v>
                </c:pt>
                <c:pt idx="23">
                  <c:v>2027</c:v>
                </c:pt>
                <c:pt idx="24">
                  <c:v>2028</c:v>
                </c:pt>
                <c:pt idx="25">
                  <c:v>2029</c:v>
                </c:pt>
                <c:pt idx="26">
                  <c:v>2030</c:v>
                </c:pt>
                <c:pt idx="27">
                  <c:v>2031</c:v>
                </c:pt>
                <c:pt idx="28">
                  <c:v>2032</c:v>
                </c:pt>
              </c:numCache>
            </c:numRef>
          </c:cat>
          <c:val>
            <c:numRef>
              <c:f>'Industrial Demand Sectors'!$B$5:$AD$5</c:f>
              <c:numCache>
                <c:formatCode>0</c:formatCode>
                <c:ptCount val="29"/>
                <c:pt idx="0">
                  <c:v>4.6322486128658689</c:v>
                </c:pt>
                <c:pt idx="1">
                  <c:v>4.042504910048824</c:v>
                </c:pt>
                <c:pt idx="2">
                  <c:v>3.9590225738003468</c:v>
                </c:pt>
                <c:pt idx="3">
                  <c:v>3.8791310725567949</c:v>
                </c:pt>
                <c:pt idx="4">
                  <c:v>3.7123066220565368</c:v>
                </c:pt>
                <c:pt idx="5">
                  <c:v>2.8920467438900941</c:v>
                </c:pt>
                <c:pt idx="6">
                  <c:v>3.3427785674033972</c:v>
                </c:pt>
                <c:pt idx="7">
                  <c:v>3.0854779504143668</c:v>
                </c:pt>
                <c:pt idx="8">
                  <c:v>3.4215728675021708</c:v>
                </c:pt>
                <c:pt idx="9">
                  <c:v>3.7452684757216872</c:v>
                </c:pt>
                <c:pt idx="10">
                  <c:v>4.0252143547168107</c:v>
                </c:pt>
                <c:pt idx="11">
                  <c:v>4.2925953270632053</c:v>
                </c:pt>
                <c:pt idx="12">
                  <c:v>4.5869914606056925</c:v>
                </c:pt>
                <c:pt idx="13">
                  <c:v>4.6623079326820678</c:v>
                </c:pt>
                <c:pt idx="14">
                  <c:v>4.7733026297695735</c:v>
                </c:pt>
                <c:pt idx="15">
                  <c:v>4.8905148393177367</c:v>
                </c:pt>
                <c:pt idx="16">
                  <c:v>5.0216060352777214</c:v>
                </c:pt>
                <c:pt idx="17">
                  <c:v>5.0875685421929271</c:v>
                </c:pt>
                <c:pt idx="18">
                  <c:v>5.1773467990585598</c:v>
                </c:pt>
                <c:pt idx="19">
                  <c:v>5.2530408605520833</c:v>
                </c:pt>
                <c:pt idx="20">
                  <c:v>5.3610970596334617</c:v>
                </c:pt>
                <c:pt idx="21">
                  <c:v>5.5025006586393754</c:v>
                </c:pt>
                <c:pt idx="22">
                  <c:v>5.6444024548564053</c:v>
                </c:pt>
                <c:pt idx="23">
                  <c:v>5.6274280337574698</c:v>
                </c:pt>
                <c:pt idx="24">
                  <c:v>5.6824809244206405</c:v>
                </c:pt>
                <c:pt idx="25">
                  <c:v>5.6219067955216904</c:v>
                </c:pt>
                <c:pt idx="26">
                  <c:v>5.627122347347024</c:v>
                </c:pt>
                <c:pt idx="27">
                  <c:v>5.6385661697285467</c:v>
                </c:pt>
                <c:pt idx="28">
                  <c:v>5.6522924835866144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03136"/>
        <c:axId val="58229504"/>
      </c:lineChart>
      <c:catAx>
        <c:axId val="58203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8229504"/>
        <c:crosses val="autoZero"/>
        <c:auto val="1"/>
        <c:lblAlgn val="ctr"/>
        <c:lblOffset val="100"/>
        <c:tickLblSkip val="4"/>
        <c:noMultiLvlLbl val="0"/>
      </c:catAx>
      <c:valAx>
        <c:axId val="582295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b="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rPr>
                  <a:t>Gross Annual Demand (TWh)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5820313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'Industrial Demand Sectors'!$A$4</c:f>
              <c:strCache>
                <c:ptCount val="1"/>
                <c:pt idx="0">
                  <c:v>Mining</c:v>
                </c:pt>
              </c:strCache>
            </c:strRef>
          </c:tx>
          <c:cat>
            <c:numRef>
              <c:f>'Industrial Demand Sectors'!$B$1:$AD$1</c:f>
              <c:numCache>
                <c:formatCode>General</c:formatCode>
                <c:ptCount val="2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  <c:pt idx="22">
                  <c:v>2026</c:v>
                </c:pt>
                <c:pt idx="23">
                  <c:v>2027</c:v>
                </c:pt>
                <c:pt idx="24">
                  <c:v>2028</c:v>
                </c:pt>
                <c:pt idx="25">
                  <c:v>2029</c:v>
                </c:pt>
                <c:pt idx="26">
                  <c:v>2030</c:v>
                </c:pt>
                <c:pt idx="27">
                  <c:v>2031</c:v>
                </c:pt>
                <c:pt idx="28">
                  <c:v>2032</c:v>
                </c:pt>
              </c:numCache>
            </c:numRef>
          </c:cat>
          <c:val>
            <c:numRef>
              <c:f>'Industrial Demand Sectors'!$B$4:$AD$4</c:f>
              <c:numCache>
                <c:formatCode>0</c:formatCode>
                <c:ptCount val="29"/>
                <c:pt idx="0">
                  <c:v>5.3281830163918897</c:v>
                </c:pt>
                <c:pt idx="1">
                  <c:v>5.1797515577610245</c:v>
                </c:pt>
                <c:pt idx="2">
                  <c:v>5.1541365532477075</c:v>
                </c:pt>
                <c:pt idx="3">
                  <c:v>5.2014923782789291</c:v>
                </c:pt>
                <c:pt idx="4">
                  <c:v>5.0147765520220435</c:v>
                </c:pt>
                <c:pt idx="5">
                  <c:v>3.8288921785299848</c:v>
                </c:pt>
                <c:pt idx="6">
                  <c:v>3.9258822729937233</c:v>
                </c:pt>
                <c:pt idx="7">
                  <c:v>4.1521594408364413</c:v>
                </c:pt>
                <c:pt idx="8">
                  <c:v>4.3284072942613951</c:v>
                </c:pt>
                <c:pt idx="9">
                  <c:v>4.3786775615685203</c:v>
                </c:pt>
                <c:pt idx="10">
                  <c:v>4.5172345006533083</c:v>
                </c:pt>
                <c:pt idx="11">
                  <c:v>4.8621804382178455</c:v>
                </c:pt>
                <c:pt idx="12">
                  <c:v>5.6796310404504329</c:v>
                </c:pt>
                <c:pt idx="13">
                  <c:v>6.120647635577626</c:v>
                </c:pt>
                <c:pt idx="14">
                  <c:v>6.5817739843078389</c:v>
                </c:pt>
                <c:pt idx="15">
                  <c:v>7.1696695013640053</c:v>
                </c:pt>
                <c:pt idx="16">
                  <c:v>7.5440035822395437</c:v>
                </c:pt>
                <c:pt idx="17">
                  <c:v>7.8655917878206978</c:v>
                </c:pt>
                <c:pt idx="18">
                  <c:v>7.9837877573462315</c:v>
                </c:pt>
                <c:pt idx="19">
                  <c:v>8.1582795954309457</c:v>
                </c:pt>
                <c:pt idx="20">
                  <c:v>8.2953315538247168</c:v>
                </c:pt>
                <c:pt idx="21">
                  <c:v>8.4572245707908351</c:v>
                </c:pt>
                <c:pt idx="22">
                  <c:v>8.6260799439927709</c:v>
                </c:pt>
                <c:pt idx="23">
                  <c:v>8.8576477468569266</c:v>
                </c:pt>
                <c:pt idx="24">
                  <c:v>8.9742135552571938</c:v>
                </c:pt>
                <c:pt idx="25">
                  <c:v>9.1720432702818417</c:v>
                </c:pt>
                <c:pt idx="26">
                  <c:v>9.3105272837837525</c:v>
                </c:pt>
                <c:pt idx="27">
                  <c:v>9.4511021969282467</c:v>
                </c:pt>
                <c:pt idx="28">
                  <c:v>9.4511021969282467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'Industrial Demand Sectors'!$A$5</c:f>
              <c:strCache>
                <c:ptCount val="1"/>
                <c:pt idx="0">
                  <c:v>Chemical Mfg</c:v>
                </c:pt>
              </c:strCache>
            </c:strRef>
          </c:tx>
          <c:cat>
            <c:numRef>
              <c:f>'Industrial Demand Sectors'!$B$1:$AD$1</c:f>
              <c:numCache>
                <c:formatCode>General</c:formatCode>
                <c:ptCount val="2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  <c:pt idx="22">
                  <c:v>2026</c:v>
                </c:pt>
                <c:pt idx="23">
                  <c:v>2027</c:v>
                </c:pt>
                <c:pt idx="24">
                  <c:v>2028</c:v>
                </c:pt>
                <c:pt idx="25">
                  <c:v>2029</c:v>
                </c:pt>
                <c:pt idx="26">
                  <c:v>2030</c:v>
                </c:pt>
                <c:pt idx="27">
                  <c:v>2031</c:v>
                </c:pt>
                <c:pt idx="28">
                  <c:v>2032</c:v>
                </c:pt>
              </c:numCache>
            </c:numRef>
          </c:cat>
          <c:val>
            <c:numRef>
              <c:f>'Industrial Demand Sectors'!$B$5:$AD$5</c:f>
              <c:numCache>
                <c:formatCode>0</c:formatCode>
                <c:ptCount val="29"/>
                <c:pt idx="0">
                  <c:v>4.6322486128658689</c:v>
                </c:pt>
                <c:pt idx="1">
                  <c:v>4.042504910048824</c:v>
                </c:pt>
                <c:pt idx="2">
                  <c:v>3.9590225738003468</c:v>
                </c:pt>
                <c:pt idx="3">
                  <c:v>3.8791310725567949</c:v>
                </c:pt>
                <c:pt idx="4">
                  <c:v>3.7123066220565368</c:v>
                </c:pt>
                <c:pt idx="5">
                  <c:v>2.8920467438900941</c:v>
                </c:pt>
                <c:pt idx="6">
                  <c:v>3.3427785674033972</c:v>
                </c:pt>
                <c:pt idx="7">
                  <c:v>3.0854779504143668</c:v>
                </c:pt>
                <c:pt idx="8">
                  <c:v>3.4215728675021708</c:v>
                </c:pt>
                <c:pt idx="9">
                  <c:v>3.7452684757216872</c:v>
                </c:pt>
                <c:pt idx="10">
                  <c:v>4.0252143547168107</c:v>
                </c:pt>
                <c:pt idx="11">
                  <c:v>4.2925953270632053</c:v>
                </c:pt>
                <c:pt idx="12">
                  <c:v>4.5869914606056925</c:v>
                </c:pt>
                <c:pt idx="13">
                  <c:v>4.6623079326820678</c:v>
                </c:pt>
                <c:pt idx="14">
                  <c:v>4.7733026297695735</c:v>
                </c:pt>
                <c:pt idx="15">
                  <c:v>4.8905148393177367</c:v>
                </c:pt>
                <c:pt idx="16">
                  <c:v>5.0216060352777214</c:v>
                </c:pt>
                <c:pt idx="17">
                  <c:v>5.0875685421929271</c:v>
                </c:pt>
                <c:pt idx="18">
                  <c:v>5.1773467990585598</c:v>
                </c:pt>
                <c:pt idx="19">
                  <c:v>5.2530408605520833</c:v>
                </c:pt>
                <c:pt idx="20">
                  <c:v>5.3610970596334617</c:v>
                </c:pt>
                <c:pt idx="21">
                  <c:v>5.5025006586393754</c:v>
                </c:pt>
                <c:pt idx="22">
                  <c:v>5.6444024548564053</c:v>
                </c:pt>
                <c:pt idx="23">
                  <c:v>5.6274280337574698</c:v>
                </c:pt>
                <c:pt idx="24">
                  <c:v>5.6824809244206405</c:v>
                </c:pt>
                <c:pt idx="25">
                  <c:v>5.6219067955216904</c:v>
                </c:pt>
                <c:pt idx="26">
                  <c:v>5.627122347347024</c:v>
                </c:pt>
                <c:pt idx="27">
                  <c:v>5.6385661697285467</c:v>
                </c:pt>
                <c:pt idx="28">
                  <c:v>5.6522924835866144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'Industrial Demand Sectors'!$A$2</c:f>
              <c:strCache>
                <c:ptCount val="1"/>
                <c:pt idx="0">
                  <c:v>Paper Mfg</c:v>
                </c:pt>
              </c:strCache>
            </c:strRef>
          </c:tx>
          <c:cat>
            <c:numRef>
              <c:f>'Industrial Demand Sectors'!$B$1:$AD$1</c:f>
              <c:numCache>
                <c:formatCode>General</c:formatCode>
                <c:ptCount val="2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  <c:pt idx="22">
                  <c:v>2026</c:v>
                </c:pt>
                <c:pt idx="23">
                  <c:v>2027</c:v>
                </c:pt>
                <c:pt idx="24">
                  <c:v>2028</c:v>
                </c:pt>
                <c:pt idx="25">
                  <c:v>2029</c:v>
                </c:pt>
                <c:pt idx="26">
                  <c:v>2030</c:v>
                </c:pt>
                <c:pt idx="27">
                  <c:v>2031</c:v>
                </c:pt>
                <c:pt idx="28">
                  <c:v>2032</c:v>
                </c:pt>
              </c:numCache>
            </c:numRef>
          </c:cat>
          <c:val>
            <c:numRef>
              <c:f>'Industrial Demand Sectors'!$B$2:$AD$2</c:f>
              <c:numCache>
                <c:formatCode>0.0</c:formatCode>
                <c:ptCount val="29"/>
                <c:pt idx="0">
                  <c:v>7.8801673562358063</c:v>
                </c:pt>
                <c:pt idx="1">
                  <c:v>7.4519208832349531</c:v>
                </c:pt>
                <c:pt idx="2">
                  <c:v>6.0590046554171932</c:v>
                </c:pt>
                <c:pt idx="3">
                  <c:v>5.9121319866607163</c:v>
                </c:pt>
                <c:pt idx="4">
                  <c:v>5.0150424339752258</c:v>
                </c:pt>
                <c:pt idx="5">
                  <c:v>3.5797974510997195</c:v>
                </c:pt>
                <c:pt idx="6">
                  <c:v>3.7293046057124752</c:v>
                </c:pt>
                <c:pt idx="7">
                  <c:v>3.8163900137522511</c:v>
                </c:pt>
                <c:pt idx="8">
                  <c:v>3.9050439960324139</c:v>
                </c:pt>
                <c:pt idx="9">
                  <c:v>3.9459715070032346</c:v>
                </c:pt>
                <c:pt idx="10">
                  <c:v>3.9635029258984895</c:v>
                </c:pt>
                <c:pt idx="11">
                  <c:v>4.0262262951841992</c:v>
                </c:pt>
                <c:pt idx="12">
                  <c:v>4.10930607781488</c:v>
                </c:pt>
                <c:pt idx="13">
                  <c:v>4.0989334637147765</c:v>
                </c:pt>
                <c:pt idx="14">
                  <c:v>4.1778116352322252</c:v>
                </c:pt>
                <c:pt idx="15">
                  <c:v>4.2600793831983852</c:v>
                </c:pt>
                <c:pt idx="16">
                  <c:v>4.2968224109747863</c:v>
                </c:pt>
                <c:pt idx="17">
                  <c:v>4.3517498746287124</c:v>
                </c:pt>
                <c:pt idx="18">
                  <c:v>4.392263373866335</c:v>
                </c:pt>
                <c:pt idx="19">
                  <c:v>4.4566508219524934</c:v>
                </c:pt>
                <c:pt idx="20">
                  <c:v>4.5157347956490339</c:v>
                </c:pt>
                <c:pt idx="21">
                  <c:v>4.5875898904685819</c:v>
                </c:pt>
                <c:pt idx="22">
                  <c:v>4.6421617741004741</c:v>
                </c:pt>
                <c:pt idx="23">
                  <c:v>4.6964501010843964</c:v>
                </c:pt>
                <c:pt idx="24">
                  <c:v>4.7791458407666756</c:v>
                </c:pt>
                <c:pt idx="25">
                  <c:v>4.8292441739230059</c:v>
                </c:pt>
                <c:pt idx="26">
                  <c:v>4.8696521881763237</c:v>
                </c:pt>
                <c:pt idx="27">
                  <c:v>4.9156044064138831</c:v>
                </c:pt>
                <c:pt idx="28">
                  <c:v>4.9803492584335975</c:v>
                </c:pt>
              </c:numCache>
            </c:numRef>
          </c:val>
          <c:smooth val="0"/>
        </c:ser>
        <c:ser>
          <c:idx val="1"/>
          <c:order val="3"/>
          <c:tx>
            <c:strRef>
              <c:f>'Industrial Demand Sectors'!$A$3</c:f>
              <c:strCache>
                <c:ptCount val="1"/>
                <c:pt idx="0">
                  <c:v>Primary Metals</c:v>
                </c:pt>
              </c:strCache>
            </c:strRef>
          </c:tx>
          <c:marker>
            <c:symbol val="plus"/>
            <c:size val="7"/>
          </c:marker>
          <c:cat>
            <c:numRef>
              <c:f>'Industrial Demand Sectors'!$B$1:$AD$1</c:f>
              <c:numCache>
                <c:formatCode>General</c:formatCode>
                <c:ptCount val="2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  <c:pt idx="22">
                  <c:v>2026</c:v>
                </c:pt>
                <c:pt idx="23">
                  <c:v>2027</c:v>
                </c:pt>
                <c:pt idx="24">
                  <c:v>2028</c:v>
                </c:pt>
                <c:pt idx="25">
                  <c:v>2029</c:v>
                </c:pt>
                <c:pt idx="26">
                  <c:v>2030</c:v>
                </c:pt>
                <c:pt idx="27">
                  <c:v>2031</c:v>
                </c:pt>
                <c:pt idx="28">
                  <c:v>2032</c:v>
                </c:pt>
              </c:numCache>
            </c:numRef>
          </c:cat>
          <c:val>
            <c:numRef>
              <c:f>'Industrial Demand Sectors'!$B$3:$AD$3</c:f>
              <c:numCache>
                <c:formatCode>0.0</c:formatCode>
                <c:ptCount val="29"/>
                <c:pt idx="0">
                  <c:v>6.8593694862024268</c:v>
                </c:pt>
                <c:pt idx="1">
                  <c:v>6.6794510713783506</c:v>
                </c:pt>
                <c:pt idx="2">
                  <c:v>6.7100457031204348</c:v>
                </c:pt>
                <c:pt idx="3">
                  <c:v>6.5827623554672119</c:v>
                </c:pt>
                <c:pt idx="4">
                  <c:v>6.3610143402672863</c:v>
                </c:pt>
                <c:pt idx="5">
                  <c:v>4.4773549494224323</c:v>
                </c:pt>
                <c:pt idx="6">
                  <c:v>5.2930632341510648</c:v>
                </c:pt>
                <c:pt idx="7">
                  <c:v>5.7594925539000812</c:v>
                </c:pt>
                <c:pt idx="8">
                  <c:v>6.0578540082301693</c:v>
                </c:pt>
                <c:pt idx="9">
                  <c:v>6.2553280978441759</c:v>
                </c:pt>
                <c:pt idx="10">
                  <c:v>6.2181370464428589</c:v>
                </c:pt>
                <c:pt idx="11">
                  <c:v>6.2152912368522051</c:v>
                </c:pt>
                <c:pt idx="12">
                  <c:v>6.2157595020078693</c:v>
                </c:pt>
                <c:pt idx="13">
                  <c:v>6.2126490723559424</c:v>
                </c:pt>
                <c:pt idx="14">
                  <c:v>6.2064243885304506</c:v>
                </c:pt>
                <c:pt idx="15">
                  <c:v>6.2575564957283589</c:v>
                </c:pt>
                <c:pt idx="16">
                  <c:v>6.2482958787002421</c:v>
                </c:pt>
                <c:pt idx="17">
                  <c:v>6.1970380058095875</c:v>
                </c:pt>
                <c:pt idx="18">
                  <c:v>6.063298453818895</c:v>
                </c:pt>
                <c:pt idx="19">
                  <c:v>6.0066614562414902</c:v>
                </c:pt>
                <c:pt idx="20">
                  <c:v>6.0054180799689032</c:v>
                </c:pt>
                <c:pt idx="21">
                  <c:v>5.9989501163166619</c:v>
                </c:pt>
                <c:pt idx="22">
                  <c:v>5.9298486786106581</c:v>
                </c:pt>
                <c:pt idx="23">
                  <c:v>5.8609489438320983</c:v>
                </c:pt>
                <c:pt idx="24">
                  <c:v>5.725163767090252</c:v>
                </c:pt>
                <c:pt idx="25">
                  <c:v>5.6527405387684544</c:v>
                </c:pt>
                <c:pt idx="26">
                  <c:v>5.6313820110337067</c:v>
                </c:pt>
                <c:pt idx="27">
                  <c:v>5.5553247416632763</c:v>
                </c:pt>
                <c:pt idx="28">
                  <c:v>5.6052077141865313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'Industrial Demand Sectors'!$A$6</c:f>
              <c:strCache>
                <c:ptCount val="1"/>
                <c:pt idx="0">
                  <c:v>Transportation And Mach</c:v>
                </c:pt>
              </c:strCache>
            </c:strRef>
          </c:tx>
          <c:cat>
            <c:numRef>
              <c:f>'Industrial Demand Sectors'!$B$1:$AD$1</c:f>
              <c:numCache>
                <c:formatCode>General</c:formatCode>
                <c:ptCount val="2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  <c:pt idx="20">
                  <c:v>2024</c:v>
                </c:pt>
                <c:pt idx="21">
                  <c:v>2025</c:v>
                </c:pt>
                <c:pt idx="22">
                  <c:v>2026</c:v>
                </c:pt>
                <c:pt idx="23">
                  <c:v>2027</c:v>
                </c:pt>
                <c:pt idx="24">
                  <c:v>2028</c:v>
                </c:pt>
                <c:pt idx="25">
                  <c:v>2029</c:v>
                </c:pt>
                <c:pt idx="26">
                  <c:v>2030</c:v>
                </c:pt>
                <c:pt idx="27">
                  <c:v>2031</c:v>
                </c:pt>
                <c:pt idx="28">
                  <c:v>2032</c:v>
                </c:pt>
              </c:numCache>
            </c:numRef>
          </c:cat>
          <c:val>
            <c:numRef>
              <c:f>'Industrial Demand Sectors'!$B$6:$AD$6</c:f>
              <c:numCache>
                <c:formatCode>0.0</c:formatCode>
                <c:ptCount val="29"/>
                <c:pt idx="0">
                  <c:v>4.5870826931927562</c:v>
                </c:pt>
                <c:pt idx="1">
                  <c:v>4.3106705963953802</c:v>
                </c:pt>
                <c:pt idx="2">
                  <c:v>4.0139510345480645</c:v>
                </c:pt>
                <c:pt idx="3">
                  <c:v>3.890491564582736</c:v>
                </c:pt>
                <c:pt idx="4">
                  <c:v>3.1275773767753914</c:v>
                </c:pt>
                <c:pt idx="5">
                  <c:v>2.3762099542566242</c:v>
                </c:pt>
                <c:pt idx="6">
                  <c:v>2.7679014748467212</c:v>
                </c:pt>
                <c:pt idx="7">
                  <c:v>2.7209140531565064</c:v>
                </c:pt>
                <c:pt idx="8">
                  <c:v>2.7417335844261226</c:v>
                </c:pt>
                <c:pt idx="9">
                  <c:v>2.8366662860122469</c:v>
                </c:pt>
                <c:pt idx="10">
                  <c:v>2.9243802441718598</c:v>
                </c:pt>
                <c:pt idx="11">
                  <c:v>2.9549429964572274</c:v>
                </c:pt>
                <c:pt idx="12">
                  <c:v>2.9733503756393773</c:v>
                </c:pt>
                <c:pt idx="13">
                  <c:v>2.9616928133454472</c:v>
                </c:pt>
                <c:pt idx="14">
                  <c:v>2.9776082918618725</c:v>
                </c:pt>
                <c:pt idx="15">
                  <c:v>3.0346578637680901</c:v>
                </c:pt>
                <c:pt idx="16">
                  <c:v>3.0628225046218072</c:v>
                </c:pt>
                <c:pt idx="17">
                  <c:v>3.08675538257899</c:v>
                </c:pt>
                <c:pt idx="18">
                  <c:v>3.1111586317153836</c:v>
                </c:pt>
                <c:pt idx="19">
                  <c:v>3.1355088089949357</c:v>
                </c:pt>
                <c:pt idx="20">
                  <c:v>3.1761886464306412</c:v>
                </c:pt>
                <c:pt idx="21">
                  <c:v>3.2111064364679329</c:v>
                </c:pt>
                <c:pt idx="22">
                  <c:v>3.2487286696454163</c:v>
                </c:pt>
                <c:pt idx="23">
                  <c:v>3.2695533016573863</c:v>
                </c:pt>
                <c:pt idx="24">
                  <c:v>3.3131416641261957</c:v>
                </c:pt>
                <c:pt idx="25">
                  <c:v>3.3306859740049521</c:v>
                </c:pt>
                <c:pt idx="26">
                  <c:v>3.3585362837641446</c:v>
                </c:pt>
                <c:pt idx="27">
                  <c:v>3.376589025364602</c:v>
                </c:pt>
                <c:pt idx="28">
                  <c:v>3.3855468193757323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77888"/>
        <c:axId val="58279424"/>
      </c:lineChart>
      <c:catAx>
        <c:axId val="58277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8279424"/>
        <c:crosses val="autoZero"/>
        <c:auto val="1"/>
        <c:lblAlgn val="ctr"/>
        <c:lblOffset val="100"/>
        <c:tickLblSkip val="4"/>
        <c:noMultiLvlLbl val="0"/>
      </c:catAx>
      <c:valAx>
        <c:axId val="5827942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000" b="0" i="0" baseline="0">
                    <a:effectLst/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rPr>
                  <a:t>Gross Annual Demand (TWh)</a:t>
                </a:r>
                <a:endParaRPr lang="en-CA" sz="1000" b="0">
                  <a:effectLst/>
                  <a:latin typeface="Verdana" panose="020B0604030504040204" pitchFamily="34" charset="0"/>
                  <a:ea typeface="Verdana" panose="020B0604030504040204" pitchFamily="34" charset="0"/>
                  <a:cs typeface="Verdana" panose="020B0604030504040204" pitchFamily="34" charset="0"/>
                </a:endParaRP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58277888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'Industrial Demand Intensity.'!$C$3</c:f>
              <c:strCache>
                <c:ptCount val="1"/>
                <c:pt idx="0">
                  <c:v>Industrial GDP</c:v>
                </c:pt>
              </c:strCache>
            </c:strRef>
          </c:tx>
          <c:invertIfNegative val="0"/>
          <c:val>
            <c:numRef>
              <c:f>'Industrial Demand Intensity.'!$D$3:$AT$3</c:f>
              <c:numCache>
                <c:formatCode>_(* #,##0_);_(* \(#,##0\);_(* "-"??_);_(@_)</c:formatCode>
                <c:ptCount val="43"/>
                <c:pt idx="0">
                  <c:v>125062.36637168142</c:v>
                </c:pt>
                <c:pt idx="1">
                  <c:v>117140.28871681415</c:v>
                </c:pt>
                <c:pt idx="2">
                  <c:v>116568.94491150443</c:v>
                </c:pt>
                <c:pt idx="3">
                  <c:v>118556.66670353983</c:v>
                </c:pt>
                <c:pt idx="4">
                  <c:v>126035.42787610617</c:v>
                </c:pt>
                <c:pt idx="5">
                  <c:v>132828.28030973449</c:v>
                </c:pt>
                <c:pt idx="6">
                  <c:v>134667.10807522124</c:v>
                </c:pt>
                <c:pt idx="7">
                  <c:v>140077.23849557521</c:v>
                </c:pt>
                <c:pt idx="8">
                  <c:v>146949.38440265486</c:v>
                </c:pt>
                <c:pt idx="9">
                  <c:v>158998.3575221239</c:v>
                </c:pt>
                <c:pt idx="10">
                  <c:v>171568.19048672565</c:v>
                </c:pt>
                <c:pt idx="11">
                  <c:v>166274.64435840707</c:v>
                </c:pt>
                <c:pt idx="12">
                  <c:v>172058.7599557522</c:v>
                </c:pt>
                <c:pt idx="13">
                  <c:v>172448.22688053097</c:v>
                </c:pt>
                <c:pt idx="14">
                  <c:v>175248.80774336282</c:v>
                </c:pt>
                <c:pt idx="15">
                  <c:v>176802.36747787611</c:v>
                </c:pt>
                <c:pt idx="16">
                  <c:v>174720.54358407078</c:v>
                </c:pt>
                <c:pt idx="17">
                  <c:v>172996.68462389379</c:v>
                </c:pt>
                <c:pt idx="18">
                  <c:v>160963.1932522124</c:v>
                </c:pt>
                <c:pt idx="19">
                  <c:v>141942.18329646016</c:v>
                </c:pt>
                <c:pt idx="20">
                  <c:v>153978.2325221239</c:v>
                </c:pt>
                <c:pt idx="21">
                  <c:v>160069.55984513272</c:v>
                </c:pt>
                <c:pt idx="22">
                  <c:v>164354.63838495573</c:v>
                </c:pt>
                <c:pt idx="23">
                  <c:v>169639.8378318584</c:v>
                </c:pt>
                <c:pt idx="24">
                  <c:v>172436.24535398229</c:v>
                </c:pt>
                <c:pt idx="25">
                  <c:v>175174.22610619466</c:v>
                </c:pt>
                <c:pt idx="26">
                  <c:v>178347.71515486724</c:v>
                </c:pt>
                <c:pt idx="27">
                  <c:v>181302.30575221239</c:v>
                </c:pt>
                <c:pt idx="28">
                  <c:v>184092.38595132742</c:v>
                </c:pt>
                <c:pt idx="29">
                  <c:v>187081.70951327434</c:v>
                </c:pt>
                <c:pt idx="30">
                  <c:v>189853.75011061944</c:v>
                </c:pt>
                <c:pt idx="31">
                  <c:v>191434.9077433628</c:v>
                </c:pt>
                <c:pt idx="32">
                  <c:v>192594.96183628318</c:v>
                </c:pt>
                <c:pt idx="33">
                  <c:v>194786.23495575221</c:v>
                </c:pt>
                <c:pt idx="34">
                  <c:v>198202.58550884953</c:v>
                </c:pt>
                <c:pt idx="35">
                  <c:v>202641.40453539824</c:v>
                </c:pt>
                <c:pt idx="36">
                  <c:v>206520.32278761061</c:v>
                </c:pt>
                <c:pt idx="37">
                  <c:v>209025.1349557522</c:v>
                </c:pt>
                <c:pt idx="38">
                  <c:v>210861.13561946899</c:v>
                </c:pt>
                <c:pt idx="39">
                  <c:v>214434.72688053094</c:v>
                </c:pt>
                <c:pt idx="40">
                  <c:v>219316.18926991147</c:v>
                </c:pt>
                <c:pt idx="41">
                  <c:v>223728.21814159292</c:v>
                </c:pt>
                <c:pt idx="42">
                  <c:v>227589.76991150441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8322304"/>
        <c:axId val="58320384"/>
      </c:barChart>
      <c:lineChart>
        <c:grouping val="standard"/>
        <c:varyColors val="0"/>
        <c:ser>
          <c:idx val="0"/>
          <c:order val="0"/>
          <c:tx>
            <c:strRef>
              <c:f>'Industrial Demand Intensity.'!$C$2</c:f>
              <c:strCache>
                <c:ptCount val="1"/>
                <c:pt idx="0">
                  <c:v>Industrial Intensity</c:v>
                </c:pt>
              </c:strCache>
            </c:strRef>
          </c:tx>
          <c:marker>
            <c:symbol val="none"/>
          </c:marker>
          <c:cat>
            <c:numRef>
              <c:f>'Industrial Demand Intensity.'!$D$1:$AT$1</c:f>
              <c:numCache>
                <c:formatCode>General</c:formatCode>
                <c:ptCount val="43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  <c:pt idx="19">
                  <c:v>2009</c:v>
                </c:pt>
                <c:pt idx="20">
                  <c:v>2010</c:v>
                </c:pt>
                <c:pt idx="21">
                  <c:v>2011</c:v>
                </c:pt>
                <c:pt idx="22">
                  <c:v>2012</c:v>
                </c:pt>
                <c:pt idx="23">
                  <c:v>2013</c:v>
                </c:pt>
                <c:pt idx="24">
                  <c:v>2014</c:v>
                </c:pt>
                <c:pt idx="25">
                  <c:v>2015</c:v>
                </c:pt>
                <c:pt idx="26">
                  <c:v>2016</c:v>
                </c:pt>
                <c:pt idx="27">
                  <c:v>2017</c:v>
                </c:pt>
                <c:pt idx="28">
                  <c:v>2018</c:v>
                </c:pt>
                <c:pt idx="29">
                  <c:v>2019</c:v>
                </c:pt>
                <c:pt idx="30">
                  <c:v>2020</c:v>
                </c:pt>
                <c:pt idx="31">
                  <c:v>2021</c:v>
                </c:pt>
                <c:pt idx="32">
                  <c:v>2022</c:v>
                </c:pt>
                <c:pt idx="33">
                  <c:v>2023</c:v>
                </c:pt>
                <c:pt idx="34">
                  <c:v>2024</c:v>
                </c:pt>
                <c:pt idx="35">
                  <c:v>2025</c:v>
                </c:pt>
                <c:pt idx="36">
                  <c:v>2026</c:v>
                </c:pt>
                <c:pt idx="37">
                  <c:v>2027</c:v>
                </c:pt>
                <c:pt idx="38">
                  <c:v>2028</c:v>
                </c:pt>
                <c:pt idx="39">
                  <c:v>2029</c:v>
                </c:pt>
                <c:pt idx="40">
                  <c:v>2030</c:v>
                </c:pt>
                <c:pt idx="41">
                  <c:v>2031</c:v>
                </c:pt>
                <c:pt idx="42">
                  <c:v>2032</c:v>
                </c:pt>
              </c:numCache>
            </c:numRef>
          </c:cat>
          <c:val>
            <c:numRef>
              <c:f>'Industrial Demand Intensity.'!$D$2:$AT$2</c:f>
              <c:numCache>
                <c:formatCode>0.00</c:formatCode>
                <c:ptCount val="43"/>
                <c:pt idx="0">
                  <c:v>0.39264214540842679</c:v>
                </c:pt>
                <c:pt idx="1">
                  <c:v>0.39980543983433764</c:v>
                </c:pt>
                <c:pt idx="2">
                  <c:v>0.39707306236072293</c:v>
                </c:pt>
                <c:pt idx="3">
                  <c:v>0.3767523167539098</c:v>
                </c:pt>
                <c:pt idx="4">
                  <c:v>0.36094126693201134</c:v>
                </c:pt>
                <c:pt idx="5">
                  <c:v>0.35458805225879036</c:v>
                </c:pt>
                <c:pt idx="6">
                  <c:v>0.34834810206973132</c:v>
                </c:pt>
                <c:pt idx="7">
                  <c:v>0.33606752891125818</c:v>
                </c:pt>
                <c:pt idx="8">
                  <c:v>0.32702221567621564</c:v>
                </c:pt>
                <c:pt idx="9">
                  <c:v>0.3040636418023609</c:v>
                </c:pt>
                <c:pt idx="10">
                  <c:v>0.29082761723766454</c:v>
                </c:pt>
                <c:pt idx="11">
                  <c:v>0.29904392314565609</c:v>
                </c:pt>
                <c:pt idx="12">
                  <c:v>0.28376245232254393</c:v>
                </c:pt>
                <c:pt idx="13">
                  <c:v>0.25830338715414924</c:v>
                </c:pt>
                <c:pt idx="14">
                  <c:v>0.25409027347525281</c:v>
                </c:pt>
                <c:pt idx="15">
                  <c:v>0.25119505538268033</c:v>
                </c:pt>
                <c:pt idx="16">
                  <c:v>0.24314573737461828</c:v>
                </c:pt>
                <c:pt idx="17">
                  <c:v>0.242025846551357</c:v>
                </c:pt>
                <c:pt idx="18">
                  <c:v>0.24047723517144592</c:v>
                </c:pt>
                <c:pt idx="19">
                  <c:v>0.22274766787557476</c:v>
                </c:pt>
                <c:pt idx="20">
                  <c:v>0.2199787933530116</c:v>
                </c:pt>
                <c:pt idx="21">
                  <c:v>0.21536543722343085</c:v>
                </c:pt>
                <c:pt idx="22">
                  <c:v>0.21645858827382619</c:v>
                </c:pt>
                <c:pt idx="23">
                  <c:v>0.21517903206625474</c:v>
                </c:pt>
                <c:pt idx="24">
                  <c:v>0.21464963326191649</c:v>
                </c:pt>
                <c:pt idx="25">
                  <c:v>0.21572630528974096</c:v>
                </c:pt>
                <c:pt idx="26">
                  <c:v>0.21908358982447385</c:v>
                </c:pt>
                <c:pt idx="27">
                  <c:v>0.21772332099245462</c:v>
                </c:pt>
                <c:pt idx="28">
                  <c:v>0.21830589794862421</c:v>
                </c:pt>
                <c:pt idx="29">
                  <c:v>0.22045538951544252</c:v>
                </c:pt>
                <c:pt idx="30">
                  <c:v>0.22022344733394741</c:v>
                </c:pt>
                <c:pt idx="31">
                  <c:v>0.22063895646164192</c:v>
                </c:pt>
                <c:pt idx="32">
                  <c:v>0.21982870863503831</c:v>
                </c:pt>
                <c:pt idx="33">
                  <c:v>0.21915857920982523</c:v>
                </c:pt>
                <c:pt idx="34">
                  <c:v>0.21758015629346811</c:v>
                </c:pt>
                <c:pt idx="35">
                  <c:v>0.21541698038957602</c:v>
                </c:pt>
                <c:pt idx="36">
                  <c:v>0.21361625237288839</c:v>
                </c:pt>
                <c:pt idx="37">
                  <c:v>0.21221406716961691</c:v>
                </c:pt>
                <c:pt idx="38">
                  <c:v>0.21142216171763042</c:v>
                </c:pt>
                <c:pt idx="39">
                  <c:v>0.20893235496730816</c:v>
                </c:pt>
                <c:pt idx="40">
                  <c:v>0.20549247440417165</c:v>
                </c:pt>
                <c:pt idx="41">
                  <c:v>0.19995493232690587</c:v>
                </c:pt>
                <c:pt idx="42">
                  <c:v>0.20019576699491681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316672"/>
        <c:axId val="58318208"/>
      </c:lineChart>
      <c:catAx>
        <c:axId val="58316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8318208"/>
        <c:crosses val="autoZero"/>
        <c:auto val="1"/>
        <c:lblAlgn val="ctr"/>
        <c:lblOffset val="100"/>
        <c:noMultiLvlLbl val="0"/>
      </c:catAx>
      <c:valAx>
        <c:axId val="58318208"/>
        <c:scaling>
          <c:orientation val="minMax"/>
          <c:max val="0.5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 b="0"/>
                </a:pPr>
                <a:r>
                  <a:rPr lang="en-US" sz="1000" b="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rPr>
                  <a:t>Industrial Intensity (kWh/$2012)</a:t>
                </a:r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crossAx val="58316672"/>
        <c:crosses val="autoZero"/>
        <c:crossBetween val="between"/>
      </c:valAx>
      <c:valAx>
        <c:axId val="58320384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b="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r>
                  <a:rPr lang="en-US" b="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rPr>
                  <a:t>GDP (Millions $2012)</a:t>
                </a:r>
              </a:p>
            </c:rich>
          </c:tx>
          <c:overlay val="0"/>
        </c:title>
        <c:numFmt formatCode="_(* #,##0_);_(* \(#,##0\);_(* &quot;-&quot;??_);_(@_)" sourceLinked="1"/>
        <c:majorTickMark val="out"/>
        <c:minorTickMark val="none"/>
        <c:tickLblPos val="nextTo"/>
        <c:crossAx val="58322304"/>
        <c:crosses val="max"/>
        <c:crossBetween val="between"/>
      </c:valAx>
      <c:catAx>
        <c:axId val="58322304"/>
        <c:scaling>
          <c:orientation val="minMax"/>
        </c:scaling>
        <c:delete val="1"/>
        <c:axPos val="b"/>
        <c:majorTickMark val="out"/>
        <c:minorTickMark val="none"/>
        <c:tickLblPos val="nextTo"/>
        <c:crossAx val="58320384"/>
        <c:crosses val="autoZero"/>
        <c:auto val="1"/>
        <c:lblAlgn val="ctr"/>
        <c:lblOffset val="100"/>
        <c:noMultiLvlLbl val="0"/>
      </c:cat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'Winter Day'!$B$14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cat>
            <c:numRef>
              <c:f>'Winter Day'!$C$13:$Z$13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cat>
          <c:val>
            <c:numRef>
              <c:f>'Winter Day'!$C$14:$Z$14</c:f>
              <c:numCache>
                <c:formatCode>General</c:formatCode>
                <c:ptCount val="24"/>
                <c:pt idx="0">
                  <c:v>9244</c:v>
                </c:pt>
                <c:pt idx="1">
                  <c:v>9241</c:v>
                </c:pt>
                <c:pt idx="2">
                  <c:v>9233</c:v>
                </c:pt>
                <c:pt idx="3">
                  <c:v>9231</c:v>
                </c:pt>
                <c:pt idx="4">
                  <c:v>9237</c:v>
                </c:pt>
                <c:pt idx="5">
                  <c:v>9231</c:v>
                </c:pt>
                <c:pt idx="6">
                  <c:v>9239</c:v>
                </c:pt>
                <c:pt idx="7">
                  <c:v>9246</c:v>
                </c:pt>
                <c:pt idx="8">
                  <c:v>9243</c:v>
                </c:pt>
                <c:pt idx="9">
                  <c:v>9235</c:v>
                </c:pt>
                <c:pt idx="10">
                  <c:v>9224</c:v>
                </c:pt>
                <c:pt idx="11">
                  <c:v>9229</c:v>
                </c:pt>
                <c:pt idx="12">
                  <c:v>9230</c:v>
                </c:pt>
                <c:pt idx="13">
                  <c:v>9226</c:v>
                </c:pt>
                <c:pt idx="14">
                  <c:v>9229</c:v>
                </c:pt>
                <c:pt idx="15">
                  <c:v>9232</c:v>
                </c:pt>
                <c:pt idx="16">
                  <c:v>9208</c:v>
                </c:pt>
                <c:pt idx="17">
                  <c:v>9206</c:v>
                </c:pt>
                <c:pt idx="18">
                  <c:v>9204</c:v>
                </c:pt>
                <c:pt idx="19">
                  <c:v>9213</c:v>
                </c:pt>
                <c:pt idx="20">
                  <c:v>9209</c:v>
                </c:pt>
                <c:pt idx="21">
                  <c:v>9191</c:v>
                </c:pt>
                <c:pt idx="22">
                  <c:v>9197</c:v>
                </c:pt>
                <c:pt idx="23">
                  <c:v>9206</c:v>
                </c:pt>
              </c:numCache>
            </c:numRef>
          </c:val>
        </c:ser>
        <c:ser>
          <c:idx val="1"/>
          <c:order val="1"/>
          <c:tx>
            <c:strRef>
              <c:f>'Winter Day'!$B$15</c:f>
              <c:strCache>
                <c:ptCount val="1"/>
                <c:pt idx="0">
                  <c:v>Water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cat>
            <c:numRef>
              <c:f>'Winter Day'!$C$13:$Z$13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cat>
          <c:val>
            <c:numRef>
              <c:f>'Winter Day'!$C$15:$Z$15</c:f>
              <c:numCache>
                <c:formatCode>General</c:formatCode>
                <c:ptCount val="24"/>
                <c:pt idx="0">
                  <c:v>3998</c:v>
                </c:pt>
                <c:pt idx="1">
                  <c:v>3955</c:v>
                </c:pt>
                <c:pt idx="2">
                  <c:v>3691</c:v>
                </c:pt>
                <c:pt idx="3">
                  <c:v>3942</c:v>
                </c:pt>
                <c:pt idx="4">
                  <c:v>4001</c:v>
                </c:pt>
                <c:pt idx="5">
                  <c:v>3590</c:v>
                </c:pt>
                <c:pt idx="6">
                  <c:v>4564</c:v>
                </c:pt>
                <c:pt idx="7">
                  <c:v>4948</c:v>
                </c:pt>
                <c:pt idx="8">
                  <c:v>5015</c:v>
                </c:pt>
                <c:pt idx="9">
                  <c:v>5248</c:v>
                </c:pt>
                <c:pt idx="10">
                  <c:v>4911</c:v>
                </c:pt>
                <c:pt idx="11">
                  <c:v>4790</c:v>
                </c:pt>
                <c:pt idx="12">
                  <c:v>4776</c:v>
                </c:pt>
                <c:pt idx="13">
                  <c:v>4330</c:v>
                </c:pt>
                <c:pt idx="14">
                  <c:v>4232</c:v>
                </c:pt>
                <c:pt idx="15">
                  <c:v>4367</c:v>
                </c:pt>
                <c:pt idx="16">
                  <c:v>5018</c:v>
                </c:pt>
                <c:pt idx="17">
                  <c:v>5134</c:v>
                </c:pt>
                <c:pt idx="18">
                  <c:v>5019</c:v>
                </c:pt>
                <c:pt idx="19">
                  <c:v>4982</c:v>
                </c:pt>
                <c:pt idx="20">
                  <c:v>4651</c:v>
                </c:pt>
                <c:pt idx="21">
                  <c:v>4311</c:v>
                </c:pt>
                <c:pt idx="22">
                  <c:v>4096</c:v>
                </c:pt>
                <c:pt idx="23">
                  <c:v>3851</c:v>
                </c:pt>
              </c:numCache>
            </c:numRef>
          </c:val>
        </c:ser>
        <c:ser>
          <c:idx val="2"/>
          <c:order val="2"/>
          <c:tx>
            <c:strRef>
              <c:f>'Winter Day'!$B$16</c:f>
              <c:strCache>
                <c:ptCount val="1"/>
                <c:pt idx="0">
                  <c:v>Wind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cat>
            <c:numRef>
              <c:f>'Winter Day'!$C$13:$Z$13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cat>
          <c:val>
            <c:numRef>
              <c:f>'Winter Day'!$C$16:$Z$16</c:f>
              <c:numCache>
                <c:formatCode>General</c:formatCode>
                <c:ptCount val="24"/>
                <c:pt idx="0">
                  <c:v>194</c:v>
                </c:pt>
                <c:pt idx="1">
                  <c:v>247</c:v>
                </c:pt>
                <c:pt idx="2">
                  <c:v>220</c:v>
                </c:pt>
                <c:pt idx="3">
                  <c:v>208</c:v>
                </c:pt>
                <c:pt idx="4">
                  <c:v>182</c:v>
                </c:pt>
                <c:pt idx="5">
                  <c:v>188</c:v>
                </c:pt>
                <c:pt idx="6">
                  <c:v>193</c:v>
                </c:pt>
                <c:pt idx="7">
                  <c:v>187</c:v>
                </c:pt>
                <c:pt idx="8">
                  <c:v>155</c:v>
                </c:pt>
                <c:pt idx="9">
                  <c:v>111</c:v>
                </c:pt>
                <c:pt idx="10">
                  <c:v>123</c:v>
                </c:pt>
                <c:pt idx="11">
                  <c:v>174</c:v>
                </c:pt>
                <c:pt idx="12">
                  <c:v>123</c:v>
                </c:pt>
                <c:pt idx="13">
                  <c:v>102</c:v>
                </c:pt>
                <c:pt idx="14">
                  <c:v>114</c:v>
                </c:pt>
                <c:pt idx="15">
                  <c:v>96</c:v>
                </c:pt>
                <c:pt idx="16">
                  <c:v>52</c:v>
                </c:pt>
                <c:pt idx="17">
                  <c:v>53</c:v>
                </c:pt>
                <c:pt idx="18">
                  <c:v>126</c:v>
                </c:pt>
                <c:pt idx="19">
                  <c:v>91</c:v>
                </c:pt>
                <c:pt idx="20">
                  <c:v>109</c:v>
                </c:pt>
                <c:pt idx="21">
                  <c:v>247</c:v>
                </c:pt>
                <c:pt idx="22">
                  <c:v>310</c:v>
                </c:pt>
                <c:pt idx="23">
                  <c:v>352</c:v>
                </c:pt>
              </c:numCache>
            </c:numRef>
          </c:val>
        </c:ser>
        <c:ser>
          <c:idx val="3"/>
          <c:order val="3"/>
          <c:tx>
            <c:strRef>
              <c:f>'Winter Day'!$B$17</c:f>
              <c:strCache>
                <c:ptCount val="1"/>
                <c:pt idx="0">
                  <c:v>Gas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</c:spPr>
          <c:cat>
            <c:numRef>
              <c:f>'Winter Day'!$C$13:$Z$13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cat>
          <c:val>
            <c:numRef>
              <c:f>'Winter Day'!$C$17:$Z$17</c:f>
              <c:numCache>
                <c:formatCode>General</c:formatCode>
                <c:ptCount val="24"/>
                <c:pt idx="0">
                  <c:v>2619</c:v>
                </c:pt>
                <c:pt idx="1">
                  <c:v>2751</c:v>
                </c:pt>
                <c:pt idx="2">
                  <c:v>2888</c:v>
                </c:pt>
                <c:pt idx="3">
                  <c:v>2685</c:v>
                </c:pt>
                <c:pt idx="4">
                  <c:v>3054</c:v>
                </c:pt>
                <c:pt idx="5">
                  <c:v>3909</c:v>
                </c:pt>
                <c:pt idx="6">
                  <c:v>4791</c:v>
                </c:pt>
                <c:pt idx="7">
                  <c:v>5816</c:v>
                </c:pt>
                <c:pt idx="8">
                  <c:v>6042</c:v>
                </c:pt>
                <c:pt idx="9">
                  <c:v>5677</c:v>
                </c:pt>
                <c:pt idx="10">
                  <c:v>5422</c:v>
                </c:pt>
                <c:pt idx="11">
                  <c:v>5245</c:v>
                </c:pt>
                <c:pt idx="12">
                  <c:v>4534</c:v>
                </c:pt>
                <c:pt idx="13">
                  <c:v>4425</c:v>
                </c:pt>
                <c:pt idx="14">
                  <c:v>4425</c:v>
                </c:pt>
                <c:pt idx="15">
                  <c:v>4549</c:v>
                </c:pt>
                <c:pt idx="16">
                  <c:v>5228</c:v>
                </c:pt>
                <c:pt idx="17">
                  <c:v>5845</c:v>
                </c:pt>
                <c:pt idx="18">
                  <c:v>6112</c:v>
                </c:pt>
                <c:pt idx="19">
                  <c:v>6116</c:v>
                </c:pt>
                <c:pt idx="20">
                  <c:v>6107</c:v>
                </c:pt>
                <c:pt idx="21">
                  <c:v>5722</c:v>
                </c:pt>
                <c:pt idx="22">
                  <c:v>4949</c:v>
                </c:pt>
                <c:pt idx="23">
                  <c:v>3837</c:v>
                </c:pt>
              </c:numCache>
            </c:numRef>
          </c:val>
        </c:ser>
        <c:ser>
          <c:idx val="4"/>
          <c:order val="4"/>
          <c:tx>
            <c:strRef>
              <c:f>'Winter Day'!$B$18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cat>
            <c:numRef>
              <c:f>'Winter Day'!$C$13:$Z$13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cat>
          <c:val>
            <c:numRef>
              <c:f>'Winter Day'!$C$18:$Z$18</c:f>
              <c:numCache>
                <c:formatCode>General</c:formatCode>
                <c:ptCount val="24"/>
                <c:pt idx="0">
                  <c:v>139</c:v>
                </c:pt>
                <c:pt idx="1">
                  <c:v>132</c:v>
                </c:pt>
                <c:pt idx="2">
                  <c:v>130</c:v>
                </c:pt>
                <c:pt idx="3">
                  <c:v>132</c:v>
                </c:pt>
                <c:pt idx="4">
                  <c:v>152</c:v>
                </c:pt>
                <c:pt idx="5">
                  <c:v>200</c:v>
                </c:pt>
                <c:pt idx="6">
                  <c:v>200</c:v>
                </c:pt>
                <c:pt idx="7">
                  <c:v>244</c:v>
                </c:pt>
                <c:pt idx="8">
                  <c:v>464</c:v>
                </c:pt>
                <c:pt idx="9">
                  <c:v>228</c:v>
                </c:pt>
                <c:pt idx="10">
                  <c:v>219</c:v>
                </c:pt>
                <c:pt idx="11">
                  <c:v>220</c:v>
                </c:pt>
                <c:pt idx="12">
                  <c:v>218</c:v>
                </c:pt>
                <c:pt idx="13">
                  <c:v>237</c:v>
                </c:pt>
                <c:pt idx="14">
                  <c:v>261</c:v>
                </c:pt>
                <c:pt idx="15">
                  <c:v>260</c:v>
                </c:pt>
                <c:pt idx="16">
                  <c:v>255</c:v>
                </c:pt>
                <c:pt idx="17">
                  <c:v>326</c:v>
                </c:pt>
                <c:pt idx="18">
                  <c:v>432</c:v>
                </c:pt>
                <c:pt idx="19">
                  <c:v>465</c:v>
                </c:pt>
                <c:pt idx="20">
                  <c:v>646</c:v>
                </c:pt>
                <c:pt idx="21">
                  <c:v>618</c:v>
                </c:pt>
                <c:pt idx="22">
                  <c:v>348</c:v>
                </c:pt>
                <c:pt idx="23">
                  <c:v>207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371264"/>
        <c:axId val="55373184"/>
      </c:areaChart>
      <c:catAx>
        <c:axId val="553712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Hour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5373184"/>
        <c:crosses val="autoZero"/>
        <c:auto val="1"/>
        <c:lblAlgn val="ctr"/>
        <c:lblOffset val="100"/>
        <c:tickLblSkip val="4"/>
        <c:noMultiLvlLbl val="0"/>
      </c:catAx>
      <c:valAx>
        <c:axId val="5537318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Generation</a:t>
                </a:r>
                <a:r>
                  <a:rPr lang="en-US" baseline="0"/>
                  <a:t> Output</a:t>
                </a:r>
                <a:r>
                  <a:rPr lang="en-US"/>
                  <a:t> (MW)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5371264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1399061036669996"/>
          <c:y val="0.87801656371900882"/>
          <c:w val="0.63873564234106861"/>
          <c:h val="6.851643544556929E-2"/>
        </c:manualLayout>
      </c:layout>
      <c:overlay val="0"/>
    </c:legend>
    <c:plotVisOnly val="1"/>
    <c:dispBlanksAs val="zero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'Peak Demand'!$A$6</c:f>
              <c:strCache>
                <c:ptCount val="1"/>
                <c:pt idx="0">
                  <c:v>Gross Peak  Demand</c:v>
                </c:pt>
              </c:strCache>
            </c:strRef>
          </c:tx>
          <c:marker>
            <c:symbol val="none"/>
          </c:marker>
          <c:cat>
            <c:numRef>
              <c:f>'Peak Demand'!$B$5:$U$5</c:f>
              <c:numCache>
                <c:formatCode>General</c:formatCode>
                <c:ptCount val="2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</c:numCache>
            </c:numRef>
          </c:cat>
          <c:val>
            <c:numRef>
              <c:f>'Peak Demand'!$B$6:$U$6</c:f>
              <c:numCache>
                <c:formatCode>_(* #,##0_);_(* \(#,##0\);_(* "-"??_);_(@_)</c:formatCode>
                <c:ptCount val="20"/>
                <c:pt idx="0">
                  <c:v>25481.466230321123</c:v>
                </c:pt>
                <c:pt idx="1">
                  <c:v>25506.308671392715</c:v>
                </c:pt>
                <c:pt idx="2">
                  <c:v>25670.327955572975</c:v>
                </c:pt>
                <c:pt idx="3">
                  <c:v>25895.270569305052</c:v>
                </c:pt>
                <c:pt idx="4">
                  <c:v>25913.565792973845</c:v>
                </c:pt>
                <c:pt idx="5">
                  <c:v>26312.467045026424</c:v>
                </c:pt>
                <c:pt idx="6">
                  <c:v>26857.672162091603</c:v>
                </c:pt>
                <c:pt idx="7">
                  <c:v>27182.656390596072</c:v>
                </c:pt>
                <c:pt idx="8">
                  <c:v>27598.865949543411</c:v>
                </c:pt>
                <c:pt idx="9">
                  <c:v>27833.021122663529</c:v>
                </c:pt>
                <c:pt idx="10">
                  <c:v>28100.270258091812</c:v>
                </c:pt>
                <c:pt idx="11">
                  <c:v>28440.045408728452</c:v>
                </c:pt>
                <c:pt idx="12">
                  <c:v>28839.56422034571</c:v>
                </c:pt>
                <c:pt idx="13">
                  <c:v>29215.619099458123</c:v>
                </c:pt>
                <c:pt idx="14">
                  <c:v>29711.384014196694</c:v>
                </c:pt>
                <c:pt idx="15">
                  <c:v>30116.893240851132</c:v>
                </c:pt>
                <c:pt idx="16">
                  <c:v>30554.880677116071</c:v>
                </c:pt>
                <c:pt idx="17">
                  <c:v>30994.226230911219</c:v>
                </c:pt>
                <c:pt idx="18">
                  <c:v>31328.805943572781</c:v>
                </c:pt>
                <c:pt idx="19">
                  <c:v>31663.385656234343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453376"/>
        <c:axId val="58467456"/>
      </c:lineChart>
      <c:catAx>
        <c:axId val="58453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8467456"/>
        <c:crosses val="autoZero"/>
        <c:auto val="1"/>
        <c:lblAlgn val="ctr"/>
        <c:lblOffset val="100"/>
        <c:tickLblSkip val="2"/>
        <c:noMultiLvlLbl val="0"/>
      </c:catAx>
      <c:valAx>
        <c:axId val="584674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 b="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rPr>
                  <a:t>Gross Peak Demand Forecase (MW)</a:t>
                </a:r>
              </a:p>
            </c:rich>
          </c:tx>
          <c:overlay val="0"/>
        </c:title>
        <c:numFmt formatCode="_(* #,##0_);_(* \(#,##0\);_(* &quot;-&quot;??_);_(@_)" sourceLinked="1"/>
        <c:majorTickMark val="out"/>
        <c:minorTickMark val="none"/>
        <c:tickLblPos val="nextTo"/>
        <c:crossAx val="584533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72330877995089"/>
          <c:y val="0.72105636762767578"/>
          <c:w val="0.30224102531538394"/>
          <c:h val="6.5395505392113196E-2"/>
        </c:manualLayout>
      </c:layout>
      <c:overlay val="1"/>
      <c:txPr>
        <a:bodyPr/>
        <a:lstStyle/>
        <a:p>
          <a:pPr>
            <a:defRPr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2"/>
          <c:order val="1"/>
          <c:tx>
            <c:strRef>
              <c:f>'sector demand and sys supply'!$C$1</c:f>
              <c:strCache>
                <c:ptCount val="1"/>
                <c:pt idx="0">
                  <c:v>Residential &amp; Commercial Demand</c:v>
                </c:pt>
              </c:strCache>
            </c:strRef>
          </c:tx>
          <c:marker>
            <c:symbol val="none"/>
          </c:marker>
          <c:cat>
            <c:numRef>
              <c:f>'sector demand and sys supply'!$A$2:$A$25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cat>
          <c:val>
            <c:numRef>
              <c:f>'sector demand and sys supply'!$C$2:$C$25</c:f>
              <c:numCache>
                <c:formatCode>General</c:formatCode>
                <c:ptCount val="24"/>
                <c:pt idx="0">
                  <c:v>16959</c:v>
                </c:pt>
                <c:pt idx="1">
                  <c:v>16087</c:v>
                </c:pt>
                <c:pt idx="2">
                  <c:v>15569</c:v>
                </c:pt>
                <c:pt idx="3">
                  <c:v>15413</c:v>
                </c:pt>
                <c:pt idx="4">
                  <c:v>15671</c:v>
                </c:pt>
                <c:pt idx="5">
                  <c:v>16746</c:v>
                </c:pt>
                <c:pt idx="6">
                  <c:v>18001</c:v>
                </c:pt>
                <c:pt idx="7">
                  <c:v>19306</c:v>
                </c:pt>
                <c:pt idx="8">
                  <c:v>20557</c:v>
                </c:pt>
                <c:pt idx="9">
                  <c:v>21569</c:v>
                </c:pt>
                <c:pt idx="10">
                  <c:v>22302</c:v>
                </c:pt>
                <c:pt idx="11">
                  <c:v>22403</c:v>
                </c:pt>
                <c:pt idx="12">
                  <c:v>22784</c:v>
                </c:pt>
                <c:pt idx="13">
                  <c:v>23063</c:v>
                </c:pt>
                <c:pt idx="14">
                  <c:v>23133</c:v>
                </c:pt>
                <c:pt idx="15">
                  <c:v>23253</c:v>
                </c:pt>
                <c:pt idx="16">
                  <c:v>23009</c:v>
                </c:pt>
                <c:pt idx="17">
                  <c:v>22474</c:v>
                </c:pt>
                <c:pt idx="18">
                  <c:v>22841</c:v>
                </c:pt>
                <c:pt idx="19">
                  <c:v>21798</c:v>
                </c:pt>
                <c:pt idx="20">
                  <c:v>21276</c:v>
                </c:pt>
                <c:pt idx="21">
                  <c:v>20194</c:v>
                </c:pt>
                <c:pt idx="22">
                  <c:v>19079</c:v>
                </c:pt>
                <c:pt idx="23">
                  <c:v>18266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'sector demand and sys supply'!$D$1</c:f>
              <c:strCache>
                <c:ptCount val="1"/>
                <c:pt idx="0">
                  <c:v>Electricity Supply (domestic use only)</c:v>
                </c:pt>
              </c:strCache>
            </c:strRef>
          </c:tx>
          <c:spPr>
            <a:ln>
              <a:solidFill>
                <a:schemeClr val="tx1">
                  <a:lumMod val="75000"/>
                  <a:lumOff val="25000"/>
                </a:schemeClr>
              </a:solidFill>
              <a:prstDash val="dash"/>
            </a:ln>
          </c:spPr>
          <c:marker>
            <c:symbol val="none"/>
          </c:marker>
          <c:cat>
            <c:numRef>
              <c:f>'sector demand and sys supply'!$A$2:$A$25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cat>
          <c:val>
            <c:numRef>
              <c:f>'sector demand and sys supply'!$D$2:$D$25</c:f>
              <c:numCache>
                <c:formatCode>General</c:formatCode>
                <c:ptCount val="24"/>
                <c:pt idx="0">
                  <c:v>19341</c:v>
                </c:pt>
                <c:pt idx="1">
                  <c:v>18456</c:v>
                </c:pt>
                <c:pt idx="2">
                  <c:v>17972</c:v>
                </c:pt>
                <c:pt idx="3">
                  <c:v>17879</c:v>
                </c:pt>
                <c:pt idx="4">
                  <c:v>18034</c:v>
                </c:pt>
                <c:pt idx="5">
                  <c:v>19011</c:v>
                </c:pt>
                <c:pt idx="6">
                  <c:v>20035</c:v>
                </c:pt>
                <c:pt idx="7">
                  <c:v>21346</c:v>
                </c:pt>
                <c:pt idx="8">
                  <c:v>22637</c:v>
                </c:pt>
                <c:pt idx="9">
                  <c:v>23595</c:v>
                </c:pt>
                <c:pt idx="10">
                  <c:v>24224</c:v>
                </c:pt>
                <c:pt idx="11">
                  <c:v>24267</c:v>
                </c:pt>
                <c:pt idx="12">
                  <c:v>24504</c:v>
                </c:pt>
                <c:pt idx="13">
                  <c:v>24653</c:v>
                </c:pt>
                <c:pt idx="14">
                  <c:v>24631</c:v>
                </c:pt>
                <c:pt idx="15">
                  <c:v>24692</c:v>
                </c:pt>
                <c:pt idx="16">
                  <c:v>24476</c:v>
                </c:pt>
                <c:pt idx="17">
                  <c:v>24029</c:v>
                </c:pt>
                <c:pt idx="18">
                  <c:v>24525</c:v>
                </c:pt>
                <c:pt idx="19">
                  <c:v>23814</c:v>
                </c:pt>
                <c:pt idx="20">
                  <c:v>23495</c:v>
                </c:pt>
                <c:pt idx="21">
                  <c:v>22506</c:v>
                </c:pt>
                <c:pt idx="22">
                  <c:v>21412</c:v>
                </c:pt>
                <c:pt idx="23">
                  <c:v>20717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14048"/>
        <c:axId val="58528512"/>
      </c:lineChart>
      <c:lineChart>
        <c:grouping val="standard"/>
        <c:varyColors val="0"/>
        <c:ser>
          <c:idx val="1"/>
          <c:order val="0"/>
          <c:tx>
            <c:strRef>
              <c:f>'sector demand and sys supply'!$B$1</c:f>
              <c:strCache>
                <c:ptCount val="1"/>
                <c:pt idx="0">
                  <c:v>Industrial Demand</c:v>
                </c:pt>
              </c:strCache>
            </c:strRef>
          </c:tx>
          <c:marker>
            <c:symbol val="none"/>
          </c:marker>
          <c:cat>
            <c:numRef>
              <c:f>'sector demand and sys supply'!$A$2:$A$25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cat>
          <c:val>
            <c:numRef>
              <c:f>'sector demand and sys supply'!$B$2:$B$25</c:f>
              <c:numCache>
                <c:formatCode>General</c:formatCode>
                <c:ptCount val="24"/>
                <c:pt idx="0">
                  <c:v>2382</c:v>
                </c:pt>
                <c:pt idx="1">
                  <c:v>2369</c:v>
                </c:pt>
                <c:pt idx="2">
                  <c:v>2403</c:v>
                </c:pt>
                <c:pt idx="3">
                  <c:v>2466</c:v>
                </c:pt>
                <c:pt idx="4">
                  <c:v>2363</c:v>
                </c:pt>
                <c:pt idx="5">
                  <c:v>2265</c:v>
                </c:pt>
                <c:pt idx="6">
                  <c:v>2034</c:v>
                </c:pt>
                <c:pt idx="7">
                  <c:v>2040</c:v>
                </c:pt>
                <c:pt idx="8">
                  <c:v>2080</c:v>
                </c:pt>
                <c:pt idx="9">
                  <c:v>2026</c:v>
                </c:pt>
                <c:pt idx="10">
                  <c:v>1922</c:v>
                </c:pt>
                <c:pt idx="11">
                  <c:v>1864</c:v>
                </c:pt>
                <c:pt idx="12">
                  <c:v>1720</c:v>
                </c:pt>
                <c:pt idx="13">
                  <c:v>1590</c:v>
                </c:pt>
                <c:pt idx="14">
                  <c:v>1498</c:v>
                </c:pt>
                <c:pt idx="15">
                  <c:v>1439</c:v>
                </c:pt>
                <c:pt idx="16">
                  <c:v>1467</c:v>
                </c:pt>
                <c:pt idx="17">
                  <c:v>1555</c:v>
                </c:pt>
                <c:pt idx="18">
                  <c:v>1684</c:v>
                </c:pt>
                <c:pt idx="19">
                  <c:v>2016</c:v>
                </c:pt>
                <c:pt idx="20">
                  <c:v>2219</c:v>
                </c:pt>
                <c:pt idx="21">
                  <c:v>2312</c:v>
                </c:pt>
                <c:pt idx="22">
                  <c:v>2333</c:v>
                </c:pt>
                <c:pt idx="23">
                  <c:v>2451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40800"/>
        <c:axId val="58530432"/>
      </c:lineChart>
      <c:catAx>
        <c:axId val="585140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r>
                  <a:rPr lang="en-US" b="1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rPr>
                  <a:t>Hour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8528512"/>
        <c:crosses val="autoZero"/>
        <c:auto val="1"/>
        <c:lblAlgn val="ctr"/>
        <c:lblOffset val="100"/>
        <c:tickLblSkip val="4"/>
        <c:noMultiLvlLbl val="0"/>
      </c:catAx>
      <c:valAx>
        <c:axId val="58528512"/>
        <c:scaling>
          <c:orientation val="minMax"/>
          <c:min val="14000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1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r>
                  <a:rPr lang="en-US" b="1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rPr>
                  <a:t>Residential &amp; Commercial Demand / Electricity Supply (MW)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8514048"/>
        <c:crosses val="autoZero"/>
        <c:crossBetween val="between"/>
      </c:valAx>
      <c:valAx>
        <c:axId val="58530432"/>
        <c:scaling>
          <c:orientation val="minMax"/>
          <c:min val="12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b="1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r>
                  <a:rPr lang="en-US" b="1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rPr>
                  <a:t>Industrial Demand (MW)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8540800"/>
        <c:crosses val="max"/>
        <c:crossBetween val="between"/>
      </c:valAx>
      <c:catAx>
        <c:axId val="585408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8530432"/>
        <c:crosses val="autoZero"/>
        <c:auto val="1"/>
        <c:lblAlgn val="ctr"/>
        <c:lblOffset val="100"/>
        <c:noMultiLvlLbl val="0"/>
      </c:catAx>
    </c:plotArea>
    <c:legend>
      <c:legendPos val="b"/>
      <c:overlay val="0"/>
      <c:txPr>
        <a:bodyPr/>
        <a:lstStyle/>
        <a:p>
          <a:pPr>
            <a:defRPr sz="8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'Summer Winter Demand Curves'!$F$4</c:f>
              <c:strCache>
                <c:ptCount val="1"/>
                <c:pt idx="0">
                  <c:v>Winter (04/01/2016)</c:v>
                </c:pt>
              </c:strCache>
            </c:strRef>
          </c:tx>
          <c:marker>
            <c:symbol val="none"/>
          </c:marker>
          <c:val>
            <c:numRef>
              <c:f>'Summer Winter Demand Curves'!$G$4:$AD$4</c:f>
              <c:numCache>
                <c:formatCode>_-* #,##0_-;\-* #,##0_-;_-* "-"??_-;_-@_-</c:formatCode>
                <c:ptCount val="24"/>
                <c:pt idx="0">
                  <c:v>14809</c:v>
                </c:pt>
                <c:pt idx="1">
                  <c:v>14480</c:v>
                </c:pt>
                <c:pt idx="2">
                  <c:v>14295</c:v>
                </c:pt>
                <c:pt idx="3">
                  <c:v>14213</c:v>
                </c:pt>
                <c:pt idx="4">
                  <c:v>14435</c:v>
                </c:pt>
                <c:pt idx="5">
                  <c:v>15147</c:v>
                </c:pt>
                <c:pt idx="6">
                  <c:v>16532</c:v>
                </c:pt>
                <c:pt idx="7">
                  <c:v>18240</c:v>
                </c:pt>
                <c:pt idx="8">
                  <c:v>18522</c:v>
                </c:pt>
                <c:pt idx="9">
                  <c:v>18225</c:v>
                </c:pt>
                <c:pt idx="10">
                  <c:v>17912</c:v>
                </c:pt>
                <c:pt idx="11">
                  <c:v>17733</c:v>
                </c:pt>
                <c:pt idx="12">
                  <c:v>17597</c:v>
                </c:pt>
                <c:pt idx="13">
                  <c:v>17619</c:v>
                </c:pt>
                <c:pt idx="14">
                  <c:v>17758</c:v>
                </c:pt>
                <c:pt idx="15">
                  <c:v>18327</c:v>
                </c:pt>
                <c:pt idx="16">
                  <c:v>19437</c:v>
                </c:pt>
                <c:pt idx="17">
                  <c:v>20820</c:v>
                </c:pt>
                <c:pt idx="18">
                  <c:v>20836</c:v>
                </c:pt>
                <c:pt idx="19">
                  <c:v>20502</c:v>
                </c:pt>
                <c:pt idx="20">
                  <c:v>20255</c:v>
                </c:pt>
                <c:pt idx="21">
                  <c:v>19533</c:v>
                </c:pt>
                <c:pt idx="22">
                  <c:v>18358</c:v>
                </c:pt>
                <c:pt idx="23">
                  <c:v>17238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'Summer Winter Demand Curves'!$F$5</c:f>
              <c:strCache>
                <c:ptCount val="1"/>
                <c:pt idx="0">
                  <c:v>Summer (02/08/2016)</c:v>
                </c:pt>
              </c:strCache>
            </c:strRef>
          </c:tx>
          <c:marker>
            <c:symbol val="none"/>
          </c:marker>
          <c:val>
            <c:numRef>
              <c:f>'Summer Winter Demand Curves'!$G$5:$AD$5</c:f>
              <c:numCache>
                <c:formatCode>General</c:formatCode>
                <c:ptCount val="24"/>
                <c:pt idx="0">
                  <c:v>14133</c:v>
                </c:pt>
                <c:pt idx="1">
                  <c:v>13487</c:v>
                </c:pt>
                <c:pt idx="2">
                  <c:v>13245</c:v>
                </c:pt>
                <c:pt idx="3">
                  <c:v>13084</c:v>
                </c:pt>
                <c:pt idx="4">
                  <c:v>13367</c:v>
                </c:pt>
                <c:pt idx="5">
                  <c:v>14285</c:v>
                </c:pt>
                <c:pt idx="6">
                  <c:v>15701</c:v>
                </c:pt>
                <c:pt idx="7">
                  <c:v>16928</c:v>
                </c:pt>
                <c:pt idx="8">
                  <c:v>17824</c:v>
                </c:pt>
                <c:pt idx="9">
                  <c:v>18567</c:v>
                </c:pt>
                <c:pt idx="10">
                  <c:v>19103</c:v>
                </c:pt>
                <c:pt idx="11">
                  <c:v>19611</c:v>
                </c:pt>
                <c:pt idx="12">
                  <c:v>20104</c:v>
                </c:pt>
                <c:pt idx="13">
                  <c:v>20385</c:v>
                </c:pt>
                <c:pt idx="14">
                  <c:v>20794</c:v>
                </c:pt>
                <c:pt idx="15">
                  <c:v>21127</c:v>
                </c:pt>
                <c:pt idx="16">
                  <c:v>21394</c:v>
                </c:pt>
                <c:pt idx="17">
                  <c:v>21396</c:v>
                </c:pt>
                <c:pt idx="18">
                  <c:v>21294</c:v>
                </c:pt>
                <c:pt idx="19">
                  <c:v>20789</c:v>
                </c:pt>
                <c:pt idx="20">
                  <c:v>20338</c:v>
                </c:pt>
                <c:pt idx="21">
                  <c:v>19204</c:v>
                </c:pt>
                <c:pt idx="22">
                  <c:v>17349</c:v>
                </c:pt>
                <c:pt idx="23">
                  <c:v>15837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597760"/>
        <c:axId val="58599680"/>
      </c:lineChart>
      <c:catAx>
        <c:axId val="5859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r>
                  <a:rPr lang="en-US" b="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rPr>
                  <a:t>Hour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58599680"/>
        <c:crosses val="autoZero"/>
        <c:auto val="1"/>
        <c:lblAlgn val="ctr"/>
        <c:lblOffset val="100"/>
        <c:tickLblSkip val="4"/>
        <c:noMultiLvlLbl val="0"/>
      </c:catAx>
      <c:valAx>
        <c:axId val="58599680"/>
        <c:scaling>
          <c:orientation val="minMax"/>
          <c:min val="12000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r>
                  <a:rPr lang="en-US" b="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rPr>
                  <a:t>Ontario Demand (MW)</a:t>
                </a:r>
              </a:p>
            </c:rich>
          </c:tx>
          <c:layout/>
          <c:overlay val="0"/>
        </c:title>
        <c:numFmt formatCode="_-* #,##0_-;\-* #,##0_-;_-* &quot;-&quot;??_-;_-@_-" sourceLinked="1"/>
        <c:majorTickMark val="out"/>
        <c:minorTickMark val="none"/>
        <c:tickLblPos val="nextTo"/>
        <c:crossAx val="58597760"/>
        <c:crosses val="autoZero"/>
        <c:crossBetween val="midCat"/>
      </c:valAx>
      <c:spPr>
        <a:noFill/>
      </c:spPr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'Zonal Demand'!$B$16</c:f>
              <c:strCache>
                <c:ptCount val="1"/>
                <c:pt idx="0">
                  <c:v>Northwest</c:v>
                </c:pt>
              </c:strCache>
            </c:strRef>
          </c:tx>
          <c:marker>
            <c:symbol val="none"/>
          </c:marker>
          <c:cat>
            <c:numRef>
              <c:f>'Zonal Demand'!$C$15:$L$15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cat>
          <c:val>
            <c:numRef>
              <c:f>'Zonal Demand'!$C$16:$L$16</c:f>
              <c:numCache>
                <c:formatCode>0.0</c:formatCode>
                <c:ptCount val="10"/>
                <c:pt idx="0">
                  <c:v>8.0266420000000007</c:v>
                </c:pt>
                <c:pt idx="1">
                  <c:v>7.705584</c:v>
                </c:pt>
                <c:pt idx="2">
                  <c:v>6.292287</c:v>
                </c:pt>
                <c:pt idx="3">
                  <c:v>5.6598810000000004</c:v>
                </c:pt>
                <c:pt idx="4">
                  <c:v>5.5989050000000002</c:v>
                </c:pt>
                <c:pt idx="5">
                  <c:v>4.3774459999999999</c:v>
                </c:pt>
                <c:pt idx="6">
                  <c:v>4.1982429999999997</c:v>
                </c:pt>
                <c:pt idx="7">
                  <c:v>4.3861889999999999</c:v>
                </c:pt>
                <c:pt idx="8">
                  <c:v>4.2550379999999999</c:v>
                </c:pt>
                <c:pt idx="9">
                  <c:v>4.4615280000000004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'Zonal Demand'!$B$17</c:f>
              <c:strCache>
                <c:ptCount val="1"/>
                <c:pt idx="0">
                  <c:v>Northeast</c:v>
                </c:pt>
              </c:strCache>
            </c:strRef>
          </c:tx>
          <c:marker>
            <c:symbol val="none"/>
          </c:marker>
          <c:cat>
            <c:numRef>
              <c:f>'Zonal Demand'!$C$15:$L$15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cat>
          <c:val>
            <c:numRef>
              <c:f>'Zonal Demand'!$C$17:$L$17</c:f>
              <c:numCache>
                <c:formatCode>0.0</c:formatCode>
                <c:ptCount val="10"/>
                <c:pt idx="0">
                  <c:v>12.465401</c:v>
                </c:pt>
                <c:pt idx="1">
                  <c:v>12.523545</c:v>
                </c:pt>
                <c:pt idx="2">
                  <c:v>12.194645</c:v>
                </c:pt>
                <c:pt idx="3">
                  <c:v>12.230943</c:v>
                </c:pt>
                <c:pt idx="4">
                  <c:v>12.079256000000001</c:v>
                </c:pt>
                <c:pt idx="5">
                  <c:v>10.567576000000001</c:v>
                </c:pt>
                <c:pt idx="6">
                  <c:v>10.653746999999999</c:v>
                </c:pt>
                <c:pt idx="7">
                  <c:v>10.612268</c:v>
                </c:pt>
                <c:pt idx="8">
                  <c:v>10.813005</c:v>
                </c:pt>
                <c:pt idx="9">
                  <c:v>11.207471999999999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'Zonal Demand'!$B$18</c:f>
              <c:strCache>
                <c:ptCount val="1"/>
                <c:pt idx="0">
                  <c:v>Ottawa</c:v>
                </c:pt>
              </c:strCache>
            </c:strRef>
          </c:tx>
          <c:marker>
            <c:symbol val="none"/>
          </c:marker>
          <c:cat>
            <c:numRef>
              <c:f>'Zonal Demand'!$C$15:$L$15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cat>
          <c:val>
            <c:numRef>
              <c:f>'Zonal Demand'!$C$18:$L$18</c:f>
              <c:numCache>
                <c:formatCode>0.0</c:formatCode>
                <c:ptCount val="10"/>
                <c:pt idx="0">
                  <c:v>11.6334</c:v>
                </c:pt>
                <c:pt idx="1">
                  <c:v>11.684593</c:v>
                </c:pt>
                <c:pt idx="2">
                  <c:v>11.407117</c:v>
                </c:pt>
                <c:pt idx="3">
                  <c:v>11.199118</c:v>
                </c:pt>
                <c:pt idx="4">
                  <c:v>11.101271000000001</c:v>
                </c:pt>
                <c:pt idx="5">
                  <c:v>11.017059</c:v>
                </c:pt>
                <c:pt idx="6">
                  <c:v>9.8160810000000005</c:v>
                </c:pt>
                <c:pt idx="7">
                  <c:v>9.7986950000000004</c:v>
                </c:pt>
                <c:pt idx="8">
                  <c:v>9.6587599999999991</c:v>
                </c:pt>
                <c:pt idx="9">
                  <c:v>8.1667260000000006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'Zonal Demand'!$B$19</c:f>
              <c:strCache>
                <c:ptCount val="1"/>
                <c:pt idx="0">
                  <c:v>East</c:v>
                </c:pt>
              </c:strCache>
            </c:strRef>
          </c:tx>
          <c:marker>
            <c:symbol val="none"/>
          </c:marker>
          <c:cat>
            <c:numRef>
              <c:f>'Zonal Demand'!$C$15:$L$15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cat>
          <c:val>
            <c:numRef>
              <c:f>'Zonal Demand'!$C$19:$L$19</c:f>
              <c:numCache>
                <c:formatCode>0.0</c:formatCode>
                <c:ptCount val="10"/>
                <c:pt idx="0">
                  <c:v>9.3348849999999999</c:v>
                </c:pt>
                <c:pt idx="1">
                  <c:v>9.4402279999999994</c:v>
                </c:pt>
                <c:pt idx="2">
                  <c:v>9.0945599999999995</c:v>
                </c:pt>
                <c:pt idx="3">
                  <c:v>9.5814299999999992</c:v>
                </c:pt>
                <c:pt idx="4">
                  <c:v>9.1122800000000002</c:v>
                </c:pt>
                <c:pt idx="5">
                  <c:v>8.4701000000000004</c:v>
                </c:pt>
                <c:pt idx="6">
                  <c:v>8.8058759999999996</c:v>
                </c:pt>
                <c:pt idx="7">
                  <c:v>8.7713429999999999</c:v>
                </c:pt>
                <c:pt idx="8">
                  <c:v>8.6046300000000002</c:v>
                </c:pt>
                <c:pt idx="9">
                  <c:v>9.6163600000000002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'Zonal Demand'!$B$20</c:f>
              <c:strCache>
                <c:ptCount val="1"/>
                <c:pt idx="0">
                  <c:v>Toronto</c:v>
                </c:pt>
              </c:strCache>
            </c:strRef>
          </c:tx>
          <c:marker>
            <c:symbol val="none"/>
          </c:marker>
          <c:cat>
            <c:numRef>
              <c:f>'Zonal Demand'!$C$15:$L$15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cat>
          <c:val>
            <c:numRef>
              <c:f>'Zonal Demand'!$C$20:$L$20</c:f>
              <c:numCache>
                <c:formatCode>0.0</c:formatCode>
                <c:ptCount val="10"/>
                <c:pt idx="0">
                  <c:v>50.578052999999997</c:v>
                </c:pt>
                <c:pt idx="1">
                  <c:v>52.667157000000003</c:v>
                </c:pt>
                <c:pt idx="2">
                  <c:v>51.224608000000003</c:v>
                </c:pt>
                <c:pt idx="3">
                  <c:v>52.076597999999997</c:v>
                </c:pt>
                <c:pt idx="4">
                  <c:v>50.970559999999999</c:v>
                </c:pt>
                <c:pt idx="5">
                  <c:v>49.420637999999997</c:v>
                </c:pt>
                <c:pt idx="6">
                  <c:v>51.559010000000001</c:v>
                </c:pt>
                <c:pt idx="7">
                  <c:v>51.414676</c:v>
                </c:pt>
                <c:pt idx="8">
                  <c:v>51.726903</c:v>
                </c:pt>
                <c:pt idx="9">
                  <c:v>51.394654000000003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'Zonal Demand'!$B$21</c:f>
              <c:strCache>
                <c:ptCount val="1"/>
                <c:pt idx="0">
                  <c:v>Essa</c:v>
                </c:pt>
              </c:strCache>
            </c:strRef>
          </c:tx>
          <c:marker>
            <c:symbol val="none"/>
          </c:marker>
          <c:cat>
            <c:numRef>
              <c:f>'Zonal Demand'!$C$15:$L$15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cat>
          <c:val>
            <c:numRef>
              <c:f>'Zonal Demand'!$C$21:$L$21</c:f>
              <c:numCache>
                <c:formatCode>0.0</c:formatCode>
                <c:ptCount val="10"/>
                <c:pt idx="0">
                  <c:v>8.3059270000000005</c:v>
                </c:pt>
                <c:pt idx="1">
                  <c:v>8.5647020000000005</c:v>
                </c:pt>
                <c:pt idx="2">
                  <c:v>8.2284400000000009</c:v>
                </c:pt>
                <c:pt idx="3">
                  <c:v>8.5183199999999992</c:v>
                </c:pt>
                <c:pt idx="4">
                  <c:v>8.3382989999999992</c:v>
                </c:pt>
                <c:pt idx="5">
                  <c:v>8.1818369999999998</c:v>
                </c:pt>
                <c:pt idx="6">
                  <c:v>8.4438469999999999</c:v>
                </c:pt>
                <c:pt idx="7">
                  <c:v>8.4405140000000003</c:v>
                </c:pt>
                <c:pt idx="8">
                  <c:v>8.3270649999999993</c:v>
                </c:pt>
                <c:pt idx="9">
                  <c:v>8.2638219999999993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'Zonal Demand'!$B$22</c:f>
              <c:strCache>
                <c:ptCount val="1"/>
                <c:pt idx="0">
                  <c:v>Bruce</c:v>
                </c:pt>
              </c:strCache>
            </c:strRef>
          </c:tx>
          <c:marker>
            <c:symbol val="none"/>
          </c:marker>
          <c:cat>
            <c:numRef>
              <c:f>'Zonal Demand'!$C$15:$L$15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cat>
          <c:val>
            <c:numRef>
              <c:f>'Zonal Demand'!$C$22:$L$22</c:f>
              <c:numCache>
                <c:formatCode>0.0</c:formatCode>
                <c:ptCount val="10"/>
                <c:pt idx="0">
                  <c:v>0.32852199999999998</c:v>
                </c:pt>
                <c:pt idx="1">
                  <c:v>0.41399999999999998</c:v>
                </c:pt>
                <c:pt idx="2">
                  <c:v>0.45705600000000002</c:v>
                </c:pt>
                <c:pt idx="3">
                  <c:v>0.66955699999999996</c:v>
                </c:pt>
                <c:pt idx="4">
                  <c:v>0.59009699999999998</c:v>
                </c:pt>
                <c:pt idx="5">
                  <c:v>0.52594799999999997</c:v>
                </c:pt>
                <c:pt idx="6">
                  <c:v>0.57437000000000005</c:v>
                </c:pt>
                <c:pt idx="7">
                  <c:v>0.714032</c:v>
                </c:pt>
                <c:pt idx="8">
                  <c:v>0.70663500000000001</c:v>
                </c:pt>
                <c:pt idx="9">
                  <c:v>0.55134000000000005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'Zonal Demand'!$B$23</c:f>
              <c:strCache>
                <c:ptCount val="1"/>
                <c:pt idx="0">
                  <c:v>Southwest</c:v>
                </c:pt>
              </c:strCache>
            </c:strRef>
          </c:tx>
          <c:marker>
            <c:symbol val="none"/>
          </c:marker>
          <c:cat>
            <c:numRef>
              <c:f>'Zonal Demand'!$C$15:$L$15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cat>
          <c:val>
            <c:numRef>
              <c:f>'Zonal Demand'!$C$23:$L$23</c:f>
              <c:numCache>
                <c:formatCode>0.0</c:formatCode>
                <c:ptCount val="10"/>
                <c:pt idx="0">
                  <c:v>29.978200999999999</c:v>
                </c:pt>
                <c:pt idx="1">
                  <c:v>30.767064000000001</c:v>
                </c:pt>
                <c:pt idx="2">
                  <c:v>29.586949000000001</c:v>
                </c:pt>
                <c:pt idx="3">
                  <c:v>29.363133000000001</c:v>
                </c:pt>
                <c:pt idx="4">
                  <c:v>28.448159</c:v>
                </c:pt>
                <c:pt idx="5">
                  <c:v>25.877196999999999</c:v>
                </c:pt>
                <c:pt idx="6">
                  <c:v>27.728804</c:v>
                </c:pt>
                <c:pt idx="7">
                  <c:v>27.695515</c:v>
                </c:pt>
                <c:pt idx="8">
                  <c:v>28.173311999999999</c:v>
                </c:pt>
                <c:pt idx="9">
                  <c:v>28.262181000000002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'Zonal Demand'!$B$24</c:f>
              <c:strCache>
                <c:ptCount val="1"/>
                <c:pt idx="0">
                  <c:v>Niagara</c:v>
                </c:pt>
              </c:strCache>
            </c:strRef>
          </c:tx>
          <c:marker>
            <c:symbol val="none"/>
          </c:marker>
          <c:cat>
            <c:numRef>
              <c:f>'Zonal Demand'!$C$15:$L$15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cat>
          <c:val>
            <c:numRef>
              <c:f>'Zonal Demand'!$C$24:$L$24</c:f>
              <c:numCache>
                <c:formatCode>0.0</c:formatCode>
                <c:ptCount val="10"/>
                <c:pt idx="0">
                  <c:v>5.387975</c:v>
                </c:pt>
                <c:pt idx="1">
                  <c:v>5.4944459999999999</c:v>
                </c:pt>
                <c:pt idx="2">
                  <c:v>5.4102309999999996</c:v>
                </c:pt>
                <c:pt idx="3">
                  <c:v>5.5565480000000003</c:v>
                </c:pt>
                <c:pt idx="4">
                  <c:v>5.1782649999999997</c:v>
                </c:pt>
                <c:pt idx="5">
                  <c:v>4.6698769999999996</c:v>
                </c:pt>
                <c:pt idx="6">
                  <c:v>4.9582550000000003</c:v>
                </c:pt>
                <c:pt idx="7">
                  <c:v>4.7059579999999999</c:v>
                </c:pt>
                <c:pt idx="8">
                  <c:v>4.656282</c:v>
                </c:pt>
                <c:pt idx="9">
                  <c:v>4.4816419999999999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'Zonal Demand'!$B$25</c:f>
              <c:strCache>
                <c:ptCount val="1"/>
                <c:pt idx="0">
                  <c:v>West</c:v>
                </c:pt>
              </c:strCache>
            </c:strRef>
          </c:tx>
          <c:marker>
            <c:symbol val="none"/>
          </c:marker>
          <c:cat>
            <c:numRef>
              <c:f>'Zonal Demand'!$C$15:$L$15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cat>
          <c:val>
            <c:numRef>
              <c:f>'Zonal Demand'!$C$25:$L$25</c:f>
              <c:numCache>
                <c:formatCode>0.0</c:formatCode>
                <c:ptCount val="10"/>
                <c:pt idx="0">
                  <c:v>17.375629</c:v>
                </c:pt>
                <c:pt idx="1">
                  <c:v>17.569289999999999</c:v>
                </c:pt>
                <c:pt idx="2">
                  <c:v>16.686259</c:v>
                </c:pt>
                <c:pt idx="3">
                  <c:v>16.467687999999999</c:v>
                </c:pt>
                <c:pt idx="4">
                  <c:v>15.898861999999999</c:v>
                </c:pt>
                <c:pt idx="5">
                  <c:v>15.002692</c:v>
                </c:pt>
                <c:pt idx="6">
                  <c:v>15.15687</c:v>
                </c:pt>
                <c:pt idx="7">
                  <c:v>14.42004</c:v>
                </c:pt>
                <c:pt idx="8">
                  <c:v>13.820122</c:v>
                </c:pt>
                <c:pt idx="9">
                  <c:v>13.864754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713600"/>
        <c:axId val="58715136"/>
      </c:lineChart>
      <c:catAx>
        <c:axId val="5871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8715136"/>
        <c:crosses val="autoZero"/>
        <c:auto val="1"/>
        <c:lblAlgn val="ctr"/>
        <c:lblOffset val="100"/>
        <c:noMultiLvlLbl val="0"/>
      </c:catAx>
      <c:valAx>
        <c:axId val="587151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200" b="0" i="0" baseline="0">
                    <a:effectLst/>
                  </a:rPr>
                  <a:t>Gross Annual Demand (TWh)</a:t>
                </a:r>
                <a:endParaRPr lang="en-CA" sz="1200">
                  <a:effectLst/>
                </a:endParaRPr>
              </a:p>
            </c:rich>
          </c:tx>
          <c:overlay val="0"/>
        </c:title>
        <c:numFmt formatCode="0.0" sourceLinked="1"/>
        <c:majorTickMark val="out"/>
        <c:minorTickMark val="none"/>
        <c:tickLblPos val="nextTo"/>
        <c:crossAx val="58713600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'Zonal Demand'!$B$30</c:f>
              <c:strCache>
                <c:ptCount val="1"/>
                <c:pt idx="0">
                  <c:v>Northwest</c:v>
                </c:pt>
              </c:strCache>
            </c:strRef>
          </c:tx>
          <c:marker>
            <c:symbol val="none"/>
          </c:marker>
          <c:cat>
            <c:numRef>
              <c:f>'Zonal Demand'!$C$29:$L$29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cat>
          <c:val>
            <c:numRef>
              <c:f>'Zonal Demand'!$C$30:$L$30</c:f>
              <c:numCache>
                <c:formatCode>0</c:formatCode>
                <c:ptCount val="10"/>
                <c:pt idx="0">
                  <c:v>8.0266420000000007</c:v>
                </c:pt>
                <c:pt idx="1">
                  <c:v>7.705584</c:v>
                </c:pt>
                <c:pt idx="2">
                  <c:v>6.292287</c:v>
                </c:pt>
                <c:pt idx="3">
                  <c:v>5.6598810000000004</c:v>
                </c:pt>
                <c:pt idx="4">
                  <c:v>5.5989050000000002</c:v>
                </c:pt>
                <c:pt idx="5">
                  <c:v>4.3774459999999999</c:v>
                </c:pt>
                <c:pt idx="6">
                  <c:v>4.1982429999999997</c:v>
                </c:pt>
                <c:pt idx="7">
                  <c:v>4.3861889999999999</c:v>
                </c:pt>
                <c:pt idx="8">
                  <c:v>4.2550379999999999</c:v>
                </c:pt>
                <c:pt idx="9">
                  <c:v>4.4615280000000004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'Zonal Demand'!$B$31</c:f>
              <c:strCache>
                <c:ptCount val="1"/>
                <c:pt idx="0">
                  <c:v>West</c:v>
                </c:pt>
              </c:strCache>
            </c:strRef>
          </c:tx>
          <c:marker>
            <c:symbol val="none"/>
          </c:marker>
          <c:cat>
            <c:numRef>
              <c:f>'Zonal Demand'!$C$29:$L$29</c:f>
              <c:numCache>
                <c:formatCode>General</c:formatCode>
                <c:ptCount val="1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</c:numCache>
            </c:numRef>
          </c:cat>
          <c:val>
            <c:numRef>
              <c:f>'Zonal Demand'!$C$31:$L$31</c:f>
              <c:numCache>
                <c:formatCode>0</c:formatCode>
                <c:ptCount val="10"/>
                <c:pt idx="0">
                  <c:v>17.375629</c:v>
                </c:pt>
                <c:pt idx="1">
                  <c:v>17.569289999999999</c:v>
                </c:pt>
                <c:pt idx="2">
                  <c:v>16.686259</c:v>
                </c:pt>
                <c:pt idx="3">
                  <c:v>16.467687999999999</c:v>
                </c:pt>
                <c:pt idx="4">
                  <c:v>15.898861999999999</c:v>
                </c:pt>
                <c:pt idx="5">
                  <c:v>15.002692</c:v>
                </c:pt>
                <c:pt idx="6">
                  <c:v>15.15687</c:v>
                </c:pt>
                <c:pt idx="7">
                  <c:v>14.42004</c:v>
                </c:pt>
                <c:pt idx="8">
                  <c:v>13.820122</c:v>
                </c:pt>
                <c:pt idx="9">
                  <c:v>13.864754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485760"/>
        <c:axId val="74487296"/>
      </c:lineChart>
      <c:catAx>
        <c:axId val="74485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4487296"/>
        <c:crosses val="autoZero"/>
        <c:auto val="1"/>
        <c:lblAlgn val="ctr"/>
        <c:lblOffset val="100"/>
        <c:tickLblSkip val="2"/>
        <c:noMultiLvlLbl val="0"/>
      </c:catAx>
      <c:valAx>
        <c:axId val="744872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defRPr>
                </a:pPr>
                <a:r>
                  <a:rPr lang="en-US" b="0">
                    <a:latin typeface="Verdana" panose="020B0604030504040204" pitchFamily="34" charset="0"/>
                    <a:ea typeface="Verdana" panose="020B0604030504040204" pitchFamily="34" charset="0"/>
                    <a:cs typeface="Verdana" panose="020B0604030504040204" pitchFamily="34" charset="0"/>
                  </a:rPr>
                  <a:t>Gross Annual Demand (TWh)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74485760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doughnutChart>
        <c:varyColors val="1"/>
        <c:ser>
          <c:idx val="0"/>
          <c:order val="0"/>
          <c:spPr>
            <a:ln>
              <a:solidFill>
                <a:schemeClr val="tx1"/>
              </a:solidFill>
            </a:ln>
          </c:spPr>
          <c:dLbls>
            <c:dLbl>
              <c:idx val="0"/>
              <c:layout>
                <c:manualLayout>
                  <c:x val="0.1420399315757172"/>
                  <c:y val="-1.388888888888888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3019479182749216"/>
                  <c:y val="0.16018503937007875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0.20058025835005919"/>
                  <c:y val="-0.1006309055118110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'Fractional Generation'!$B$4:$B$6</c:f>
              <c:strCache>
                <c:ptCount val="3"/>
                <c:pt idx="0">
                  <c:v>OPG</c:v>
                </c:pt>
                <c:pt idx="1">
                  <c:v>Bruce Power</c:v>
                </c:pt>
                <c:pt idx="2">
                  <c:v>Other Contract Holders</c:v>
                </c:pt>
              </c:strCache>
            </c:strRef>
          </c:cat>
          <c:val>
            <c:numRef>
              <c:f>'Fractional Generation'!$D$4:$D$6</c:f>
              <c:numCache>
                <c:formatCode>0.0</c:formatCode>
                <c:ptCount val="3"/>
                <c:pt idx="0">
                  <c:v>80.3</c:v>
                </c:pt>
                <c:pt idx="1">
                  <c:v>45.642189999999999</c:v>
                </c:pt>
                <c:pt idx="2">
                  <c:v>26.917739000000001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gap"/>
    <c:showDLblsOverMax val="0"/>
  </c:chart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2"/>
          <c:order val="1"/>
          <c:marker>
            <c:symbol val="none"/>
          </c:marker>
          <c:val>
            <c:numRef>
              <c:f>'Ind-Res Demand'!$D$6:$D$29</c:f>
              <c:numCache>
                <c:formatCode>0</c:formatCode>
                <c:ptCount val="24"/>
                <c:pt idx="0">
                  <c:v>5717.5470642906585</c:v>
                </c:pt>
                <c:pt idx="1">
                  <c:v>5162.4746389418187</c:v>
                </c:pt>
                <c:pt idx="2">
                  <c:v>4674.0764078953998</c:v>
                </c:pt>
                <c:pt idx="3">
                  <c:v>4527.0205629816928</c:v>
                </c:pt>
                <c:pt idx="4">
                  <c:v>4589.1917719162038</c:v>
                </c:pt>
                <c:pt idx="5">
                  <c:v>4787.5611516200079</c:v>
                </c:pt>
                <c:pt idx="6">
                  <c:v>5667.412882661758</c:v>
                </c:pt>
                <c:pt idx="7">
                  <c:v>6470.1336819717999</c:v>
                </c:pt>
                <c:pt idx="8">
                  <c:v>7145.6726141927575</c:v>
                </c:pt>
                <c:pt idx="9">
                  <c:v>7118.7253871723888</c:v>
                </c:pt>
                <c:pt idx="10">
                  <c:v>7392.5990163010038</c:v>
                </c:pt>
                <c:pt idx="11">
                  <c:v>7605.0404448745476</c:v>
                </c:pt>
                <c:pt idx="12">
                  <c:v>7870.6641610478009</c:v>
                </c:pt>
                <c:pt idx="13">
                  <c:v>7763.0751964185065</c:v>
                </c:pt>
                <c:pt idx="14">
                  <c:v>7801.4184606400449</c:v>
                </c:pt>
                <c:pt idx="15">
                  <c:v>7835.693036090549</c:v>
                </c:pt>
                <c:pt idx="16">
                  <c:v>8354.2282258457362</c:v>
                </c:pt>
                <c:pt idx="17">
                  <c:v>8945.9688397602622</c:v>
                </c:pt>
                <c:pt idx="18">
                  <c:v>9138.2345588756125</c:v>
                </c:pt>
                <c:pt idx="19">
                  <c:v>9308.7973522667744</c:v>
                </c:pt>
                <c:pt idx="20">
                  <c:v>9383.9702863841994</c:v>
                </c:pt>
                <c:pt idx="21">
                  <c:v>8664.1869636506581</c:v>
                </c:pt>
                <c:pt idx="22">
                  <c:v>7449.4090755239358</c:v>
                </c:pt>
                <c:pt idx="23">
                  <c:v>6592.8334966899565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075776"/>
        <c:axId val="56077696"/>
      </c:lineChart>
      <c:lineChart>
        <c:grouping val="standard"/>
        <c:varyColors val="0"/>
        <c:ser>
          <c:idx val="1"/>
          <c:order val="0"/>
          <c:marker>
            <c:symbol val="none"/>
          </c:marker>
          <c:val>
            <c:numRef>
              <c:f>'Ind-Res Demand'!$C$6:$C$29</c:f>
              <c:numCache>
                <c:formatCode>General</c:formatCode>
                <c:ptCount val="24"/>
                <c:pt idx="0">
                  <c:v>2382</c:v>
                </c:pt>
                <c:pt idx="1">
                  <c:v>2369</c:v>
                </c:pt>
                <c:pt idx="2">
                  <c:v>2403</c:v>
                </c:pt>
                <c:pt idx="3">
                  <c:v>2466</c:v>
                </c:pt>
                <c:pt idx="4">
                  <c:v>2363</c:v>
                </c:pt>
                <c:pt idx="5">
                  <c:v>2265</c:v>
                </c:pt>
                <c:pt idx="6">
                  <c:v>2034</c:v>
                </c:pt>
                <c:pt idx="7">
                  <c:v>2040</c:v>
                </c:pt>
                <c:pt idx="8">
                  <c:v>2080</c:v>
                </c:pt>
                <c:pt idx="9">
                  <c:v>2026</c:v>
                </c:pt>
                <c:pt idx="10">
                  <c:v>1922</c:v>
                </c:pt>
                <c:pt idx="11">
                  <c:v>1864</c:v>
                </c:pt>
                <c:pt idx="12">
                  <c:v>1720</c:v>
                </c:pt>
                <c:pt idx="13">
                  <c:v>1590</c:v>
                </c:pt>
                <c:pt idx="14">
                  <c:v>1498</c:v>
                </c:pt>
                <c:pt idx="15">
                  <c:v>1439</c:v>
                </c:pt>
                <c:pt idx="16">
                  <c:v>1467</c:v>
                </c:pt>
                <c:pt idx="17">
                  <c:v>1555</c:v>
                </c:pt>
                <c:pt idx="18">
                  <c:v>1684</c:v>
                </c:pt>
                <c:pt idx="19">
                  <c:v>2016</c:v>
                </c:pt>
                <c:pt idx="20">
                  <c:v>2219</c:v>
                </c:pt>
                <c:pt idx="21">
                  <c:v>2312</c:v>
                </c:pt>
                <c:pt idx="22">
                  <c:v>2333</c:v>
                </c:pt>
                <c:pt idx="23">
                  <c:v>2451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094080"/>
        <c:axId val="56092160"/>
      </c:lineChart>
      <c:catAx>
        <c:axId val="56075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Hour</a:t>
                </a:r>
              </a:p>
            </c:rich>
          </c:tx>
          <c:overlay val="0"/>
        </c:title>
        <c:majorTickMark val="out"/>
        <c:minorTickMark val="none"/>
        <c:tickLblPos val="nextTo"/>
        <c:crossAx val="56077696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6077696"/>
        <c:scaling>
          <c:orientation val="minMax"/>
          <c:min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Residential Demand (MW)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56075776"/>
        <c:crosses val="autoZero"/>
        <c:crossBetween val="between"/>
      </c:valAx>
      <c:valAx>
        <c:axId val="56092160"/>
        <c:scaling>
          <c:orientation val="minMax"/>
          <c:min val="12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Industrial Demand (MW)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6094080"/>
        <c:crosses val="max"/>
        <c:crossBetween val="between"/>
      </c:valAx>
      <c:catAx>
        <c:axId val="56094080"/>
        <c:scaling>
          <c:orientation val="minMax"/>
        </c:scaling>
        <c:delete val="1"/>
        <c:axPos val="b"/>
        <c:majorTickMark val="out"/>
        <c:minorTickMark val="none"/>
        <c:tickLblPos val="nextTo"/>
        <c:crossAx val="56092160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marker>
            <c:symbol val="none"/>
          </c:marker>
          <c:cat>
            <c:numRef>
              <c:f>'Ontario Demand'!$C$3:$V$3</c:f>
              <c:numCache>
                <c:formatCode>General</c:formatCode>
                <c:ptCount val="2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</c:numCache>
            </c:numRef>
          </c:cat>
          <c:val>
            <c:numRef>
              <c:f>'Ontario Demand'!$C$4:$V$4</c:f>
              <c:numCache>
                <c:formatCode>General</c:formatCode>
                <c:ptCount val="20"/>
                <c:pt idx="0">
                  <c:v>142.5488496367021</c:v>
                </c:pt>
                <c:pt idx="1">
                  <c:v>140.87621873425942</c:v>
                </c:pt>
                <c:pt idx="2">
                  <c:v>140.3144486540009</c:v>
                </c:pt>
                <c:pt idx="3">
                  <c:v>140.45843694978737</c:v>
                </c:pt>
                <c:pt idx="4">
                  <c:v>139.73190285239411</c:v>
                </c:pt>
                <c:pt idx="5">
                  <c:v>140.03764162624498</c:v>
                </c:pt>
                <c:pt idx="6">
                  <c:v>141.23805016914093</c:v>
                </c:pt>
                <c:pt idx="7">
                  <c:v>141.62224087689683</c:v>
                </c:pt>
                <c:pt idx="8">
                  <c:v>142.95151496742318</c:v>
                </c:pt>
                <c:pt idx="9">
                  <c:v>143.14044852736421</c:v>
                </c:pt>
                <c:pt idx="10">
                  <c:v>143.46859005641321</c:v>
                </c:pt>
                <c:pt idx="11">
                  <c:v>144.1562664045002</c:v>
                </c:pt>
                <c:pt idx="12">
                  <c:v>145.24181056954171</c:v>
                </c:pt>
                <c:pt idx="13">
                  <c:v>146.33677572230189</c:v>
                </c:pt>
                <c:pt idx="14">
                  <c:v>148.02936784478217</c:v>
                </c:pt>
                <c:pt idx="15">
                  <c:v>149.32367916298307</c:v>
                </c:pt>
                <c:pt idx="16">
                  <c:v>150.81731794816693</c:v>
                </c:pt>
                <c:pt idx="17">
                  <c:v>152.36860855197065</c:v>
                </c:pt>
                <c:pt idx="18">
                  <c:v>153.13665384885459</c:v>
                </c:pt>
                <c:pt idx="19">
                  <c:v>153.92284656018418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102272"/>
        <c:axId val="56124544"/>
      </c:lineChart>
      <c:catAx>
        <c:axId val="56102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6124544"/>
        <c:crosses val="autoZero"/>
        <c:auto val="1"/>
        <c:lblAlgn val="ctr"/>
        <c:lblOffset val="100"/>
        <c:tickLblSkip val="4"/>
        <c:noMultiLvlLbl val="0"/>
      </c:catAx>
      <c:valAx>
        <c:axId val="561245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Annual Ontario Demand (TWh)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6102272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'Imports-Exports'!$B$23:$B$34</c:f>
              <c:numCache>
                <c:formatCode>General</c:formatCode>
                <c:ptCount val="12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</c:numCache>
            </c:numRef>
          </c:cat>
          <c:val>
            <c:numRef>
              <c:f>'Imports-Exports'!$C$23:$C$34</c:f>
              <c:numCache>
                <c:formatCode>0</c:formatCode>
                <c:ptCount val="12"/>
                <c:pt idx="0">
                  <c:v>6345</c:v>
                </c:pt>
                <c:pt idx="1">
                  <c:v>10432</c:v>
                </c:pt>
                <c:pt idx="2">
                  <c:v>9765</c:v>
                </c:pt>
                <c:pt idx="3">
                  <c:v>10941</c:v>
                </c:pt>
                <c:pt idx="4">
                  <c:v>6179</c:v>
                </c:pt>
                <c:pt idx="5">
                  <c:v>7198</c:v>
                </c:pt>
                <c:pt idx="6">
                  <c:v>11309</c:v>
                </c:pt>
                <c:pt idx="7">
                  <c:v>4844</c:v>
                </c:pt>
                <c:pt idx="8">
                  <c:v>6373</c:v>
                </c:pt>
                <c:pt idx="9">
                  <c:v>3913</c:v>
                </c:pt>
                <c:pt idx="10">
                  <c:v>4722</c:v>
                </c:pt>
                <c:pt idx="11">
                  <c:v>4880</c:v>
                </c:pt>
              </c:numCache>
            </c:numRef>
          </c:val>
          <c:smooth val="0"/>
        </c:ser>
        <c:ser>
          <c:idx val="1"/>
          <c:order val="1"/>
          <c:marker>
            <c:symbol val="none"/>
          </c:marker>
          <c:cat>
            <c:numRef>
              <c:f>'Imports-Exports'!$B$23:$B$34</c:f>
              <c:numCache>
                <c:formatCode>General</c:formatCode>
                <c:ptCount val="12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</c:numCache>
            </c:numRef>
          </c:cat>
          <c:val>
            <c:numRef>
              <c:f>'Imports-Exports'!$D$23:$D$34</c:f>
              <c:numCache>
                <c:formatCode>General</c:formatCode>
                <c:ptCount val="12"/>
                <c:pt idx="0">
                  <c:v>1800</c:v>
                </c:pt>
                <c:pt idx="1">
                  <c:v>6261</c:v>
                </c:pt>
                <c:pt idx="2">
                  <c:v>9487</c:v>
                </c:pt>
                <c:pt idx="3">
                  <c:v>10181</c:v>
                </c:pt>
                <c:pt idx="4">
                  <c:v>11389</c:v>
                </c:pt>
                <c:pt idx="5">
                  <c:v>12286</c:v>
                </c:pt>
                <c:pt idx="6">
                  <c:v>22200</c:v>
                </c:pt>
                <c:pt idx="7">
                  <c:v>15104</c:v>
                </c:pt>
                <c:pt idx="8">
                  <c:v>15164</c:v>
                </c:pt>
                <c:pt idx="9">
                  <c:v>12847</c:v>
                </c:pt>
                <c:pt idx="10">
                  <c:v>14626</c:v>
                </c:pt>
                <c:pt idx="11">
                  <c:v>18309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144832"/>
        <c:axId val="57146368"/>
      </c:lineChart>
      <c:catAx>
        <c:axId val="57144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7146368"/>
        <c:crosses val="autoZero"/>
        <c:auto val="1"/>
        <c:lblAlgn val="ctr"/>
        <c:lblOffset val="100"/>
        <c:tickLblSkip val="2"/>
        <c:noMultiLvlLbl val="0"/>
      </c:catAx>
      <c:valAx>
        <c:axId val="5714636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Annual Electricity Trade (GWh)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57144832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15507436570428"/>
          <c:y val="0.22732648002333042"/>
          <c:w val="0.85171194225721769"/>
          <c:h val="0.65669364246135897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'Cap Req'!$C$3:$V$3</c:f>
              <c:numCache>
                <c:formatCode>General</c:formatCode>
                <c:ptCount val="2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</c:numCache>
            </c:numRef>
          </c:cat>
          <c:val>
            <c:numRef>
              <c:f>'Cap Req'!$C$4:$V$4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405.64606814290164</c:v>
                </c:pt>
                <c:pt idx="7">
                  <c:v>729.44487152909278</c:v>
                </c:pt>
                <c:pt idx="8">
                  <c:v>2869.4544099329541</c:v>
                </c:pt>
                <c:pt idx="9">
                  <c:v>3641.8641418700136</c:v>
                </c:pt>
                <c:pt idx="10">
                  <c:v>2774.7695351876755</c:v>
                </c:pt>
                <c:pt idx="11">
                  <c:v>2682.8203526014258</c:v>
                </c:pt>
                <c:pt idx="12">
                  <c:v>2762.4449445290338</c:v>
                </c:pt>
                <c:pt idx="13">
                  <c:v>2057.2679046262165</c:v>
                </c:pt>
                <c:pt idx="14">
                  <c:v>2325.2661487021905</c:v>
                </c:pt>
                <c:pt idx="15">
                  <c:v>2445.6600944686106</c:v>
                </c:pt>
                <c:pt idx="16">
                  <c:v>2736.9909091846021</c:v>
                </c:pt>
                <c:pt idx="17">
                  <c:v>2153.166807554182</c:v>
                </c:pt>
                <c:pt idx="18">
                  <c:v>2242.5526140010334</c:v>
                </c:pt>
                <c:pt idx="19">
                  <c:v>1554.9003999350971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162624"/>
        <c:axId val="59164160"/>
      </c:lineChart>
      <c:catAx>
        <c:axId val="59162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9164160"/>
        <c:crosses val="autoZero"/>
        <c:auto val="1"/>
        <c:lblAlgn val="ctr"/>
        <c:lblOffset val="100"/>
        <c:tickLblSkip val="4"/>
        <c:noMultiLvlLbl val="0"/>
      </c:catAx>
      <c:valAx>
        <c:axId val="59164160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591626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'LTEP Supply Forecast'!$B$4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'LTEP Supply Forecast'!$C$3:$V$3</c:f>
              <c:numCache>
                <c:formatCode>General</c:formatCode>
                <c:ptCount val="2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</c:numCache>
            </c:numRef>
          </c:cat>
          <c:val>
            <c:numRef>
              <c:f>'LTEP Supply Forecast'!$C$4:$V$4</c:f>
              <c:numCache>
                <c:formatCode>_(* #,##0_);_(* \(#,##0\);_(* "-"??_);_(@_)</c:formatCode>
                <c:ptCount val="20"/>
                <c:pt idx="0">
                  <c:v>12894</c:v>
                </c:pt>
                <c:pt idx="1">
                  <c:v>12894</c:v>
                </c:pt>
                <c:pt idx="2">
                  <c:v>12378</c:v>
                </c:pt>
                <c:pt idx="3">
                  <c:v>12144</c:v>
                </c:pt>
                <c:pt idx="4">
                  <c:v>11266</c:v>
                </c:pt>
                <c:pt idx="5">
                  <c:v>11266</c:v>
                </c:pt>
                <c:pt idx="6">
                  <c:v>10000</c:v>
                </c:pt>
                <c:pt idx="7">
                  <c:v>9484</c:v>
                </c:pt>
                <c:pt idx="8">
                  <c:v>7294</c:v>
                </c:pt>
                <c:pt idx="9">
                  <c:v>6472</c:v>
                </c:pt>
                <c:pt idx="10">
                  <c:v>7222</c:v>
                </c:pt>
                <c:pt idx="11">
                  <c:v>7278</c:v>
                </c:pt>
                <c:pt idx="12">
                  <c:v>7278</c:v>
                </c:pt>
                <c:pt idx="13">
                  <c:v>8156</c:v>
                </c:pt>
                <c:pt idx="14">
                  <c:v>8156</c:v>
                </c:pt>
                <c:pt idx="15">
                  <c:v>8156</c:v>
                </c:pt>
                <c:pt idx="16">
                  <c:v>8156</c:v>
                </c:pt>
                <c:pt idx="17">
                  <c:v>8978</c:v>
                </c:pt>
                <c:pt idx="18">
                  <c:v>8978</c:v>
                </c:pt>
                <c:pt idx="19">
                  <c:v>9800</c:v>
                </c:pt>
              </c:numCache>
            </c:numRef>
          </c:val>
        </c:ser>
        <c:ser>
          <c:idx val="1"/>
          <c:order val="1"/>
          <c:tx>
            <c:strRef>
              <c:f>'LTEP Supply Forecast'!$B$5</c:f>
              <c:strCache>
                <c:ptCount val="1"/>
                <c:pt idx="0">
                  <c:v>Hydro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'LTEP Supply Forecast'!$C$3:$V$3</c:f>
              <c:numCache>
                <c:formatCode>General</c:formatCode>
                <c:ptCount val="2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</c:numCache>
            </c:numRef>
          </c:cat>
          <c:val>
            <c:numRef>
              <c:f>'LTEP Supply Forecast'!$C$5:$V$5</c:f>
              <c:numCache>
                <c:formatCode>_(* #,##0_);_(* \(#,##0\);_(* "-"??_);_(@_)</c:formatCode>
                <c:ptCount val="20"/>
                <c:pt idx="0">
                  <c:v>5929.4016153066359</c:v>
                </c:pt>
                <c:pt idx="1">
                  <c:v>5947.5100328208109</c:v>
                </c:pt>
                <c:pt idx="2">
                  <c:v>5974.154691725661</c:v>
                </c:pt>
                <c:pt idx="3">
                  <c:v>6358.7489128016623</c:v>
                </c:pt>
                <c:pt idx="4">
                  <c:v>6385.0058706502068</c:v>
                </c:pt>
                <c:pt idx="5">
                  <c:v>6399.4343250223192</c:v>
                </c:pt>
                <c:pt idx="6">
                  <c:v>6416.7626158123558</c:v>
                </c:pt>
                <c:pt idx="7">
                  <c:v>6414.8317491243233</c:v>
                </c:pt>
                <c:pt idx="8">
                  <c:v>6412.0875136849209</c:v>
                </c:pt>
                <c:pt idx="9">
                  <c:v>6506.5935167335501</c:v>
                </c:pt>
                <c:pt idx="10">
                  <c:v>6557.8003842110475</c:v>
                </c:pt>
                <c:pt idx="11">
                  <c:v>6566.5706211823308</c:v>
                </c:pt>
                <c:pt idx="12">
                  <c:v>6572.7946603232413</c:v>
                </c:pt>
                <c:pt idx="13">
                  <c:v>6577.6748728314551</c:v>
                </c:pt>
                <c:pt idx="14">
                  <c:v>6577.6748728314551</c:v>
                </c:pt>
                <c:pt idx="15">
                  <c:v>6577.6748728314551</c:v>
                </c:pt>
                <c:pt idx="16">
                  <c:v>6577.6748728314551</c:v>
                </c:pt>
                <c:pt idx="17">
                  <c:v>6577.6748728314551</c:v>
                </c:pt>
                <c:pt idx="18">
                  <c:v>6574.1384869559379</c:v>
                </c:pt>
                <c:pt idx="19">
                  <c:v>6574.1384869559379</c:v>
                </c:pt>
              </c:numCache>
            </c:numRef>
          </c:val>
        </c:ser>
        <c:ser>
          <c:idx val="2"/>
          <c:order val="2"/>
          <c:tx>
            <c:strRef>
              <c:f>'LTEP Supply Forecast'!$B$6</c:f>
              <c:strCache>
                <c:ptCount val="1"/>
                <c:pt idx="0">
                  <c:v>Non Hydro Renewables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'LTEP Supply Forecast'!$C$3:$V$3</c:f>
              <c:numCache>
                <c:formatCode>General</c:formatCode>
                <c:ptCount val="2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</c:numCache>
            </c:numRef>
          </c:cat>
          <c:val>
            <c:numRef>
              <c:f>'LTEP Supply Forecast'!$C$6:$V$6</c:f>
              <c:numCache>
                <c:formatCode>_(* #,##0_);_(* \(#,##0\);_(* "-"??_);_(@_)</c:formatCode>
                <c:ptCount val="20"/>
                <c:pt idx="0">
                  <c:v>826.07491204999133</c:v>
                </c:pt>
                <c:pt idx="1">
                  <c:v>1083.0373874183601</c:v>
                </c:pt>
                <c:pt idx="2">
                  <c:v>1831.1073938953025</c:v>
                </c:pt>
                <c:pt idx="3">
                  <c:v>1853.530406998005</c:v>
                </c:pt>
                <c:pt idx="4">
                  <c:v>2046.5199376102491</c:v>
                </c:pt>
                <c:pt idx="5">
                  <c:v>2190.8673865898409</c:v>
                </c:pt>
                <c:pt idx="6">
                  <c:v>2371.719937610249</c:v>
                </c:pt>
                <c:pt idx="7">
                  <c:v>2377.7449376102491</c:v>
                </c:pt>
                <c:pt idx="8">
                  <c:v>2605.0163661816778</c:v>
                </c:pt>
                <c:pt idx="9">
                  <c:v>2605.0163661816778</c:v>
                </c:pt>
                <c:pt idx="10">
                  <c:v>2605.0163661816778</c:v>
                </c:pt>
                <c:pt idx="11">
                  <c:v>2476.0163661816778</c:v>
                </c:pt>
                <c:pt idx="12">
                  <c:v>2476.0163661816778</c:v>
                </c:pt>
                <c:pt idx="13">
                  <c:v>2476.0163661816778</c:v>
                </c:pt>
                <c:pt idx="14">
                  <c:v>2476.0163661816778</c:v>
                </c:pt>
                <c:pt idx="15">
                  <c:v>2476.0163661816778</c:v>
                </c:pt>
                <c:pt idx="16">
                  <c:v>2476.0163661816778</c:v>
                </c:pt>
                <c:pt idx="17">
                  <c:v>2461.8751623816784</c:v>
                </c:pt>
                <c:pt idx="18">
                  <c:v>2444.3414958316785</c:v>
                </c:pt>
                <c:pt idx="19">
                  <c:v>2418.8580548499535</c:v>
                </c:pt>
              </c:numCache>
            </c:numRef>
          </c:val>
        </c:ser>
        <c:ser>
          <c:idx val="3"/>
          <c:order val="3"/>
          <c:tx>
            <c:strRef>
              <c:f>'LTEP Supply Forecast'!$B$7</c:f>
              <c:strCache>
                <c:ptCount val="1"/>
                <c:pt idx="0">
                  <c:v>Natural Gas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'LTEP Supply Forecast'!$C$3:$V$3</c:f>
              <c:numCache>
                <c:formatCode>General</c:formatCode>
                <c:ptCount val="2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</c:numCache>
            </c:numRef>
          </c:cat>
          <c:val>
            <c:numRef>
              <c:f>'LTEP Supply Forecast'!$C$7:$V$7</c:f>
              <c:numCache>
                <c:formatCode>_(* #,##0_);_(* \(#,##0\);_(* "-"??_);_(@_)</c:formatCode>
                <c:ptCount val="20"/>
                <c:pt idx="0">
                  <c:v>8813.3455975027082</c:v>
                </c:pt>
                <c:pt idx="1">
                  <c:v>8603.9893952835755</c:v>
                </c:pt>
                <c:pt idx="2">
                  <c:v>8363.6520834729017</c:v>
                </c:pt>
                <c:pt idx="3">
                  <c:v>8256.5854168062342</c:v>
                </c:pt>
                <c:pt idx="4">
                  <c:v>8094.1520834728999</c:v>
                </c:pt>
                <c:pt idx="5">
                  <c:v>8972.7567125501391</c:v>
                </c:pt>
                <c:pt idx="6">
                  <c:v>8862.0177495497246</c:v>
                </c:pt>
                <c:pt idx="7">
                  <c:v>8862.0177495497246</c:v>
                </c:pt>
                <c:pt idx="8">
                  <c:v>8862.0177495497246</c:v>
                </c:pt>
                <c:pt idx="9">
                  <c:v>8744.0177495497246</c:v>
                </c:pt>
                <c:pt idx="10">
                  <c:v>8707.6510828830596</c:v>
                </c:pt>
                <c:pt idx="11">
                  <c:v>8707.6510828830596</c:v>
                </c:pt>
                <c:pt idx="12">
                  <c:v>8707.6510828830596</c:v>
                </c:pt>
                <c:pt idx="13">
                  <c:v>8707.6510828830596</c:v>
                </c:pt>
                <c:pt idx="14">
                  <c:v>8707.6510828830596</c:v>
                </c:pt>
                <c:pt idx="15">
                  <c:v>8707.6510828830596</c:v>
                </c:pt>
                <c:pt idx="16">
                  <c:v>8707.6510828830596</c:v>
                </c:pt>
                <c:pt idx="17">
                  <c:v>8707.6510828830596</c:v>
                </c:pt>
                <c:pt idx="18">
                  <c:v>8707.6510828830596</c:v>
                </c:pt>
                <c:pt idx="19">
                  <c:v>8666.9202604557977</c:v>
                </c:pt>
              </c:numCache>
            </c:numRef>
          </c:val>
        </c:ser>
        <c:ser>
          <c:idx val="4"/>
          <c:order val="4"/>
          <c:tx>
            <c:strRef>
              <c:f>'LTEP Supply Forecast'!$B$8</c:f>
              <c:strCache>
                <c:ptCount val="1"/>
                <c:pt idx="0">
                  <c:v>Coal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'LTEP Supply Forecast'!$C$3:$V$3</c:f>
              <c:numCache>
                <c:formatCode>General</c:formatCode>
                <c:ptCount val="2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</c:numCache>
            </c:numRef>
          </c:cat>
          <c:val>
            <c:numRef>
              <c:f>'LTEP Supply Forecast'!$C$8:$V$8</c:f>
              <c:numCache>
                <c:formatCode>_(* #,##0_);_(* \(#,##0\);_(* "-"??_);_(@_)</c:formatCode>
                <c:ptCount val="20"/>
                <c:pt idx="0">
                  <c:v>3136</c:v>
                </c:pt>
                <c:pt idx="1">
                  <c:v>153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</c:ser>
        <c:ser>
          <c:idx val="5"/>
          <c:order val="5"/>
          <c:tx>
            <c:strRef>
              <c:f>'LTEP Supply Forecast'!$B$9</c:f>
              <c:strCache>
                <c:ptCount val="1"/>
                <c:pt idx="0">
                  <c:v>Demand Response Programs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'LTEP Supply Forecast'!$C$3:$V$3</c:f>
              <c:numCache>
                <c:formatCode>General</c:formatCode>
                <c:ptCount val="2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</c:numCache>
            </c:numRef>
          </c:cat>
          <c:val>
            <c:numRef>
              <c:f>'LTEP Supply Forecast'!$C$9:$V$9</c:f>
              <c:numCache>
                <c:formatCode>_(* #,##0_);_(* \(#,##0\);_(* "-"??_);_(@_)</c:formatCode>
                <c:ptCount val="20"/>
                <c:pt idx="0">
                  <c:v>539.00154243215457</c:v>
                </c:pt>
                <c:pt idx="1">
                  <c:v>539.00154243215457</c:v>
                </c:pt>
                <c:pt idx="2">
                  <c:v>527.73137059614726</c:v>
                </c:pt>
                <c:pt idx="3">
                  <c:v>527.73137059614726</c:v>
                </c:pt>
                <c:pt idx="4">
                  <c:v>527.73137059614726</c:v>
                </c:pt>
                <c:pt idx="5">
                  <c:v>527.73137059614726</c:v>
                </c:pt>
                <c:pt idx="6">
                  <c:v>527.73137059614726</c:v>
                </c:pt>
                <c:pt idx="7">
                  <c:v>627.73137059614726</c:v>
                </c:pt>
                <c:pt idx="8">
                  <c:v>777.73137059614737</c:v>
                </c:pt>
                <c:pt idx="9">
                  <c:v>927.73137059614726</c:v>
                </c:pt>
                <c:pt idx="10">
                  <c:v>1127.7313705961474</c:v>
                </c:pt>
                <c:pt idx="11">
                  <c:v>1327.7313705961474</c:v>
                </c:pt>
                <c:pt idx="12">
                  <c:v>1517.7313705961474</c:v>
                </c:pt>
                <c:pt idx="13">
                  <c:v>1537.7313705961474</c:v>
                </c:pt>
                <c:pt idx="14">
                  <c:v>1557.7313705961478</c:v>
                </c:pt>
                <c:pt idx="15">
                  <c:v>1567.7313705961478</c:v>
                </c:pt>
                <c:pt idx="16">
                  <c:v>1587.7313705961474</c:v>
                </c:pt>
                <c:pt idx="17">
                  <c:v>1607.7313705961478</c:v>
                </c:pt>
                <c:pt idx="18">
                  <c:v>1607.7313705961478</c:v>
                </c:pt>
                <c:pt idx="19">
                  <c:v>1617.7313705961478</c:v>
                </c:pt>
              </c:numCache>
            </c:numRef>
          </c:val>
        </c:ser>
        <c:ser>
          <c:idx val="6"/>
          <c:order val="6"/>
          <c:tx>
            <c:strRef>
              <c:f>'LTEP Supply Forecast'!$B$10</c:f>
              <c:strCache>
                <c:ptCount val="1"/>
                <c:pt idx="0">
                  <c:v>Required Capacity (Undetermined)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numRef>
              <c:f>'LTEP Supply Forecast'!$C$3:$V$3</c:f>
              <c:numCache>
                <c:formatCode>General</c:formatCode>
                <c:ptCount val="20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  <c:pt idx="11">
                  <c:v>2024</c:v>
                </c:pt>
                <c:pt idx="12">
                  <c:v>2025</c:v>
                </c:pt>
                <c:pt idx="13">
                  <c:v>2026</c:v>
                </c:pt>
                <c:pt idx="14">
                  <c:v>2027</c:v>
                </c:pt>
                <c:pt idx="15">
                  <c:v>2028</c:v>
                </c:pt>
                <c:pt idx="16">
                  <c:v>2029</c:v>
                </c:pt>
                <c:pt idx="17">
                  <c:v>2030</c:v>
                </c:pt>
                <c:pt idx="18">
                  <c:v>2031</c:v>
                </c:pt>
                <c:pt idx="19">
                  <c:v>2032</c:v>
                </c:pt>
              </c:numCache>
            </c:numRef>
          </c:cat>
          <c:val>
            <c:numRef>
              <c:f>'LTEP Supply Forecast'!$C$10:$V$10</c:f>
              <c:numCache>
                <c:formatCode>_(* #,##0_);_(* \(#,##0\);_(* "-"??_);_(@_)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405.64606814290164</c:v>
                </c:pt>
                <c:pt idx="7">
                  <c:v>729.44487152909278</c:v>
                </c:pt>
                <c:pt idx="8">
                  <c:v>2869.4544099329541</c:v>
                </c:pt>
                <c:pt idx="9">
                  <c:v>3641.8641418700136</c:v>
                </c:pt>
                <c:pt idx="10">
                  <c:v>2774.7695351876755</c:v>
                </c:pt>
                <c:pt idx="11">
                  <c:v>2682.8203526014258</c:v>
                </c:pt>
                <c:pt idx="12">
                  <c:v>2762.4449445290338</c:v>
                </c:pt>
                <c:pt idx="13">
                  <c:v>2057.2679046262165</c:v>
                </c:pt>
                <c:pt idx="14">
                  <c:v>2325.2661487021905</c:v>
                </c:pt>
                <c:pt idx="15">
                  <c:v>2445.6600944686106</c:v>
                </c:pt>
                <c:pt idx="16">
                  <c:v>2736.9909091846021</c:v>
                </c:pt>
                <c:pt idx="17">
                  <c:v>2153.166807554182</c:v>
                </c:pt>
                <c:pt idx="18">
                  <c:v>2242.5526140010334</c:v>
                </c:pt>
                <c:pt idx="19">
                  <c:v>1554.9003999350971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6915456"/>
        <c:axId val="76916992"/>
      </c:barChart>
      <c:lineChart>
        <c:grouping val="standard"/>
        <c:varyColors val="0"/>
        <c:ser>
          <c:idx val="8"/>
          <c:order val="7"/>
          <c:tx>
            <c:strRef>
              <c:f>'LTEP Supply Forecast'!$B$18</c:f>
              <c:strCache>
                <c:ptCount val="1"/>
                <c:pt idx="0">
                  <c:v>Capacity Resource Commitment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val>
            <c:numRef>
              <c:f>'LTEP Supply Forecast'!$C$18:$V$18</c:f>
              <c:numCache>
                <c:formatCode>_(* #,##0_);_(* \(#,##0\);_(* "-"??_);_(@_)</c:formatCode>
                <c:ptCount val="20"/>
                <c:pt idx="0">
                  <c:v>32137.823667291494</c:v>
                </c:pt>
                <c:pt idx="1">
                  <c:v>29220.538357954898</c:v>
                </c:pt>
                <c:pt idx="2">
                  <c:v>29074.645539690013</c:v>
                </c:pt>
                <c:pt idx="3">
                  <c:v>29140.596107202047</c:v>
                </c:pt>
                <c:pt idx="4">
                  <c:v>28319.4092623295</c:v>
                </c:pt>
                <c:pt idx="5">
                  <c:v>29356.789794758442</c:v>
                </c:pt>
                <c:pt idx="6">
                  <c:v>28178.23167356848</c:v>
                </c:pt>
                <c:pt idx="7">
                  <c:v>27766.325806880443</c:v>
                </c:pt>
                <c:pt idx="8">
                  <c:v>25950.85300001247</c:v>
                </c:pt>
                <c:pt idx="9">
                  <c:v>25255.359003061098</c:v>
                </c:pt>
                <c:pt idx="10">
                  <c:v>26220.199203871929</c:v>
                </c:pt>
                <c:pt idx="11">
                  <c:v>26355.969440843215</c:v>
                </c:pt>
                <c:pt idx="12">
                  <c:v>26552.193479984122</c:v>
                </c:pt>
                <c:pt idx="13">
                  <c:v>27455.073692492337</c:v>
                </c:pt>
                <c:pt idx="14">
                  <c:v>27475.07369249234</c:v>
                </c:pt>
                <c:pt idx="15">
                  <c:v>27485.07369249234</c:v>
                </c:pt>
                <c:pt idx="16">
                  <c:v>27505.073692492337</c:v>
                </c:pt>
                <c:pt idx="17">
                  <c:v>28332.932488692342</c:v>
                </c:pt>
                <c:pt idx="18">
                  <c:v>28311.86243626682</c:v>
                </c:pt>
                <c:pt idx="19">
                  <c:v>29077.648172857836</c:v>
                </c:pt>
              </c:numCache>
            </c:numRef>
          </c:val>
          <c:smooth val="0"/>
        </c:ser>
        <c:ser>
          <c:idx val="9"/>
          <c:order val="8"/>
          <c:tx>
            <c:strRef>
              <c:f>'LTEP Supply Forecast'!$B$19</c:f>
              <c:strCache>
                <c:ptCount val="1"/>
                <c:pt idx="0">
                  <c:v>Projected Ontario Peak Demand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none"/>
          </c:marker>
          <c:val>
            <c:numRef>
              <c:f>'LTEP Supply Forecast'!$C$19:$V$19</c:f>
              <c:numCache>
                <c:formatCode>_(* #,##0_);_(* \(#,##0\);_(* "-"??_);_(@_)</c:formatCode>
                <c:ptCount val="20"/>
                <c:pt idx="0">
                  <c:v>32137.823667291494</c:v>
                </c:pt>
                <c:pt idx="1">
                  <c:v>29220.538357954898</c:v>
                </c:pt>
                <c:pt idx="2">
                  <c:v>29074.645539690013</c:v>
                </c:pt>
                <c:pt idx="3">
                  <c:v>29140.596107202047</c:v>
                </c:pt>
                <c:pt idx="4">
                  <c:v>28319.4092623295</c:v>
                </c:pt>
                <c:pt idx="5">
                  <c:v>29356.789794758442</c:v>
                </c:pt>
                <c:pt idx="6">
                  <c:v>28583.877741711382</c:v>
                </c:pt>
                <c:pt idx="7">
                  <c:v>28495.770678409535</c:v>
                </c:pt>
                <c:pt idx="8">
                  <c:v>28820.307409945424</c:v>
                </c:pt>
                <c:pt idx="9">
                  <c:v>28897.223144931111</c:v>
                </c:pt>
                <c:pt idx="10">
                  <c:v>28994.968739059605</c:v>
                </c:pt>
                <c:pt idx="11">
                  <c:v>29038.789793444641</c:v>
                </c:pt>
                <c:pt idx="12">
                  <c:v>29314.638424513156</c:v>
                </c:pt>
                <c:pt idx="13">
                  <c:v>29512.341597118553</c:v>
                </c:pt>
                <c:pt idx="14">
                  <c:v>29800.339841194531</c:v>
                </c:pt>
                <c:pt idx="15">
                  <c:v>29930.733786960951</c:v>
                </c:pt>
                <c:pt idx="16">
                  <c:v>30242.064601676939</c:v>
                </c:pt>
                <c:pt idx="17">
                  <c:v>30486.099296246524</c:v>
                </c:pt>
                <c:pt idx="18">
                  <c:v>30554.415050267853</c:v>
                </c:pt>
                <c:pt idx="19">
                  <c:v>30632.548572792934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6915456"/>
        <c:axId val="76916992"/>
      </c:lineChart>
      <c:catAx>
        <c:axId val="7691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6916992"/>
        <c:crosses val="autoZero"/>
        <c:auto val="1"/>
        <c:lblAlgn val="ctr"/>
        <c:lblOffset val="100"/>
        <c:tickLblSkip val="3"/>
        <c:noMultiLvlLbl val="0"/>
      </c:catAx>
      <c:valAx>
        <c:axId val="7691699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Expected Capacity Contribution at Time of Peak Demand (MW)</a:t>
                </a:r>
              </a:p>
            </c:rich>
          </c:tx>
          <c:overlay val="0"/>
        </c:title>
        <c:numFmt formatCode="_(* #,##0_);_(* \(#,##0\);_(* &quot;-&quot;??_);_(@_)" sourceLinked="1"/>
        <c:majorTickMark val="out"/>
        <c:minorTickMark val="none"/>
        <c:tickLblPos val="nextTo"/>
        <c:crossAx val="76915456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5" Type="http://schemas.openxmlformats.org/officeDocument/2006/relationships/chart" Target="../charts/chart25.xml"/><Relationship Id="rId4" Type="http://schemas.openxmlformats.org/officeDocument/2006/relationships/chart" Target="../charts/chart24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55</xdr:row>
      <xdr:rowOff>57149</xdr:rowOff>
    </xdr:from>
    <xdr:to>
      <xdr:col>8</xdr:col>
      <xdr:colOff>523875</xdr:colOff>
      <xdr:row>76</xdr:row>
      <xdr:rowOff>66675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1123950</xdr:colOff>
      <xdr:row>57</xdr:row>
      <xdr:rowOff>28575</xdr:rowOff>
    </xdr:from>
    <xdr:to>
      <xdr:col>16</xdr:col>
      <xdr:colOff>447675</xdr:colOff>
      <xdr:row>74</xdr:row>
      <xdr:rowOff>85725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0.66174</cdr:x>
      <cdr:y>0.26736</cdr:y>
    </cdr:from>
    <cdr:to>
      <cdr:x>0.83919</cdr:x>
      <cdr:y>0.36458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409951" y="733425"/>
          <a:ext cx="91440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CA" sz="1100"/>
            <a:t>Exports</a:t>
          </a:r>
        </a:p>
      </cdr:txBody>
    </cdr:sp>
  </cdr:relSizeAnchor>
  <cdr:relSizeAnchor xmlns:cdr="http://schemas.openxmlformats.org/drawingml/2006/chartDrawing">
    <cdr:from>
      <cdr:x>0.64387</cdr:x>
      <cdr:y>0.55671</cdr:y>
    </cdr:from>
    <cdr:to>
      <cdr:x>0.82132</cdr:x>
      <cdr:y>0.65394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3317875" y="1527175"/>
          <a:ext cx="914400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100"/>
            <a:t>Imports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123825</xdr:colOff>
      <xdr:row>7</xdr:row>
      <xdr:rowOff>85725</xdr:rowOff>
    </xdr:from>
    <xdr:to>
      <xdr:col>9</xdr:col>
      <xdr:colOff>428625</xdr:colOff>
      <xdr:row>21</xdr:row>
      <xdr:rowOff>161925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0.05208</cdr:x>
      <cdr:y>0.04167</cdr:y>
    </cdr:from>
    <cdr:to>
      <cdr:x>0.58542</cdr:x>
      <cdr:y>0.22917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38125" y="114301"/>
          <a:ext cx="2438400" cy="5143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CA" sz="1100"/>
        </a:p>
      </cdr:txBody>
    </cdr:sp>
  </cdr:relSizeAnchor>
  <cdr:relSizeAnchor xmlns:cdr="http://schemas.openxmlformats.org/drawingml/2006/chartDrawing">
    <cdr:from>
      <cdr:x>0</cdr:x>
      <cdr:y>0.03125</cdr:y>
    </cdr:from>
    <cdr:to>
      <cdr:x>0.49167</cdr:x>
      <cdr:y>0.20486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85725"/>
          <a:ext cx="2247900" cy="476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CA" sz="1100" b="1"/>
            <a:t>Capacity Requirements Beyond</a:t>
          </a:r>
          <a:r>
            <a:rPr lang="en-CA" sz="1100" b="1" baseline="0"/>
            <a:t> Current Commitments</a:t>
          </a:r>
        </a:p>
        <a:p xmlns:a="http://schemas.openxmlformats.org/drawingml/2006/main">
          <a:r>
            <a:rPr lang="en-CA" sz="1100" i="1" baseline="0"/>
            <a:t>in megawatts (MW)</a:t>
          </a:r>
          <a:endParaRPr lang="en-CA" sz="1100" i="1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20</xdr:row>
      <xdr:rowOff>95250</xdr:rowOff>
    </xdr:from>
    <xdr:to>
      <xdr:col>7</xdr:col>
      <xdr:colOff>57151</xdr:colOff>
      <xdr:row>39</xdr:row>
      <xdr:rowOff>152400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314325</xdr:colOff>
      <xdr:row>9</xdr:row>
      <xdr:rowOff>180975</xdr:rowOff>
    </xdr:from>
    <xdr:to>
      <xdr:col>9</xdr:col>
      <xdr:colOff>9525</xdr:colOff>
      <xdr:row>24</xdr:row>
      <xdr:rowOff>66675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28</xdr:row>
      <xdr:rowOff>133350</xdr:rowOff>
    </xdr:from>
    <xdr:to>
      <xdr:col>10</xdr:col>
      <xdr:colOff>95250</xdr:colOff>
      <xdr:row>43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361950</xdr:colOff>
      <xdr:row>17</xdr:row>
      <xdr:rowOff>38100</xdr:rowOff>
    </xdr:from>
    <xdr:to>
      <xdr:col>17</xdr:col>
      <xdr:colOff>57150</xdr:colOff>
      <xdr:row>31</xdr:row>
      <xdr:rowOff>114300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76200</xdr:colOff>
      <xdr:row>14</xdr:row>
      <xdr:rowOff>171450</xdr:rowOff>
    </xdr:from>
    <xdr:to>
      <xdr:col>16</xdr:col>
      <xdr:colOff>381000</xdr:colOff>
      <xdr:row>29</xdr:row>
      <xdr:rowOff>57150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76200</xdr:colOff>
      <xdr:row>14</xdr:row>
      <xdr:rowOff>171450</xdr:rowOff>
    </xdr:from>
    <xdr:to>
      <xdr:col>16</xdr:col>
      <xdr:colOff>381000</xdr:colOff>
      <xdr:row>29</xdr:row>
      <xdr:rowOff>57150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118222</xdr:colOff>
      <xdr:row>20</xdr:row>
      <xdr:rowOff>79561</xdr:rowOff>
    </xdr:from>
    <xdr:to>
      <xdr:col>19</xdr:col>
      <xdr:colOff>261097</xdr:colOff>
      <xdr:row>41</xdr:row>
      <xdr:rowOff>130234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324971</xdr:colOff>
      <xdr:row>8</xdr:row>
      <xdr:rowOff>73959</xdr:rowOff>
    </xdr:from>
    <xdr:to>
      <xdr:col>22</xdr:col>
      <xdr:colOff>56030</xdr:colOff>
      <xdr:row>22</xdr:row>
      <xdr:rowOff>161365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1109383</xdr:colOff>
      <xdr:row>9</xdr:row>
      <xdr:rowOff>73959</xdr:rowOff>
    </xdr:from>
    <xdr:to>
      <xdr:col>11</xdr:col>
      <xdr:colOff>324971</xdr:colOff>
      <xdr:row>23</xdr:row>
      <xdr:rowOff>161365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481853</xdr:colOff>
      <xdr:row>55</xdr:row>
      <xdr:rowOff>73959</xdr:rowOff>
    </xdr:from>
    <xdr:to>
      <xdr:col>15</xdr:col>
      <xdr:colOff>482391</xdr:colOff>
      <xdr:row>72</xdr:row>
      <xdr:rowOff>109011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3</xdr:row>
      <xdr:rowOff>57150</xdr:rowOff>
    </xdr:from>
    <xdr:to>
      <xdr:col>13</xdr:col>
      <xdr:colOff>304800</xdr:colOff>
      <xdr:row>28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8</xdr:row>
      <xdr:rowOff>47625</xdr:rowOff>
    </xdr:from>
    <xdr:to>
      <xdr:col>11</xdr:col>
      <xdr:colOff>121158</xdr:colOff>
      <xdr:row>28</xdr:row>
      <xdr:rowOff>96393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9525</xdr:rowOff>
    </xdr:from>
    <xdr:to>
      <xdr:col>10</xdr:col>
      <xdr:colOff>91440</xdr:colOff>
      <xdr:row>26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95250</xdr:colOff>
      <xdr:row>7</xdr:row>
      <xdr:rowOff>114300</xdr:rowOff>
    </xdr:from>
    <xdr:to>
      <xdr:col>19</xdr:col>
      <xdr:colOff>400050</xdr:colOff>
      <xdr:row>22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200025</xdr:colOff>
      <xdr:row>18</xdr:row>
      <xdr:rowOff>104775</xdr:rowOff>
    </xdr:from>
    <xdr:to>
      <xdr:col>16</xdr:col>
      <xdr:colOff>504825</xdr:colOff>
      <xdr:row>32</xdr:row>
      <xdr:rowOff>180975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285750</xdr:colOff>
      <xdr:row>11</xdr:row>
      <xdr:rowOff>85725</xdr:rowOff>
    </xdr:from>
    <xdr:to>
      <xdr:col>26</xdr:col>
      <xdr:colOff>590550</xdr:colOff>
      <xdr:row>25</xdr:row>
      <xdr:rowOff>161925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190500</xdr:colOff>
      <xdr:row>12</xdr:row>
      <xdr:rowOff>19050</xdr:rowOff>
    </xdr:from>
    <xdr:to>
      <xdr:col>6</xdr:col>
      <xdr:colOff>142875</xdr:colOff>
      <xdr:row>26</xdr:row>
      <xdr:rowOff>95250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1162050</xdr:colOff>
      <xdr:row>15</xdr:row>
      <xdr:rowOff>180975</xdr:rowOff>
    </xdr:from>
    <xdr:to>
      <xdr:col>7</xdr:col>
      <xdr:colOff>504825</xdr:colOff>
      <xdr:row>30</xdr:row>
      <xdr:rowOff>66675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17</xdr:col>
      <xdr:colOff>352425</xdr:colOff>
      <xdr:row>15</xdr:row>
      <xdr:rowOff>19050</xdr:rowOff>
    </xdr:from>
    <xdr:to>
      <xdr:col>25</xdr:col>
      <xdr:colOff>47625</xdr:colOff>
      <xdr:row>29</xdr:row>
      <xdr:rowOff>95250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76200</xdr:colOff>
      <xdr:row>4</xdr:row>
      <xdr:rowOff>161924</xdr:rowOff>
    </xdr:from>
    <xdr:to>
      <xdr:col>25</xdr:col>
      <xdr:colOff>381000</xdr:colOff>
      <xdr:row>23</xdr:row>
      <xdr:rowOff>95250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8</xdr:row>
      <xdr:rowOff>180975</xdr:rowOff>
    </xdr:from>
    <xdr:to>
      <xdr:col>13</xdr:col>
      <xdr:colOff>320802</xdr:colOff>
      <xdr:row>29</xdr:row>
      <xdr:rowOff>39243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0.47858</cdr:x>
      <cdr:y>0.69207</cdr:y>
    </cdr:from>
    <cdr:to>
      <cdr:x>0.73743</cdr:x>
      <cdr:y>0.78582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447917" y="2280825"/>
          <a:ext cx="1323998" cy="3089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CA" sz="1100"/>
            <a:t>Industrial Demand</a:t>
          </a:r>
        </a:p>
      </cdr:txBody>
    </cdr:sp>
  </cdr:relSizeAnchor>
  <cdr:relSizeAnchor xmlns:cdr="http://schemas.openxmlformats.org/drawingml/2006/chartDrawing">
    <cdr:from>
      <cdr:x>0.32837</cdr:x>
      <cdr:y>0.029</cdr:y>
    </cdr:from>
    <cdr:to>
      <cdr:x>0.7635</cdr:x>
      <cdr:y>0.12275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679567" y="95564"/>
          <a:ext cx="2225683" cy="3089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100"/>
            <a:t>Residential</a:t>
          </a:r>
          <a:r>
            <a:rPr lang="en-CA" sz="1100" baseline="0"/>
            <a:t> &amp; Commercial</a:t>
          </a:r>
          <a:r>
            <a:rPr lang="en-CA" sz="1100"/>
            <a:t> Demand</a:t>
          </a:r>
        </a:p>
      </cdr:txBody>
    </cdr:sp>
  </cdr:relSizeAnchor>
  <cdr:relSizeAnchor xmlns:cdr="http://schemas.openxmlformats.org/drawingml/2006/chartDrawing">
    <cdr:from>
      <cdr:x>0.68156</cdr:x>
      <cdr:y>0.91329</cdr:y>
    </cdr:from>
    <cdr:to>
      <cdr:x>0.99255</cdr:x>
      <cdr:y>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486150" y="3009900"/>
          <a:ext cx="159067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CA" sz="1100"/>
        </a:p>
      </cdr:txBody>
    </cdr: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800100</xdr:colOff>
      <xdr:row>12</xdr:row>
      <xdr:rowOff>76200</xdr:rowOff>
    </xdr:from>
    <xdr:to>
      <xdr:col>7</xdr:col>
      <xdr:colOff>49530</xdr:colOff>
      <xdr:row>30</xdr:row>
      <xdr:rowOff>149352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12</xdr:row>
      <xdr:rowOff>161925</xdr:rowOff>
    </xdr:from>
    <xdr:to>
      <xdr:col>14</xdr:col>
      <xdr:colOff>466344</xdr:colOff>
      <xdr:row>33</xdr:row>
      <xdr:rowOff>102489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</xdr:colOff>
      <xdr:row>10</xdr:row>
      <xdr:rowOff>19050</xdr:rowOff>
    </xdr:from>
    <xdr:to>
      <xdr:col>14</xdr:col>
      <xdr:colOff>456819</xdr:colOff>
      <xdr:row>30</xdr:row>
      <xdr:rowOff>150114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104775</xdr:colOff>
      <xdr:row>6</xdr:row>
      <xdr:rowOff>66675</xdr:rowOff>
    </xdr:from>
    <xdr:to>
      <xdr:col>25</xdr:col>
      <xdr:colOff>494919</xdr:colOff>
      <xdr:row>27</xdr:row>
      <xdr:rowOff>7239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142875</xdr:colOff>
      <xdr:row>8</xdr:row>
      <xdr:rowOff>123825</xdr:rowOff>
    </xdr:from>
    <xdr:to>
      <xdr:col>9</xdr:col>
      <xdr:colOff>447675</xdr:colOff>
      <xdr:row>23</xdr:row>
      <xdr:rowOff>9525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638173</xdr:colOff>
      <xdr:row>20</xdr:row>
      <xdr:rowOff>28574</xdr:rowOff>
    </xdr:from>
    <xdr:to>
      <xdr:col>9</xdr:col>
      <xdr:colOff>495300</xdr:colOff>
      <xdr:row>40</xdr:row>
      <xdr:rowOff>19049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0.64479</cdr:x>
      <cdr:y>0.94486</cdr:y>
    </cdr:from>
    <cdr:to>
      <cdr:x>1</cdr:x>
      <cdr:y>0.99749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181352" y="3590926"/>
          <a:ext cx="1752600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CA" sz="900" i="1"/>
            <a:t>Generation on February 11, 2014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4</xdr:col>
      <xdr:colOff>333375</xdr:colOff>
      <xdr:row>25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238124</xdr:colOff>
      <xdr:row>7</xdr:row>
      <xdr:rowOff>57150</xdr:rowOff>
    </xdr:from>
    <xdr:to>
      <xdr:col>13</xdr:col>
      <xdr:colOff>476249</xdr:colOff>
      <xdr:row>24</xdr:row>
      <xdr:rowOff>114300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0.46741</cdr:x>
      <cdr:y>0.66895</cdr:y>
    </cdr:from>
    <cdr:to>
      <cdr:x>0.72626</cdr:x>
      <cdr:y>0.7627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390775" y="2204641"/>
          <a:ext cx="1323975" cy="3089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CA" sz="1100"/>
            <a:t>Industrial Demand</a:t>
          </a:r>
        </a:p>
      </cdr:txBody>
    </cdr:sp>
  </cdr:relSizeAnchor>
  <cdr:relSizeAnchor xmlns:cdr="http://schemas.openxmlformats.org/drawingml/2006/chartDrawing">
    <cdr:from>
      <cdr:x>0.44196</cdr:x>
      <cdr:y>0.08102</cdr:y>
    </cdr:from>
    <cdr:to>
      <cdr:x>0.70081</cdr:x>
      <cdr:y>0.17477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260600" y="222250"/>
          <a:ext cx="1323975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100"/>
            <a:t>Residential Demand</a:t>
          </a:r>
        </a:p>
      </cdr:txBody>
    </cdr:sp>
  </cdr:relSizeAnchor>
  <cdr:relSizeAnchor xmlns:cdr="http://schemas.openxmlformats.org/drawingml/2006/chartDrawing">
    <cdr:from>
      <cdr:x>0.68156</cdr:x>
      <cdr:y>0.91329</cdr:y>
    </cdr:from>
    <cdr:to>
      <cdr:x>0.99255</cdr:x>
      <cdr:y>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486150" y="3009900"/>
          <a:ext cx="159067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CA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1352549</xdr:colOff>
      <xdr:row>7</xdr:row>
      <xdr:rowOff>57150</xdr:rowOff>
    </xdr:from>
    <xdr:to>
      <xdr:col>10</xdr:col>
      <xdr:colOff>266700</xdr:colOff>
      <xdr:row>23</xdr:row>
      <xdr:rowOff>76200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581024</xdr:colOff>
      <xdr:row>21</xdr:row>
      <xdr:rowOff>66675</xdr:rowOff>
    </xdr:from>
    <xdr:to>
      <xdr:col>13</xdr:col>
      <xdr:colOff>247649</xdr:colOff>
      <xdr:row>35</xdr:row>
      <xdr:rowOff>142875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://reports.ieso.ca/public/GenOutputCapability/PUB_GenOutputCapability_20140211.xml" TargetMode="External"/><Relationship Id="rId7" Type="http://schemas.openxmlformats.org/officeDocument/2006/relationships/hyperlink" Target="http://reports.ieso.ca/public/GenOutputCapability/PUB_GenOutputCapability_20140211.xml" TargetMode="External"/><Relationship Id="rId2" Type="http://schemas.openxmlformats.org/officeDocument/2006/relationships/hyperlink" Target="http://reports.ieso.ca/public/GenOutputCapability/PUB_GenOutputCapability_20140211.xml" TargetMode="External"/><Relationship Id="rId1" Type="http://schemas.openxmlformats.org/officeDocument/2006/relationships/hyperlink" Target="http://reports.ieso.ca/public/GenOutputCapability/PUB_GenOutputCapability_20140211.xml" TargetMode="External"/><Relationship Id="rId6" Type="http://schemas.openxmlformats.org/officeDocument/2006/relationships/hyperlink" Target="http://reports.ieso.ca/public/GenOutputCapability/PUB_GenOutputCapability_20140211.xml" TargetMode="External"/><Relationship Id="rId5" Type="http://schemas.openxmlformats.org/officeDocument/2006/relationships/hyperlink" Target="http://reports.ieso.ca/public/GenOutputCapability/PUB_GenOutputCapability_20140211.xml" TargetMode="External"/><Relationship Id="rId4" Type="http://schemas.openxmlformats.org/officeDocument/2006/relationships/hyperlink" Target="http://reports.ieso.ca/public/GenOutputCapability/PUB_GenOutputCapability_20140211.xml" TargetMode="External"/><Relationship Id="rId9" Type="http://schemas.openxmlformats.org/officeDocument/2006/relationships/drawing" Target="../drawings/drawing3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54"/>
  <sheetViews>
    <sheetView topLeftCell="A40" workbookViewId="0">
      <selection activeCell="M48" sqref="M48"/>
    </sheetView>
  </sheetViews>
  <sheetFormatPr defaultRowHeight="15" x14ac:dyDescent="0.25"/>
  <cols>
    <col min="1" max="1" width="10.7109375" bestFit="1" customWidth="1"/>
    <col min="8" max="8" width="10.28515625" bestFit="1" customWidth="1"/>
    <col min="9" max="9" width="22.85546875" bestFit="1" customWidth="1"/>
  </cols>
  <sheetData>
    <row r="1" spans="1:112" x14ac:dyDescent="0.25">
      <c r="A1" t="s">
        <v>20</v>
      </c>
      <c r="B1" s="19">
        <v>41472</v>
      </c>
    </row>
    <row r="2" spans="1:112" x14ac:dyDescent="0.25">
      <c r="A2" t="s">
        <v>20</v>
      </c>
      <c r="B2" t="s">
        <v>21</v>
      </c>
      <c r="C2" t="s">
        <v>190</v>
      </c>
      <c r="D2" t="s">
        <v>191</v>
      </c>
      <c r="E2" t="s">
        <v>192</v>
      </c>
      <c r="F2" t="s">
        <v>193</v>
      </c>
      <c r="G2" t="s">
        <v>194</v>
      </c>
      <c r="H2" t="s">
        <v>195</v>
      </c>
      <c r="I2" t="s">
        <v>196</v>
      </c>
      <c r="J2" t="s">
        <v>197</v>
      </c>
      <c r="K2" t="s">
        <v>198</v>
      </c>
      <c r="L2" t="s">
        <v>199</v>
      </c>
      <c r="M2" t="s">
        <v>200</v>
      </c>
      <c r="N2" t="s">
        <v>201</v>
      </c>
      <c r="O2" t="s">
        <v>202</v>
      </c>
      <c r="P2" t="s">
        <v>203</v>
      </c>
      <c r="Q2" t="s">
        <v>204</v>
      </c>
      <c r="R2" t="s">
        <v>205</v>
      </c>
      <c r="S2" t="s">
        <v>206</v>
      </c>
      <c r="T2" t="s">
        <v>207</v>
      </c>
      <c r="U2" t="s">
        <v>208</v>
      </c>
      <c r="V2" t="s">
        <v>209</v>
      </c>
      <c r="W2" t="s">
        <v>210</v>
      </c>
      <c r="X2" t="s">
        <v>211</v>
      </c>
      <c r="Y2" t="s">
        <v>212</v>
      </c>
      <c r="Z2" t="s">
        <v>213</v>
      </c>
      <c r="AA2" t="s">
        <v>214</v>
      </c>
      <c r="AB2" t="s">
        <v>215</v>
      </c>
      <c r="AC2" t="s">
        <v>216</v>
      </c>
      <c r="AD2" t="s">
        <v>217</v>
      </c>
      <c r="AE2" t="s">
        <v>218</v>
      </c>
      <c r="AF2" t="s">
        <v>219</v>
      </c>
      <c r="AG2" t="s">
        <v>220</v>
      </c>
      <c r="AH2" t="s">
        <v>221</v>
      </c>
      <c r="AI2" t="s">
        <v>222</v>
      </c>
      <c r="AJ2" t="s">
        <v>223</v>
      </c>
      <c r="AK2" t="s">
        <v>224</v>
      </c>
      <c r="AL2" t="s">
        <v>225</v>
      </c>
      <c r="AM2" t="s">
        <v>226</v>
      </c>
      <c r="AN2" t="s">
        <v>227</v>
      </c>
      <c r="AO2" t="s">
        <v>228</v>
      </c>
      <c r="AP2" t="s">
        <v>229</v>
      </c>
      <c r="AQ2" t="s">
        <v>230</v>
      </c>
      <c r="AR2" t="s">
        <v>231</v>
      </c>
      <c r="AS2" t="s">
        <v>232</v>
      </c>
      <c r="AT2" t="s">
        <v>233</v>
      </c>
      <c r="AU2" t="s">
        <v>234</v>
      </c>
      <c r="AV2" t="s">
        <v>235</v>
      </c>
      <c r="AW2" t="s">
        <v>236</v>
      </c>
      <c r="AX2" t="s">
        <v>237</v>
      </c>
      <c r="AY2" t="s">
        <v>238</v>
      </c>
      <c r="AZ2" t="s">
        <v>239</v>
      </c>
      <c r="BA2" t="s">
        <v>240</v>
      </c>
      <c r="BB2" t="s">
        <v>241</v>
      </c>
      <c r="BC2" t="s">
        <v>242</v>
      </c>
      <c r="BD2" t="s">
        <v>243</v>
      </c>
      <c r="BE2" t="s">
        <v>244</v>
      </c>
      <c r="BF2" t="s">
        <v>245</v>
      </c>
      <c r="BG2" t="s">
        <v>246</v>
      </c>
      <c r="BH2" t="s">
        <v>247</v>
      </c>
      <c r="BI2" t="s">
        <v>248</v>
      </c>
      <c r="BJ2" t="s">
        <v>249</v>
      </c>
      <c r="BK2" t="s">
        <v>250</v>
      </c>
      <c r="BL2" t="s">
        <v>251</v>
      </c>
      <c r="BM2" t="s">
        <v>252</v>
      </c>
      <c r="BN2" t="s">
        <v>253</v>
      </c>
      <c r="BO2" t="s">
        <v>254</v>
      </c>
      <c r="BP2" t="s">
        <v>255</v>
      </c>
      <c r="BQ2" t="s">
        <v>256</v>
      </c>
      <c r="BR2" t="s">
        <v>257</v>
      </c>
      <c r="BS2" t="s">
        <v>258</v>
      </c>
      <c r="BT2" t="s">
        <v>259</v>
      </c>
      <c r="BU2" t="s">
        <v>260</v>
      </c>
      <c r="BV2" t="s">
        <v>261</v>
      </c>
      <c r="BW2" t="s">
        <v>262</v>
      </c>
      <c r="BX2" t="s">
        <v>263</v>
      </c>
      <c r="BY2" t="s">
        <v>264</v>
      </c>
      <c r="BZ2" t="s">
        <v>265</v>
      </c>
      <c r="CA2" t="s">
        <v>266</v>
      </c>
      <c r="CB2" t="s">
        <v>267</v>
      </c>
      <c r="CC2" t="s">
        <v>268</v>
      </c>
      <c r="CD2" t="s">
        <v>269</v>
      </c>
      <c r="CE2" t="s">
        <v>270</v>
      </c>
      <c r="CF2" t="s">
        <v>271</v>
      </c>
      <c r="CG2" t="s">
        <v>272</v>
      </c>
      <c r="CH2" t="s">
        <v>273</v>
      </c>
      <c r="CI2" t="s">
        <v>274</v>
      </c>
      <c r="CJ2" t="s">
        <v>275</v>
      </c>
      <c r="CK2" t="s">
        <v>276</v>
      </c>
      <c r="CL2" t="s">
        <v>277</v>
      </c>
      <c r="CM2" t="s">
        <v>278</v>
      </c>
      <c r="CN2" t="s">
        <v>279</v>
      </c>
      <c r="CO2" t="s">
        <v>280</v>
      </c>
      <c r="CP2" t="s">
        <v>281</v>
      </c>
      <c r="CQ2" t="s">
        <v>282</v>
      </c>
      <c r="CR2" t="s">
        <v>283</v>
      </c>
      <c r="CS2" t="s">
        <v>284</v>
      </c>
      <c r="CT2" t="s">
        <v>285</v>
      </c>
      <c r="CU2" t="s">
        <v>286</v>
      </c>
      <c r="CV2" t="s">
        <v>287</v>
      </c>
      <c r="CW2" t="s">
        <v>288</v>
      </c>
      <c r="CX2" t="s">
        <v>289</v>
      </c>
      <c r="CY2" t="s">
        <v>290</v>
      </c>
      <c r="CZ2" t="s">
        <v>291</v>
      </c>
      <c r="DA2" t="s">
        <v>292</v>
      </c>
      <c r="DB2" t="s">
        <v>293</v>
      </c>
      <c r="DC2" t="s">
        <v>294</v>
      </c>
      <c r="DD2" t="s">
        <v>295</v>
      </c>
      <c r="DE2" t="s">
        <v>296</v>
      </c>
      <c r="DF2" t="s">
        <v>297</v>
      </c>
      <c r="DG2" t="s">
        <v>298</v>
      </c>
      <c r="DH2" t="s">
        <v>299</v>
      </c>
    </row>
    <row r="3" spans="1:112" x14ac:dyDescent="0.25">
      <c r="A3" t="s">
        <v>20</v>
      </c>
      <c r="B3" t="s">
        <v>21</v>
      </c>
      <c r="C3" t="s">
        <v>6</v>
      </c>
      <c r="D3" t="s">
        <v>6</v>
      </c>
      <c r="E3" t="s">
        <v>6</v>
      </c>
      <c r="F3" t="s">
        <v>7</v>
      </c>
      <c r="G3" t="s">
        <v>6</v>
      </c>
      <c r="H3" t="s">
        <v>6</v>
      </c>
      <c r="I3" t="s">
        <v>4</v>
      </c>
      <c r="J3" t="s">
        <v>6</v>
      </c>
      <c r="K3" t="s">
        <v>6</v>
      </c>
      <c r="L3" t="s">
        <v>6</v>
      </c>
      <c r="M3" t="s">
        <v>6</v>
      </c>
      <c r="N3" t="s">
        <v>6</v>
      </c>
      <c r="O3" t="s">
        <v>5</v>
      </c>
      <c r="P3" t="s">
        <v>3</v>
      </c>
      <c r="Q3" t="s">
        <v>3</v>
      </c>
      <c r="R3" t="s">
        <v>300</v>
      </c>
      <c r="S3" t="s">
        <v>6</v>
      </c>
      <c r="T3" t="s">
        <v>6</v>
      </c>
      <c r="U3" t="s">
        <v>5</v>
      </c>
      <c r="V3" t="s">
        <v>6</v>
      </c>
      <c r="W3" t="s">
        <v>6</v>
      </c>
      <c r="X3" t="s">
        <v>6</v>
      </c>
      <c r="Y3" t="s">
        <v>6</v>
      </c>
      <c r="Z3" t="s">
        <v>6</v>
      </c>
      <c r="AA3" t="s">
        <v>7</v>
      </c>
      <c r="AB3" t="s">
        <v>6</v>
      </c>
      <c r="AC3" t="s">
        <v>3</v>
      </c>
      <c r="AD3" t="s">
        <v>6</v>
      </c>
      <c r="AE3" t="s">
        <v>6</v>
      </c>
      <c r="AF3" t="s">
        <v>6</v>
      </c>
      <c r="AG3" t="s">
        <v>5</v>
      </c>
      <c r="AH3" t="s">
        <v>7</v>
      </c>
      <c r="AI3" t="s">
        <v>5</v>
      </c>
      <c r="AJ3" t="s">
        <v>5</v>
      </c>
      <c r="AK3" t="s">
        <v>6</v>
      </c>
      <c r="AL3" t="s">
        <v>7</v>
      </c>
      <c r="AM3" t="s">
        <v>5</v>
      </c>
      <c r="AN3" t="s">
        <v>7</v>
      </c>
      <c r="AO3" t="s">
        <v>5</v>
      </c>
      <c r="AP3" t="s">
        <v>6</v>
      </c>
      <c r="AQ3" t="s">
        <v>7</v>
      </c>
      <c r="AR3" t="s">
        <v>5</v>
      </c>
      <c r="AS3" t="s">
        <v>7</v>
      </c>
      <c r="AT3" t="s">
        <v>5</v>
      </c>
      <c r="AU3" t="s">
        <v>5</v>
      </c>
      <c r="AV3" t="s">
        <v>6</v>
      </c>
      <c r="AW3" t="s">
        <v>6</v>
      </c>
      <c r="AX3" t="s">
        <v>6</v>
      </c>
      <c r="AY3" t="s">
        <v>6</v>
      </c>
      <c r="AZ3" t="s">
        <v>6</v>
      </c>
      <c r="BA3" t="s">
        <v>5</v>
      </c>
      <c r="BB3" t="s">
        <v>7</v>
      </c>
      <c r="BC3" t="s">
        <v>6</v>
      </c>
      <c r="BD3" t="s">
        <v>5</v>
      </c>
      <c r="BE3" t="s">
        <v>4</v>
      </c>
      <c r="BF3" t="s">
        <v>301</v>
      </c>
      <c r="BG3" t="s">
        <v>6</v>
      </c>
      <c r="BH3" t="s">
        <v>302</v>
      </c>
      <c r="BI3" t="s">
        <v>6</v>
      </c>
      <c r="BJ3" t="s">
        <v>6</v>
      </c>
      <c r="BK3" t="s">
        <v>6</v>
      </c>
      <c r="BL3" t="s">
        <v>6</v>
      </c>
      <c r="BM3" t="s">
        <v>6</v>
      </c>
      <c r="BN3" t="s">
        <v>6</v>
      </c>
      <c r="BO3" t="s">
        <v>6</v>
      </c>
      <c r="BP3" t="s">
        <v>4</v>
      </c>
      <c r="BQ3" t="s">
        <v>5</v>
      </c>
      <c r="BR3" t="s">
        <v>5</v>
      </c>
      <c r="BS3" t="s">
        <v>300</v>
      </c>
      <c r="BT3" t="s">
        <v>5</v>
      </c>
      <c r="BU3" t="s">
        <v>300</v>
      </c>
      <c r="BV3" t="s">
        <v>6</v>
      </c>
      <c r="BW3" t="s">
        <v>7</v>
      </c>
      <c r="BX3" t="s">
        <v>3</v>
      </c>
      <c r="BY3" t="s">
        <v>3</v>
      </c>
      <c r="BZ3" t="s">
        <v>6</v>
      </c>
      <c r="CA3" t="s">
        <v>7</v>
      </c>
      <c r="CB3" t="s">
        <v>7</v>
      </c>
      <c r="CC3" t="s">
        <v>5</v>
      </c>
      <c r="CD3" t="s">
        <v>7</v>
      </c>
      <c r="CE3" t="s">
        <v>6</v>
      </c>
      <c r="CF3" t="s">
        <v>6</v>
      </c>
      <c r="CG3" t="s">
        <v>7</v>
      </c>
      <c r="CH3" t="s">
        <v>6</v>
      </c>
      <c r="CI3" t="s">
        <v>6</v>
      </c>
      <c r="CJ3" t="s">
        <v>6</v>
      </c>
      <c r="CK3" t="s">
        <v>5</v>
      </c>
      <c r="CL3" t="s">
        <v>6</v>
      </c>
      <c r="CM3" t="s">
        <v>7</v>
      </c>
      <c r="CN3" t="s">
        <v>5</v>
      </c>
      <c r="CO3" t="s">
        <v>6</v>
      </c>
      <c r="CP3" t="s">
        <v>6</v>
      </c>
      <c r="CQ3" t="s">
        <v>7</v>
      </c>
      <c r="CR3" t="s">
        <v>5</v>
      </c>
      <c r="CS3" t="s">
        <v>5</v>
      </c>
      <c r="CT3" t="s">
        <v>5</v>
      </c>
      <c r="CU3" t="s">
        <v>5</v>
      </c>
      <c r="CV3" t="s">
        <v>302</v>
      </c>
      <c r="CW3" t="s">
        <v>5</v>
      </c>
      <c r="CX3" t="s">
        <v>4</v>
      </c>
      <c r="CY3" t="s">
        <v>5</v>
      </c>
      <c r="CZ3" t="s">
        <v>6</v>
      </c>
      <c r="DA3" t="s">
        <v>7</v>
      </c>
      <c r="DB3" t="s">
        <v>6</v>
      </c>
      <c r="DC3" t="s">
        <v>5</v>
      </c>
      <c r="DD3" t="s">
        <v>5</v>
      </c>
      <c r="DE3" t="s">
        <v>6</v>
      </c>
      <c r="DF3" t="s">
        <v>7</v>
      </c>
      <c r="DG3" t="s">
        <v>302</v>
      </c>
      <c r="DH3" t="s">
        <v>9</v>
      </c>
    </row>
    <row r="4" spans="1:112" x14ac:dyDescent="0.25">
      <c r="A4" s="12">
        <v>41472</v>
      </c>
      <c r="B4">
        <v>1</v>
      </c>
      <c r="C4">
        <v>9</v>
      </c>
      <c r="D4">
        <v>25</v>
      </c>
      <c r="E4">
        <v>66</v>
      </c>
      <c r="F4">
        <v>7</v>
      </c>
      <c r="G4">
        <v>0</v>
      </c>
      <c r="H4">
        <v>0</v>
      </c>
      <c r="I4">
        <v>0</v>
      </c>
      <c r="J4">
        <v>0</v>
      </c>
      <c r="K4">
        <v>0</v>
      </c>
      <c r="L4">
        <v>350</v>
      </c>
      <c r="M4">
        <v>1296</v>
      </c>
      <c r="N4">
        <v>0</v>
      </c>
      <c r="O4">
        <v>0</v>
      </c>
      <c r="P4">
        <v>2105</v>
      </c>
      <c r="Q4">
        <v>3262</v>
      </c>
      <c r="R4">
        <v>13</v>
      </c>
      <c r="S4">
        <v>86</v>
      </c>
      <c r="T4">
        <v>0</v>
      </c>
      <c r="U4">
        <v>125</v>
      </c>
      <c r="V4">
        <v>27</v>
      </c>
      <c r="W4">
        <v>16</v>
      </c>
      <c r="X4">
        <v>49</v>
      </c>
      <c r="Y4">
        <v>35</v>
      </c>
      <c r="Z4">
        <v>51</v>
      </c>
      <c r="AA4">
        <v>22</v>
      </c>
      <c r="AB4">
        <v>9</v>
      </c>
      <c r="AC4">
        <v>3447</v>
      </c>
      <c r="AD4">
        <v>72</v>
      </c>
      <c r="AE4">
        <v>15</v>
      </c>
      <c r="AF4">
        <v>0</v>
      </c>
      <c r="AG4">
        <v>97</v>
      </c>
      <c r="AH4">
        <v>9</v>
      </c>
      <c r="AI4">
        <v>20</v>
      </c>
      <c r="AJ4">
        <v>2</v>
      </c>
      <c r="AK4">
        <v>29</v>
      </c>
      <c r="AL4">
        <v>9</v>
      </c>
      <c r="AM4">
        <v>0</v>
      </c>
      <c r="AN4">
        <v>14</v>
      </c>
      <c r="AO4">
        <v>9</v>
      </c>
      <c r="AP4">
        <v>6</v>
      </c>
      <c r="AQ4">
        <v>7</v>
      </c>
      <c r="AR4">
        <v>801</v>
      </c>
      <c r="AS4">
        <v>12</v>
      </c>
      <c r="AT4">
        <v>0</v>
      </c>
      <c r="AU4">
        <v>572</v>
      </c>
      <c r="AV4">
        <v>134</v>
      </c>
      <c r="AW4">
        <v>2</v>
      </c>
      <c r="AX4">
        <v>3</v>
      </c>
      <c r="AY4">
        <v>14</v>
      </c>
      <c r="AZ4">
        <v>25</v>
      </c>
      <c r="BA4">
        <v>30</v>
      </c>
      <c r="BB4">
        <v>5</v>
      </c>
      <c r="BC4">
        <v>0</v>
      </c>
      <c r="BD4">
        <v>0</v>
      </c>
      <c r="BE4">
        <v>864</v>
      </c>
      <c r="BF4">
        <v>0</v>
      </c>
      <c r="BG4">
        <v>119</v>
      </c>
      <c r="BI4">
        <v>10</v>
      </c>
      <c r="BJ4">
        <v>0</v>
      </c>
      <c r="BK4">
        <v>0</v>
      </c>
      <c r="BL4">
        <v>29</v>
      </c>
      <c r="BM4">
        <v>3</v>
      </c>
      <c r="BN4">
        <v>0</v>
      </c>
      <c r="BO4">
        <v>0</v>
      </c>
      <c r="BP4">
        <v>281</v>
      </c>
      <c r="BQ4">
        <v>26</v>
      </c>
      <c r="BR4">
        <v>30</v>
      </c>
      <c r="BS4">
        <v>39</v>
      </c>
      <c r="BT4">
        <v>82</v>
      </c>
      <c r="BU4">
        <v>74</v>
      </c>
      <c r="BV4">
        <v>0</v>
      </c>
      <c r="BW4">
        <v>8</v>
      </c>
      <c r="BX4">
        <v>968</v>
      </c>
      <c r="BY4">
        <v>1485</v>
      </c>
      <c r="BZ4">
        <v>14</v>
      </c>
      <c r="CA4">
        <v>0</v>
      </c>
      <c r="CB4">
        <v>28</v>
      </c>
      <c r="CC4">
        <v>44</v>
      </c>
      <c r="CD4">
        <v>67</v>
      </c>
      <c r="CE4">
        <v>4</v>
      </c>
      <c r="CF4">
        <v>37</v>
      </c>
      <c r="CG4">
        <v>16</v>
      </c>
      <c r="CI4">
        <v>841</v>
      </c>
      <c r="CJ4">
        <v>4</v>
      </c>
      <c r="CK4">
        <v>0</v>
      </c>
      <c r="CL4">
        <v>26</v>
      </c>
      <c r="CM4">
        <v>6</v>
      </c>
      <c r="CN4">
        <v>484</v>
      </c>
      <c r="CO4">
        <v>2</v>
      </c>
      <c r="CP4">
        <v>0</v>
      </c>
      <c r="CQ4">
        <v>2</v>
      </c>
      <c r="CR4">
        <v>111</v>
      </c>
      <c r="CS4">
        <v>65</v>
      </c>
      <c r="CT4">
        <v>361</v>
      </c>
      <c r="CU4">
        <v>54</v>
      </c>
      <c r="CV4">
        <v>0</v>
      </c>
      <c r="CW4">
        <v>0</v>
      </c>
      <c r="CX4">
        <v>0</v>
      </c>
      <c r="CY4">
        <v>28</v>
      </c>
      <c r="CZ4">
        <v>11</v>
      </c>
      <c r="DA4">
        <v>57</v>
      </c>
      <c r="DB4">
        <v>0</v>
      </c>
      <c r="DC4">
        <v>106</v>
      </c>
      <c r="DD4">
        <v>46</v>
      </c>
      <c r="DE4">
        <v>17</v>
      </c>
      <c r="DF4">
        <v>5</v>
      </c>
      <c r="DG4">
        <v>0</v>
      </c>
      <c r="DH4">
        <v>19341</v>
      </c>
    </row>
    <row r="5" spans="1:112" x14ac:dyDescent="0.25">
      <c r="A5" s="12">
        <v>41472</v>
      </c>
      <c r="B5">
        <v>2</v>
      </c>
      <c r="C5">
        <v>9</v>
      </c>
      <c r="D5">
        <v>25</v>
      </c>
      <c r="E5">
        <v>65</v>
      </c>
      <c r="F5">
        <v>39</v>
      </c>
      <c r="G5">
        <v>0</v>
      </c>
      <c r="H5">
        <v>0</v>
      </c>
      <c r="I5">
        <v>0</v>
      </c>
      <c r="J5">
        <v>0</v>
      </c>
      <c r="K5">
        <v>0</v>
      </c>
      <c r="L5">
        <v>200</v>
      </c>
      <c r="M5">
        <v>1319</v>
      </c>
      <c r="N5">
        <v>0</v>
      </c>
      <c r="O5">
        <v>0</v>
      </c>
      <c r="P5">
        <v>2107</v>
      </c>
      <c r="Q5">
        <v>3258</v>
      </c>
      <c r="R5">
        <v>13</v>
      </c>
      <c r="S5">
        <v>86</v>
      </c>
      <c r="T5">
        <v>0</v>
      </c>
      <c r="U5">
        <v>125</v>
      </c>
      <c r="V5">
        <v>27</v>
      </c>
      <c r="W5">
        <v>16</v>
      </c>
      <c r="X5">
        <v>49</v>
      </c>
      <c r="Y5">
        <v>34</v>
      </c>
      <c r="Z5">
        <v>51</v>
      </c>
      <c r="AA5">
        <v>39</v>
      </c>
      <c r="AB5">
        <v>9</v>
      </c>
      <c r="AC5">
        <v>3445</v>
      </c>
      <c r="AD5">
        <v>72</v>
      </c>
      <c r="AE5">
        <v>15</v>
      </c>
      <c r="AF5">
        <v>0</v>
      </c>
      <c r="AG5">
        <v>97</v>
      </c>
      <c r="AH5">
        <v>14</v>
      </c>
      <c r="AI5">
        <v>21</v>
      </c>
      <c r="AJ5">
        <v>2</v>
      </c>
      <c r="AK5">
        <v>29</v>
      </c>
      <c r="AL5">
        <v>22</v>
      </c>
      <c r="AM5">
        <v>0</v>
      </c>
      <c r="AN5">
        <v>23</v>
      </c>
      <c r="AO5">
        <v>9</v>
      </c>
      <c r="AP5">
        <v>1</v>
      </c>
      <c r="AQ5">
        <v>10</v>
      </c>
      <c r="AR5">
        <v>777</v>
      </c>
      <c r="AS5">
        <v>39</v>
      </c>
      <c r="AT5">
        <v>0</v>
      </c>
      <c r="AU5">
        <v>492</v>
      </c>
      <c r="AV5">
        <v>134</v>
      </c>
      <c r="AW5">
        <v>1</v>
      </c>
      <c r="AX5">
        <v>0</v>
      </c>
      <c r="AY5">
        <v>19</v>
      </c>
      <c r="AZ5">
        <v>25</v>
      </c>
      <c r="BA5">
        <v>30</v>
      </c>
      <c r="BB5">
        <v>3</v>
      </c>
      <c r="BC5">
        <v>0</v>
      </c>
      <c r="BD5">
        <v>0</v>
      </c>
      <c r="BE5">
        <v>234</v>
      </c>
      <c r="BF5">
        <v>0</v>
      </c>
      <c r="BG5">
        <v>120</v>
      </c>
      <c r="BI5">
        <v>9</v>
      </c>
      <c r="BJ5">
        <v>0</v>
      </c>
      <c r="BK5">
        <v>0</v>
      </c>
      <c r="BL5">
        <v>29</v>
      </c>
      <c r="BM5">
        <v>2</v>
      </c>
      <c r="BN5">
        <v>0</v>
      </c>
      <c r="BO5">
        <v>0</v>
      </c>
      <c r="BP5">
        <v>282</v>
      </c>
      <c r="BQ5">
        <v>26</v>
      </c>
      <c r="BR5">
        <v>30</v>
      </c>
      <c r="BS5">
        <v>39</v>
      </c>
      <c r="BT5">
        <v>82</v>
      </c>
      <c r="BU5">
        <v>74</v>
      </c>
      <c r="BV5">
        <v>0</v>
      </c>
      <c r="BW5">
        <v>15</v>
      </c>
      <c r="BX5">
        <v>969</v>
      </c>
      <c r="BY5">
        <v>1486</v>
      </c>
      <c r="BZ5">
        <v>15</v>
      </c>
      <c r="CA5">
        <v>0</v>
      </c>
      <c r="CB5">
        <v>37</v>
      </c>
      <c r="CC5">
        <v>0</v>
      </c>
      <c r="CD5">
        <v>32</v>
      </c>
      <c r="CE5">
        <v>0</v>
      </c>
      <c r="CF5">
        <v>37</v>
      </c>
      <c r="CG5">
        <v>12</v>
      </c>
      <c r="CI5">
        <v>845</v>
      </c>
      <c r="CJ5">
        <v>0</v>
      </c>
      <c r="CK5">
        <v>0</v>
      </c>
      <c r="CL5">
        <v>26</v>
      </c>
      <c r="CM5">
        <v>6</v>
      </c>
      <c r="CN5">
        <v>431</v>
      </c>
      <c r="CO5">
        <v>2</v>
      </c>
      <c r="CP5">
        <v>0</v>
      </c>
      <c r="CQ5">
        <v>2</v>
      </c>
      <c r="CR5">
        <v>112</v>
      </c>
      <c r="CS5">
        <v>65</v>
      </c>
      <c r="CT5">
        <v>362</v>
      </c>
      <c r="CU5">
        <v>54</v>
      </c>
      <c r="CV5">
        <v>0</v>
      </c>
      <c r="CW5">
        <v>0</v>
      </c>
      <c r="CX5">
        <v>0</v>
      </c>
      <c r="CY5">
        <v>28</v>
      </c>
      <c r="CZ5">
        <v>11</v>
      </c>
      <c r="DA5">
        <v>54</v>
      </c>
      <c r="DB5">
        <v>0</v>
      </c>
      <c r="DC5">
        <v>106</v>
      </c>
      <c r="DD5">
        <v>46</v>
      </c>
      <c r="DE5">
        <v>17</v>
      </c>
      <c r="DF5">
        <v>8</v>
      </c>
      <c r="DG5">
        <v>0</v>
      </c>
      <c r="DH5">
        <v>18456</v>
      </c>
    </row>
    <row r="6" spans="1:112" x14ac:dyDescent="0.25">
      <c r="A6" s="12">
        <v>41472</v>
      </c>
      <c r="B6">
        <v>3</v>
      </c>
      <c r="C6">
        <v>9</v>
      </c>
      <c r="D6">
        <v>25</v>
      </c>
      <c r="E6">
        <v>65</v>
      </c>
      <c r="F6">
        <v>51</v>
      </c>
      <c r="G6">
        <v>0</v>
      </c>
      <c r="H6">
        <v>0</v>
      </c>
      <c r="I6">
        <v>0</v>
      </c>
      <c r="J6">
        <v>0</v>
      </c>
      <c r="K6">
        <v>0</v>
      </c>
      <c r="L6">
        <v>148</v>
      </c>
      <c r="M6">
        <v>1278</v>
      </c>
      <c r="N6">
        <v>0</v>
      </c>
      <c r="O6">
        <v>0</v>
      </c>
      <c r="P6">
        <v>2101</v>
      </c>
      <c r="Q6">
        <v>3259</v>
      </c>
      <c r="R6">
        <v>13</v>
      </c>
      <c r="S6">
        <v>86</v>
      </c>
      <c r="T6">
        <v>0</v>
      </c>
      <c r="U6">
        <v>125</v>
      </c>
      <c r="V6">
        <v>14</v>
      </c>
      <c r="W6">
        <v>16</v>
      </c>
      <c r="X6">
        <v>49</v>
      </c>
      <c r="Y6">
        <v>34</v>
      </c>
      <c r="Z6">
        <v>51</v>
      </c>
      <c r="AA6">
        <v>35</v>
      </c>
      <c r="AB6">
        <v>7</v>
      </c>
      <c r="AC6">
        <v>3440</v>
      </c>
      <c r="AD6">
        <v>72</v>
      </c>
      <c r="AE6">
        <v>15</v>
      </c>
      <c r="AF6">
        <v>0</v>
      </c>
      <c r="AG6">
        <v>97</v>
      </c>
      <c r="AH6">
        <v>19</v>
      </c>
      <c r="AI6">
        <v>21</v>
      </c>
      <c r="AJ6">
        <v>2</v>
      </c>
      <c r="AK6">
        <v>29</v>
      </c>
      <c r="AL6">
        <v>23</v>
      </c>
      <c r="AM6">
        <v>0</v>
      </c>
      <c r="AN6">
        <v>33</v>
      </c>
      <c r="AO6">
        <v>9</v>
      </c>
      <c r="AP6">
        <v>0</v>
      </c>
      <c r="AQ6">
        <v>11</v>
      </c>
      <c r="AR6">
        <v>622</v>
      </c>
      <c r="AS6">
        <v>33</v>
      </c>
      <c r="AT6">
        <v>0</v>
      </c>
      <c r="AU6">
        <v>419</v>
      </c>
      <c r="AV6">
        <v>134</v>
      </c>
      <c r="AW6">
        <v>1</v>
      </c>
      <c r="AX6">
        <v>0</v>
      </c>
      <c r="AY6">
        <v>2</v>
      </c>
      <c r="AZ6">
        <v>25</v>
      </c>
      <c r="BA6">
        <v>30</v>
      </c>
      <c r="BB6">
        <v>4</v>
      </c>
      <c r="BC6">
        <v>0</v>
      </c>
      <c r="BD6">
        <v>0</v>
      </c>
      <c r="BE6">
        <v>177</v>
      </c>
      <c r="BF6">
        <v>0</v>
      </c>
      <c r="BG6">
        <v>120</v>
      </c>
      <c r="BI6">
        <v>9</v>
      </c>
      <c r="BJ6">
        <v>0</v>
      </c>
      <c r="BK6">
        <v>0</v>
      </c>
      <c r="BL6">
        <v>29</v>
      </c>
      <c r="BM6">
        <v>2</v>
      </c>
      <c r="BN6">
        <v>0</v>
      </c>
      <c r="BO6">
        <v>0</v>
      </c>
      <c r="BP6">
        <v>288</v>
      </c>
      <c r="BQ6">
        <v>26</v>
      </c>
      <c r="BR6">
        <v>30</v>
      </c>
      <c r="BS6">
        <v>39</v>
      </c>
      <c r="BT6">
        <v>83</v>
      </c>
      <c r="BU6">
        <v>74</v>
      </c>
      <c r="BV6">
        <v>0</v>
      </c>
      <c r="BW6">
        <v>14</v>
      </c>
      <c r="BX6">
        <v>969</v>
      </c>
      <c r="BY6">
        <v>1485</v>
      </c>
      <c r="BZ6">
        <v>8</v>
      </c>
      <c r="CA6">
        <v>1</v>
      </c>
      <c r="CB6">
        <v>47</v>
      </c>
      <c r="CC6">
        <v>0</v>
      </c>
      <c r="CD6">
        <v>3</v>
      </c>
      <c r="CE6">
        <v>0</v>
      </c>
      <c r="CF6">
        <v>37</v>
      </c>
      <c r="CG6">
        <v>9</v>
      </c>
      <c r="CI6">
        <v>845</v>
      </c>
      <c r="CJ6">
        <v>0</v>
      </c>
      <c r="CK6">
        <v>0</v>
      </c>
      <c r="CL6">
        <v>26</v>
      </c>
      <c r="CM6">
        <v>17</v>
      </c>
      <c r="CN6">
        <v>378</v>
      </c>
      <c r="CO6">
        <v>2</v>
      </c>
      <c r="CP6">
        <v>0</v>
      </c>
      <c r="CQ6">
        <v>3</v>
      </c>
      <c r="CR6">
        <v>112</v>
      </c>
      <c r="CS6">
        <v>65</v>
      </c>
      <c r="CT6">
        <v>354</v>
      </c>
      <c r="CU6">
        <v>55</v>
      </c>
      <c r="CV6">
        <v>0</v>
      </c>
      <c r="CW6">
        <v>1</v>
      </c>
      <c r="CX6">
        <v>0</v>
      </c>
      <c r="CY6">
        <v>28</v>
      </c>
      <c r="CZ6">
        <v>11</v>
      </c>
      <c r="DA6">
        <v>49</v>
      </c>
      <c r="DB6">
        <v>0</v>
      </c>
      <c r="DC6">
        <v>107</v>
      </c>
      <c r="DD6">
        <v>47</v>
      </c>
      <c r="DE6">
        <v>10</v>
      </c>
      <c r="DF6">
        <v>5</v>
      </c>
      <c r="DG6">
        <v>0</v>
      </c>
      <c r="DH6">
        <v>17972</v>
      </c>
    </row>
    <row r="7" spans="1:112" x14ac:dyDescent="0.25">
      <c r="A7" s="12">
        <v>41472</v>
      </c>
      <c r="B7">
        <v>4</v>
      </c>
      <c r="C7">
        <v>9</v>
      </c>
      <c r="D7">
        <v>25</v>
      </c>
      <c r="E7">
        <v>65</v>
      </c>
      <c r="F7">
        <v>61</v>
      </c>
      <c r="G7">
        <v>0</v>
      </c>
      <c r="H7">
        <v>0</v>
      </c>
      <c r="I7">
        <v>0</v>
      </c>
      <c r="J7">
        <v>0</v>
      </c>
      <c r="K7">
        <v>0</v>
      </c>
      <c r="L7">
        <v>149</v>
      </c>
      <c r="M7">
        <v>1170</v>
      </c>
      <c r="N7">
        <v>0</v>
      </c>
      <c r="O7">
        <v>0</v>
      </c>
      <c r="P7">
        <v>2099</v>
      </c>
      <c r="Q7">
        <v>3261</v>
      </c>
      <c r="R7">
        <v>14</v>
      </c>
      <c r="S7">
        <v>86</v>
      </c>
      <c r="T7">
        <v>0</v>
      </c>
      <c r="U7">
        <v>126</v>
      </c>
      <c r="V7">
        <v>27</v>
      </c>
      <c r="W7">
        <v>16</v>
      </c>
      <c r="X7">
        <v>48</v>
      </c>
      <c r="Y7">
        <v>34</v>
      </c>
      <c r="Z7">
        <v>51</v>
      </c>
      <c r="AA7">
        <v>29</v>
      </c>
      <c r="AB7">
        <v>10</v>
      </c>
      <c r="AC7">
        <v>3439</v>
      </c>
      <c r="AD7">
        <v>72</v>
      </c>
      <c r="AE7">
        <v>15</v>
      </c>
      <c r="AF7">
        <v>0</v>
      </c>
      <c r="AG7">
        <v>97</v>
      </c>
      <c r="AH7">
        <v>10</v>
      </c>
      <c r="AI7">
        <v>21</v>
      </c>
      <c r="AJ7">
        <v>2</v>
      </c>
      <c r="AK7">
        <v>29</v>
      </c>
      <c r="AL7">
        <v>16</v>
      </c>
      <c r="AM7">
        <v>1</v>
      </c>
      <c r="AN7">
        <v>24</v>
      </c>
      <c r="AO7">
        <v>9</v>
      </c>
      <c r="AP7">
        <v>0</v>
      </c>
      <c r="AQ7">
        <v>8</v>
      </c>
      <c r="AR7">
        <v>625</v>
      </c>
      <c r="AS7">
        <v>26</v>
      </c>
      <c r="AT7">
        <v>0</v>
      </c>
      <c r="AU7">
        <v>419</v>
      </c>
      <c r="AV7">
        <v>134</v>
      </c>
      <c r="AW7">
        <v>1</v>
      </c>
      <c r="AX7">
        <v>0</v>
      </c>
      <c r="AY7">
        <v>11</v>
      </c>
      <c r="AZ7">
        <v>25</v>
      </c>
      <c r="BA7">
        <v>30</v>
      </c>
      <c r="BB7">
        <v>7</v>
      </c>
      <c r="BC7">
        <v>0</v>
      </c>
      <c r="BD7">
        <v>0</v>
      </c>
      <c r="BE7">
        <v>178</v>
      </c>
      <c r="BF7">
        <v>0</v>
      </c>
      <c r="BG7">
        <v>119</v>
      </c>
      <c r="BI7">
        <v>9</v>
      </c>
      <c r="BJ7">
        <v>0</v>
      </c>
      <c r="BK7">
        <v>0</v>
      </c>
      <c r="BL7">
        <v>29</v>
      </c>
      <c r="BM7">
        <v>3</v>
      </c>
      <c r="BN7">
        <v>0</v>
      </c>
      <c r="BO7">
        <v>0</v>
      </c>
      <c r="BP7">
        <v>289</v>
      </c>
      <c r="BQ7">
        <v>26</v>
      </c>
      <c r="BR7">
        <v>29</v>
      </c>
      <c r="BS7">
        <v>39</v>
      </c>
      <c r="BT7">
        <v>83</v>
      </c>
      <c r="BU7">
        <v>75</v>
      </c>
      <c r="BV7">
        <v>0</v>
      </c>
      <c r="BW7">
        <v>10</v>
      </c>
      <c r="BX7">
        <v>973</v>
      </c>
      <c r="BY7">
        <v>1484</v>
      </c>
      <c r="BZ7">
        <v>15</v>
      </c>
      <c r="CA7">
        <v>1</v>
      </c>
      <c r="CB7">
        <v>25</v>
      </c>
      <c r="CC7">
        <v>0</v>
      </c>
      <c r="CD7">
        <v>0</v>
      </c>
      <c r="CE7">
        <v>0</v>
      </c>
      <c r="CF7">
        <v>37</v>
      </c>
      <c r="CG7">
        <v>10</v>
      </c>
      <c r="CI7">
        <v>845</v>
      </c>
      <c r="CJ7">
        <v>45</v>
      </c>
      <c r="CK7">
        <v>0</v>
      </c>
      <c r="CL7">
        <v>26</v>
      </c>
      <c r="CM7">
        <v>15</v>
      </c>
      <c r="CN7">
        <v>377</v>
      </c>
      <c r="CO7">
        <v>2</v>
      </c>
      <c r="CP7">
        <v>0</v>
      </c>
      <c r="CQ7">
        <v>3</v>
      </c>
      <c r="CR7">
        <v>112</v>
      </c>
      <c r="CS7">
        <v>65</v>
      </c>
      <c r="CT7">
        <v>347</v>
      </c>
      <c r="CU7">
        <v>55</v>
      </c>
      <c r="CV7">
        <v>0</v>
      </c>
      <c r="CW7">
        <v>1</v>
      </c>
      <c r="CX7">
        <v>0</v>
      </c>
      <c r="CY7">
        <v>28</v>
      </c>
      <c r="CZ7">
        <v>11</v>
      </c>
      <c r="DA7">
        <v>34</v>
      </c>
      <c r="DB7">
        <v>0</v>
      </c>
      <c r="DC7">
        <v>107</v>
      </c>
      <c r="DD7">
        <v>47</v>
      </c>
      <c r="DE7">
        <v>17</v>
      </c>
      <c r="DF7">
        <v>7</v>
      </c>
      <c r="DG7">
        <v>0</v>
      </c>
      <c r="DH7">
        <v>17879</v>
      </c>
    </row>
    <row r="8" spans="1:112" x14ac:dyDescent="0.25">
      <c r="A8" s="12">
        <v>41472</v>
      </c>
      <c r="B8">
        <v>5</v>
      </c>
      <c r="C8">
        <v>9</v>
      </c>
      <c r="D8">
        <v>25</v>
      </c>
      <c r="E8">
        <v>65</v>
      </c>
      <c r="F8">
        <v>52</v>
      </c>
      <c r="G8">
        <v>0</v>
      </c>
      <c r="H8">
        <v>0</v>
      </c>
      <c r="I8">
        <v>0</v>
      </c>
      <c r="J8">
        <v>0</v>
      </c>
      <c r="K8">
        <v>0</v>
      </c>
      <c r="L8">
        <v>148</v>
      </c>
      <c r="M8">
        <v>1115</v>
      </c>
      <c r="N8">
        <v>2</v>
      </c>
      <c r="O8">
        <v>0</v>
      </c>
      <c r="P8">
        <v>2101</v>
      </c>
      <c r="Q8">
        <v>3262</v>
      </c>
      <c r="R8">
        <v>15</v>
      </c>
      <c r="S8">
        <v>86</v>
      </c>
      <c r="T8">
        <v>0</v>
      </c>
      <c r="U8">
        <v>126</v>
      </c>
      <c r="V8">
        <v>27</v>
      </c>
      <c r="W8">
        <v>16</v>
      </c>
      <c r="X8">
        <v>91</v>
      </c>
      <c r="Y8">
        <v>35</v>
      </c>
      <c r="Z8">
        <v>51</v>
      </c>
      <c r="AA8">
        <v>26</v>
      </c>
      <c r="AB8">
        <v>9</v>
      </c>
      <c r="AC8">
        <v>3432</v>
      </c>
      <c r="AD8">
        <v>72</v>
      </c>
      <c r="AE8">
        <v>15</v>
      </c>
      <c r="AF8">
        <v>3</v>
      </c>
      <c r="AG8">
        <v>98</v>
      </c>
      <c r="AH8">
        <v>6</v>
      </c>
      <c r="AI8">
        <v>21</v>
      </c>
      <c r="AJ8">
        <v>3</v>
      </c>
      <c r="AK8">
        <v>29</v>
      </c>
      <c r="AL8">
        <v>19</v>
      </c>
      <c r="AM8">
        <v>2</v>
      </c>
      <c r="AN8">
        <v>17</v>
      </c>
      <c r="AO8">
        <v>10</v>
      </c>
      <c r="AP8">
        <v>0</v>
      </c>
      <c r="AQ8">
        <v>8</v>
      </c>
      <c r="AR8">
        <v>709</v>
      </c>
      <c r="AS8">
        <v>41</v>
      </c>
      <c r="AT8">
        <v>4</v>
      </c>
      <c r="AU8">
        <v>456</v>
      </c>
      <c r="AV8">
        <v>134</v>
      </c>
      <c r="AW8">
        <v>1</v>
      </c>
      <c r="AX8">
        <v>0</v>
      </c>
      <c r="AY8">
        <v>21</v>
      </c>
      <c r="AZ8">
        <v>25</v>
      </c>
      <c r="BA8">
        <v>31</v>
      </c>
      <c r="BB8">
        <v>6</v>
      </c>
      <c r="BC8">
        <v>0</v>
      </c>
      <c r="BD8">
        <v>0</v>
      </c>
      <c r="BE8">
        <v>182</v>
      </c>
      <c r="BF8">
        <v>0</v>
      </c>
      <c r="BG8">
        <v>120</v>
      </c>
      <c r="BI8">
        <v>9</v>
      </c>
      <c r="BJ8">
        <v>0</v>
      </c>
      <c r="BK8">
        <v>0</v>
      </c>
      <c r="BL8">
        <v>28</v>
      </c>
      <c r="BM8">
        <v>2</v>
      </c>
      <c r="BN8">
        <v>0</v>
      </c>
      <c r="BO8">
        <v>0</v>
      </c>
      <c r="BP8">
        <v>291</v>
      </c>
      <c r="BQ8">
        <v>26</v>
      </c>
      <c r="BR8">
        <v>30</v>
      </c>
      <c r="BS8">
        <v>39</v>
      </c>
      <c r="BT8">
        <v>84</v>
      </c>
      <c r="BU8">
        <v>75</v>
      </c>
      <c r="BV8">
        <v>0</v>
      </c>
      <c r="BW8">
        <v>7</v>
      </c>
      <c r="BX8">
        <v>972</v>
      </c>
      <c r="BY8">
        <v>1486</v>
      </c>
      <c r="BZ8">
        <v>15</v>
      </c>
      <c r="CA8">
        <v>2</v>
      </c>
      <c r="CB8">
        <v>17</v>
      </c>
      <c r="CC8">
        <v>6</v>
      </c>
      <c r="CD8">
        <v>2</v>
      </c>
      <c r="CE8">
        <v>0</v>
      </c>
      <c r="CF8">
        <v>37</v>
      </c>
      <c r="CG8">
        <v>14</v>
      </c>
      <c r="CI8">
        <v>842</v>
      </c>
      <c r="CJ8">
        <v>46</v>
      </c>
      <c r="CK8">
        <v>1</v>
      </c>
      <c r="CL8">
        <v>26</v>
      </c>
      <c r="CM8">
        <v>8</v>
      </c>
      <c r="CN8">
        <v>404</v>
      </c>
      <c r="CO8">
        <v>3</v>
      </c>
      <c r="CP8">
        <v>0</v>
      </c>
      <c r="CQ8">
        <v>3</v>
      </c>
      <c r="CR8">
        <v>112</v>
      </c>
      <c r="CS8">
        <v>65</v>
      </c>
      <c r="CT8">
        <v>358</v>
      </c>
      <c r="CU8">
        <v>54</v>
      </c>
      <c r="CV8">
        <v>2</v>
      </c>
      <c r="CW8">
        <v>18</v>
      </c>
      <c r="CX8">
        <v>0</v>
      </c>
      <c r="CY8">
        <v>29</v>
      </c>
      <c r="CZ8">
        <v>11</v>
      </c>
      <c r="DA8">
        <v>10</v>
      </c>
      <c r="DB8">
        <v>0</v>
      </c>
      <c r="DC8">
        <v>107</v>
      </c>
      <c r="DD8">
        <v>47</v>
      </c>
      <c r="DE8">
        <v>17</v>
      </c>
      <c r="DF8">
        <v>3</v>
      </c>
      <c r="DG8">
        <v>0</v>
      </c>
      <c r="DH8">
        <v>18034</v>
      </c>
    </row>
    <row r="9" spans="1:112" x14ac:dyDescent="0.25">
      <c r="A9" s="12">
        <v>41472</v>
      </c>
      <c r="B9">
        <v>6</v>
      </c>
      <c r="C9">
        <v>10</v>
      </c>
      <c r="D9">
        <v>25</v>
      </c>
      <c r="E9">
        <v>65</v>
      </c>
      <c r="F9">
        <v>32</v>
      </c>
      <c r="G9">
        <v>0</v>
      </c>
      <c r="H9">
        <v>0</v>
      </c>
      <c r="I9">
        <v>0</v>
      </c>
      <c r="J9">
        <v>0</v>
      </c>
      <c r="K9">
        <v>0</v>
      </c>
      <c r="L9">
        <v>168</v>
      </c>
      <c r="M9">
        <v>1297</v>
      </c>
      <c r="N9">
        <v>17</v>
      </c>
      <c r="O9">
        <v>0</v>
      </c>
      <c r="P9">
        <v>2102</v>
      </c>
      <c r="Q9">
        <v>3265</v>
      </c>
      <c r="R9">
        <v>20</v>
      </c>
      <c r="S9">
        <v>86</v>
      </c>
      <c r="T9">
        <v>0</v>
      </c>
      <c r="U9">
        <v>127</v>
      </c>
      <c r="V9">
        <v>27</v>
      </c>
      <c r="W9">
        <v>16</v>
      </c>
      <c r="X9">
        <v>73</v>
      </c>
      <c r="Y9">
        <v>35</v>
      </c>
      <c r="Z9">
        <v>51</v>
      </c>
      <c r="AA9">
        <v>24</v>
      </c>
      <c r="AB9">
        <v>9</v>
      </c>
      <c r="AC9">
        <v>3398</v>
      </c>
      <c r="AD9">
        <v>72</v>
      </c>
      <c r="AE9">
        <v>15</v>
      </c>
      <c r="AF9">
        <v>5</v>
      </c>
      <c r="AG9">
        <v>98</v>
      </c>
      <c r="AH9">
        <v>8</v>
      </c>
      <c r="AI9">
        <v>21</v>
      </c>
      <c r="AJ9">
        <v>15</v>
      </c>
      <c r="AK9">
        <v>29</v>
      </c>
      <c r="AL9">
        <v>16</v>
      </c>
      <c r="AM9">
        <v>75</v>
      </c>
      <c r="AN9">
        <v>17</v>
      </c>
      <c r="AO9">
        <v>11</v>
      </c>
      <c r="AP9">
        <v>0</v>
      </c>
      <c r="AQ9">
        <v>6</v>
      </c>
      <c r="AR9">
        <v>728</v>
      </c>
      <c r="AS9">
        <v>30</v>
      </c>
      <c r="AT9">
        <v>4</v>
      </c>
      <c r="AU9">
        <v>470</v>
      </c>
      <c r="AV9">
        <v>134</v>
      </c>
      <c r="AW9">
        <v>0</v>
      </c>
      <c r="AX9">
        <v>0</v>
      </c>
      <c r="AY9">
        <v>16</v>
      </c>
      <c r="AZ9">
        <v>25</v>
      </c>
      <c r="BA9">
        <v>31</v>
      </c>
      <c r="BB9">
        <v>1</v>
      </c>
      <c r="BC9">
        <v>0</v>
      </c>
      <c r="BD9">
        <v>20</v>
      </c>
      <c r="BE9">
        <v>681</v>
      </c>
      <c r="BF9">
        <v>0</v>
      </c>
      <c r="BG9">
        <v>119</v>
      </c>
      <c r="BI9">
        <v>9</v>
      </c>
      <c r="BJ9">
        <v>0</v>
      </c>
      <c r="BK9">
        <v>0</v>
      </c>
      <c r="BL9">
        <v>31</v>
      </c>
      <c r="BM9">
        <v>2</v>
      </c>
      <c r="BN9">
        <v>0</v>
      </c>
      <c r="BO9">
        <v>0</v>
      </c>
      <c r="BP9">
        <v>316</v>
      </c>
      <c r="BQ9">
        <v>26</v>
      </c>
      <c r="BR9">
        <v>30</v>
      </c>
      <c r="BS9">
        <v>40</v>
      </c>
      <c r="BT9">
        <v>82</v>
      </c>
      <c r="BU9">
        <v>75</v>
      </c>
      <c r="BV9">
        <v>0</v>
      </c>
      <c r="BW9">
        <v>6</v>
      </c>
      <c r="BX9">
        <v>964</v>
      </c>
      <c r="BY9">
        <v>1482</v>
      </c>
      <c r="BZ9">
        <v>15</v>
      </c>
      <c r="CA9">
        <v>2</v>
      </c>
      <c r="CB9">
        <v>17</v>
      </c>
      <c r="CC9">
        <v>73</v>
      </c>
      <c r="CD9">
        <v>5</v>
      </c>
      <c r="CE9">
        <v>2</v>
      </c>
      <c r="CF9">
        <v>37</v>
      </c>
      <c r="CG9">
        <v>6</v>
      </c>
      <c r="CI9">
        <v>840</v>
      </c>
      <c r="CJ9">
        <v>3</v>
      </c>
      <c r="CK9">
        <v>134</v>
      </c>
      <c r="CL9">
        <v>26</v>
      </c>
      <c r="CM9">
        <v>10</v>
      </c>
      <c r="CN9">
        <v>413</v>
      </c>
      <c r="CO9">
        <v>3</v>
      </c>
      <c r="CP9">
        <v>0</v>
      </c>
      <c r="CQ9">
        <v>2</v>
      </c>
      <c r="CR9">
        <v>111</v>
      </c>
      <c r="CS9">
        <v>65</v>
      </c>
      <c r="CT9">
        <v>353</v>
      </c>
      <c r="CU9">
        <v>55</v>
      </c>
      <c r="CV9">
        <v>2</v>
      </c>
      <c r="CW9">
        <v>62</v>
      </c>
      <c r="CX9">
        <v>0</v>
      </c>
      <c r="CY9">
        <v>31</v>
      </c>
      <c r="CZ9">
        <v>10</v>
      </c>
      <c r="DA9">
        <v>1</v>
      </c>
      <c r="DB9">
        <v>0</v>
      </c>
      <c r="DC9">
        <v>107</v>
      </c>
      <c r="DD9">
        <v>47</v>
      </c>
      <c r="DE9">
        <v>22</v>
      </c>
      <c r="DF9">
        <v>0</v>
      </c>
      <c r="DG9">
        <v>0</v>
      </c>
      <c r="DH9">
        <v>19011</v>
      </c>
    </row>
    <row r="10" spans="1:112" x14ac:dyDescent="0.25">
      <c r="A10" s="12">
        <v>41472</v>
      </c>
      <c r="B10">
        <v>7</v>
      </c>
      <c r="C10">
        <v>10</v>
      </c>
      <c r="D10">
        <v>25</v>
      </c>
      <c r="E10">
        <v>66</v>
      </c>
      <c r="F10">
        <v>9</v>
      </c>
      <c r="G10">
        <v>0</v>
      </c>
      <c r="H10">
        <v>0</v>
      </c>
      <c r="I10">
        <v>0</v>
      </c>
      <c r="J10">
        <v>0</v>
      </c>
      <c r="K10">
        <v>0</v>
      </c>
      <c r="L10">
        <v>182</v>
      </c>
      <c r="M10">
        <v>1234</v>
      </c>
      <c r="N10">
        <v>9</v>
      </c>
      <c r="O10">
        <v>0</v>
      </c>
      <c r="P10">
        <v>2088</v>
      </c>
      <c r="Q10">
        <v>3271</v>
      </c>
      <c r="R10">
        <v>25</v>
      </c>
      <c r="S10">
        <v>86</v>
      </c>
      <c r="T10">
        <v>50</v>
      </c>
      <c r="U10">
        <v>127</v>
      </c>
      <c r="V10">
        <v>26</v>
      </c>
      <c r="W10">
        <v>16</v>
      </c>
      <c r="X10">
        <v>73</v>
      </c>
      <c r="Y10">
        <v>36</v>
      </c>
      <c r="Z10">
        <v>52</v>
      </c>
      <c r="AA10">
        <v>12</v>
      </c>
      <c r="AB10">
        <v>9</v>
      </c>
      <c r="AC10">
        <v>3367</v>
      </c>
      <c r="AD10">
        <v>72</v>
      </c>
      <c r="AE10">
        <v>15</v>
      </c>
      <c r="AF10">
        <v>84</v>
      </c>
      <c r="AG10">
        <v>102</v>
      </c>
      <c r="AH10">
        <v>4</v>
      </c>
      <c r="AI10">
        <v>21</v>
      </c>
      <c r="AJ10">
        <v>31</v>
      </c>
      <c r="AK10">
        <v>29</v>
      </c>
      <c r="AL10">
        <v>7</v>
      </c>
      <c r="AM10">
        <v>84</v>
      </c>
      <c r="AN10">
        <v>12</v>
      </c>
      <c r="AO10">
        <v>14</v>
      </c>
      <c r="AP10">
        <v>0</v>
      </c>
      <c r="AQ10">
        <v>3</v>
      </c>
      <c r="AR10">
        <v>693</v>
      </c>
      <c r="AS10">
        <v>12</v>
      </c>
      <c r="AT10">
        <v>61</v>
      </c>
      <c r="AU10">
        <v>443</v>
      </c>
      <c r="AV10">
        <v>134</v>
      </c>
      <c r="AW10">
        <v>0</v>
      </c>
      <c r="AX10">
        <v>3</v>
      </c>
      <c r="AY10">
        <v>15</v>
      </c>
      <c r="AZ10">
        <v>25</v>
      </c>
      <c r="BA10">
        <v>31</v>
      </c>
      <c r="BB10">
        <v>0</v>
      </c>
      <c r="BC10">
        <v>0</v>
      </c>
      <c r="BD10">
        <v>48</v>
      </c>
      <c r="BE10">
        <v>842</v>
      </c>
      <c r="BF10">
        <v>0</v>
      </c>
      <c r="BG10">
        <v>119</v>
      </c>
      <c r="BI10">
        <v>9</v>
      </c>
      <c r="BJ10">
        <v>0</v>
      </c>
      <c r="BK10">
        <v>0</v>
      </c>
      <c r="BL10">
        <v>39</v>
      </c>
      <c r="BM10">
        <v>1</v>
      </c>
      <c r="BN10">
        <v>0</v>
      </c>
      <c r="BO10">
        <v>0</v>
      </c>
      <c r="BP10">
        <v>397</v>
      </c>
      <c r="BQ10">
        <v>26</v>
      </c>
      <c r="BR10">
        <v>30</v>
      </c>
      <c r="BS10">
        <v>39</v>
      </c>
      <c r="BT10">
        <v>65</v>
      </c>
      <c r="BU10">
        <v>75</v>
      </c>
      <c r="BV10">
        <v>0</v>
      </c>
      <c r="BW10">
        <v>3</v>
      </c>
      <c r="BX10">
        <v>959</v>
      </c>
      <c r="BY10">
        <v>1463</v>
      </c>
      <c r="BZ10">
        <v>15</v>
      </c>
      <c r="CA10">
        <v>1</v>
      </c>
      <c r="CB10">
        <v>11</v>
      </c>
      <c r="CC10">
        <v>408</v>
      </c>
      <c r="CD10">
        <v>9</v>
      </c>
      <c r="CE10">
        <v>6</v>
      </c>
      <c r="CF10">
        <v>37</v>
      </c>
      <c r="CG10">
        <v>2</v>
      </c>
      <c r="CI10">
        <v>839</v>
      </c>
      <c r="CJ10">
        <v>2</v>
      </c>
      <c r="CK10">
        <v>350</v>
      </c>
      <c r="CL10">
        <v>26</v>
      </c>
      <c r="CM10">
        <v>10</v>
      </c>
      <c r="CN10">
        <v>423</v>
      </c>
      <c r="CO10">
        <v>3</v>
      </c>
      <c r="CP10">
        <v>0</v>
      </c>
      <c r="CQ10">
        <v>2</v>
      </c>
      <c r="CR10">
        <v>109</v>
      </c>
      <c r="CS10">
        <v>65</v>
      </c>
      <c r="CT10">
        <v>339</v>
      </c>
      <c r="CU10">
        <v>56</v>
      </c>
      <c r="CV10">
        <v>18</v>
      </c>
      <c r="CW10">
        <v>213</v>
      </c>
      <c r="CX10">
        <v>0</v>
      </c>
      <c r="CY10">
        <v>43</v>
      </c>
      <c r="CZ10">
        <v>10</v>
      </c>
      <c r="DA10">
        <v>0</v>
      </c>
      <c r="DB10">
        <v>97</v>
      </c>
      <c r="DC10">
        <v>107</v>
      </c>
      <c r="DD10">
        <v>46</v>
      </c>
      <c r="DE10">
        <v>5</v>
      </c>
      <c r="DF10">
        <v>0</v>
      </c>
      <c r="DG10">
        <v>0</v>
      </c>
      <c r="DH10">
        <v>20035</v>
      </c>
    </row>
    <row r="11" spans="1:112" x14ac:dyDescent="0.25">
      <c r="A11" s="12">
        <v>41472</v>
      </c>
      <c r="B11">
        <v>8</v>
      </c>
      <c r="C11">
        <v>10</v>
      </c>
      <c r="D11">
        <v>26</v>
      </c>
      <c r="E11">
        <v>66</v>
      </c>
      <c r="F11">
        <v>2</v>
      </c>
      <c r="G11">
        <v>0</v>
      </c>
      <c r="H11">
        <v>0</v>
      </c>
      <c r="I11">
        <v>0</v>
      </c>
      <c r="J11">
        <v>0</v>
      </c>
      <c r="K11">
        <v>0</v>
      </c>
      <c r="L11">
        <v>155</v>
      </c>
      <c r="M11">
        <v>1134</v>
      </c>
      <c r="N11">
        <v>16</v>
      </c>
      <c r="O11">
        <v>8</v>
      </c>
      <c r="P11">
        <v>2064</v>
      </c>
      <c r="Q11">
        <v>3268</v>
      </c>
      <c r="R11">
        <v>27</v>
      </c>
      <c r="S11">
        <v>86</v>
      </c>
      <c r="T11">
        <v>108</v>
      </c>
      <c r="U11">
        <v>127</v>
      </c>
      <c r="V11">
        <v>26</v>
      </c>
      <c r="W11">
        <v>16</v>
      </c>
      <c r="X11">
        <v>71</v>
      </c>
      <c r="Y11">
        <v>50</v>
      </c>
      <c r="Z11">
        <v>52</v>
      </c>
      <c r="AA11">
        <v>5</v>
      </c>
      <c r="AB11">
        <v>7</v>
      </c>
      <c r="AC11">
        <v>3376</v>
      </c>
      <c r="AD11">
        <v>72</v>
      </c>
      <c r="AE11">
        <v>15</v>
      </c>
      <c r="AF11">
        <v>129</v>
      </c>
      <c r="AG11">
        <v>103</v>
      </c>
      <c r="AH11">
        <v>1</v>
      </c>
      <c r="AI11">
        <v>20</v>
      </c>
      <c r="AJ11">
        <v>32</v>
      </c>
      <c r="AK11">
        <v>29</v>
      </c>
      <c r="AL11">
        <v>3</v>
      </c>
      <c r="AM11">
        <v>82</v>
      </c>
      <c r="AN11">
        <v>3</v>
      </c>
      <c r="AO11">
        <v>21</v>
      </c>
      <c r="AP11">
        <v>0</v>
      </c>
      <c r="AQ11">
        <v>2</v>
      </c>
      <c r="AR11">
        <v>903</v>
      </c>
      <c r="AS11">
        <v>4</v>
      </c>
      <c r="AT11">
        <v>72</v>
      </c>
      <c r="AU11">
        <v>586</v>
      </c>
      <c r="AV11">
        <v>134</v>
      </c>
      <c r="AW11">
        <v>0</v>
      </c>
      <c r="AX11">
        <v>58</v>
      </c>
      <c r="AY11">
        <v>0</v>
      </c>
      <c r="AZ11">
        <v>25</v>
      </c>
      <c r="BA11">
        <v>31</v>
      </c>
      <c r="BB11">
        <v>0</v>
      </c>
      <c r="BC11">
        <v>0</v>
      </c>
      <c r="BD11">
        <v>48</v>
      </c>
      <c r="BE11">
        <v>926</v>
      </c>
      <c r="BF11">
        <v>0</v>
      </c>
      <c r="BG11">
        <v>119</v>
      </c>
      <c r="BI11">
        <v>9</v>
      </c>
      <c r="BJ11">
        <v>0</v>
      </c>
      <c r="BK11">
        <v>0</v>
      </c>
      <c r="BL11">
        <v>39</v>
      </c>
      <c r="BM11">
        <v>0</v>
      </c>
      <c r="BN11">
        <v>0</v>
      </c>
      <c r="BO11">
        <v>0</v>
      </c>
      <c r="BP11">
        <v>555</v>
      </c>
      <c r="BQ11">
        <v>26</v>
      </c>
      <c r="BR11">
        <v>30</v>
      </c>
      <c r="BS11">
        <v>39</v>
      </c>
      <c r="BT11">
        <v>62</v>
      </c>
      <c r="BU11">
        <v>74</v>
      </c>
      <c r="BV11">
        <v>17</v>
      </c>
      <c r="BW11">
        <v>2</v>
      </c>
      <c r="BX11">
        <v>956</v>
      </c>
      <c r="BY11">
        <v>1460</v>
      </c>
      <c r="BZ11">
        <v>15</v>
      </c>
      <c r="CA11">
        <v>1</v>
      </c>
      <c r="CB11">
        <v>6</v>
      </c>
      <c r="CC11">
        <v>529</v>
      </c>
      <c r="CD11">
        <v>9</v>
      </c>
      <c r="CE11">
        <v>42</v>
      </c>
      <c r="CF11">
        <v>37</v>
      </c>
      <c r="CG11">
        <v>2</v>
      </c>
      <c r="CI11">
        <v>836</v>
      </c>
      <c r="CJ11">
        <v>3</v>
      </c>
      <c r="CK11">
        <v>716</v>
      </c>
      <c r="CL11">
        <v>26</v>
      </c>
      <c r="CM11">
        <v>5</v>
      </c>
      <c r="CN11">
        <v>551</v>
      </c>
      <c r="CO11">
        <v>0</v>
      </c>
      <c r="CP11">
        <v>0</v>
      </c>
      <c r="CQ11">
        <v>1</v>
      </c>
      <c r="CR11">
        <v>109</v>
      </c>
      <c r="CS11">
        <v>65</v>
      </c>
      <c r="CT11">
        <v>362</v>
      </c>
      <c r="CU11">
        <v>67</v>
      </c>
      <c r="CV11">
        <v>16</v>
      </c>
      <c r="CW11">
        <v>234</v>
      </c>
      <c r="CX11">
        <v>0</v>
      </c>
      <c r="CY11">
        <v>43</v>
      </c>
      <c r="CZ11">
        <v>9</v>
      </c>
      <c r="DA11">
        <v>1</v>
      </c>
      <c r="DB11">
        <v>100</v>
      </c>
      <c r="DC11">
        <v>106</v>
      </c>
      <c r="DD11">
        <v>46</v>
      </c>
      <c r="DE11">
        <v>19</v>
      </c>
      <c r="DF11">
        <v>3</v>
      </c>
      <c r="DG11">
        <v>0</v>
      </c>
      <c r="DH11">
        <v>21346</v>
      </c>
    </row>
    <row r="12" spans="1:112" x14ac:dyDescent="0.25">
      <c r="A12" s="12">
        <v>41472</v>
      </c>
      <c r="B12">
        <v>9</v>
      </c>
      <c r="C12">
        <v>10</v>
      </c>
      <c r="D12">
        <v>25</v>
      </c>
      <c r="E12">
        <v>66</v>
      </c>
      <c r="F12">
        <v>3</v>
      </c>
      <c r="G12">
        <v>0</v>
      </c>
      <c r="H12">
        <v>0</v>
      </c>
      <c r="I12">
        <v>0</v>
      </c>
      <c r="J12">
        <v>0</v>
      </c>
      <c r="K12">
        <v>0</v>
      </c>
      <c r="L12">
        <v>221</v>
      </c>
      <c r="M12">
        <v>1287</v>
      </c>
      <c r="N12">
        <v>31</v>
      </c>
      <c r="O12">
        <v>24</v>
      </c>
      <c r="P12">
        <v>2055</v>
      </c>
      <c r="Q12">
        <v>3267</v>
      </c>
      <c r="R12">
        <v>27</v>
      </c>
      <c r="S12">
        <v>86</v>
      </c>
      <c r="T12">
        <v>119</v>
      </c>
      <c r="U12">
        <v>126</v>
      </c>
      <c r="V12">
        <v>3</v>
      </c>
      <c r="W12">
        <v>16</v>
      </c>
      <c r="X12">
        <v>73</v>
      </c>
      <c r="Y12">
        <v>68</v>
      </c>
      <c r="Z12">
        <v>52</v>
      </c>
      <c r="AA12">
        <v>4</v>
      </c>
      <c r="AB12">
        <v>7</v>
      </c>
      <c r="AC12">
        <v>3402</v>
      </c>
      <c r="AD12">
        <v>72</v>
      </c>
      <c r="AE12">
        <v>15</v>
      </c>
      <c r="AF12">
        <v>200</v>
      </c>
      <c r="AG12">
        <v>103</v>
      </c>
      <c r="AH12">
        <v>3</v>
      </c>
      <c r="AI12">
        <v>21</v>
      </c>
      <c r="AJ12">
        <v>31</v>
      </c>
      <c r="AK12">
        <v>29</v>
      </c>
      <c r="AL12">
        <v>2</v>
      </c>
      <c r="AM12">
        <v>81</v>
      </c>
      <c r="AN12">
        <v>3</v>
      </c>
      <c r="AO12">
        <v>25</v>
      </c>
      <c r="AP12">
        <v>0</v>
      </c>
      <c r="AQ12">
        <v>1</v>
      </c>
      <c r="AR12">
        <v>987</v>
      </c>
      <c r="AS12">
        <v>1</v>
      </c>
      <c r="AT12">
        <v>89</v>
      </c>
      <c r="AU12">
        <v>601</v>
      </c>
      <c r="AV12">
        <v>134</v>
      </c>
      <c r="AW12">
        <v>0</v>
      </c>
      <c r="AX12">
        <v>84</v>
      </c>
      <c r="AY12">
        <v>0</v>
      </c>
      <c r="AZ12">
        <v>25</v>
      </c>
      <c r="BA12">
        <v>31</v>
      </c>
      <c r="BB12">
        <v>0</v>
      </c>
      <c r="BC12">
        <v>0</v>
      </c>
      <c r="BD12">
        <v>47</v>
      </c>
      <c r="BE12">
        <v>940</v>
      </c>
      <c r="BF12">
        <v>0</v>
      </c>
      <c r="BG12">
        <v>119</v>
      </c>
      <c r="BI12">
        <v>9</v>
      </c>
      <c r="BJ12">
        <v>0</v>
      </c>
      <c r="BK12">
        <v>0</v>
      </c>
      <c r="BL12">
        <v>39</v>
      </c>
      <c r="BM12">
        <v>0</v>
      </c>
      <c r="BN12">
        <v>0</v>
      </c>
      <c r="BO12">
        <v>0</v>
      </c>
      <c r="BP12">
        <v>1160</v>
      </c>
      <c r="BQ12">
        <v>26</v>
      </c>
      <c r="BR12">
        <v>30</v>
      </c>
      <c r="BS12">
        <v>38</v>
      </c>
      <c r="BT12">
        <v>61</v>
      </c>
      <c r="BU12">
        <v>89</v>
      </c>
      <c r="BV12">
        <v>20</v>
      </c>
      <c r="BW12">
        <v>2</v>
      </c>
      <c r="BX12">
        <v>955</v>
      </c>
      <c r="BY12">
        <v>1457</v>
      </c>
      <c r="BZ12">
        <v>15</v>
      </c>
      <c r="CA12">
        <v>1</v>
      </c>
      <c r="CB12">
        <v>7</v>
      </c>
      <c r="CC12">
        <v>536</v>
      </c>
      <c r="CD12">
        <v>8</v>
      </c>
      <c r="CE12">
        <v>42</v>
      </c>
      <c r="CF12">
        <v>37</v>
      </c>
      <c r="CG12">
        <v>3</v>
      </c>
      <c r="CI12">
        <v>836</v>
      </c>
      <c r="CJ12">
        <v>47</v>
      </c>
      <c r="CK12">
        <v>791</v>
      </c>
      <c r="CL12">
        <v>26</v>
      </c>
      <c r="CM12">
        <v>4</v>
      </c>
      <c r="CN12">
        <v>572</v>
      </c>
      <c r="CO12">
        <v>0</v>
      </c>
      <c r="CP12">
        <v>0</v>
      </c>
      <c r="CQ12">
        <v>1</v>
      </c>
      <c r="CR12">
        <v>108</v>
      </c>
      <c r="CS12">
        <v>65</v>
      </c>
      <c r="CT12">
        <v>365</v>
      </c>
      <c r="CU12">
        <v>72</v>
      </c>
      <c r="CV12">
        <v>17</v>
      </c>
      <c r="CW12">
        <v>235</v>
      </c>
      <c r="CX12">
        <v>0</v>
      </c>
      <c r="CY12">
        <v>43</v>
      </c>
      <c r="CZ12">
        <v>10</v>
      </c>
      <c r="DA12">
        <v>9</v>
      </c>
      <c r="DB12">
        <v>100</v>
      </c>
      <c r="DC12">
        <v>106</v>
      </c>
      <c r="DD12">
        <v>45</v>
      </c>
      <c r="DE12">
        <v>23</v>
      </c>
      <c r="DF12">
        <v>8</v>
      </c>
      <c r="DG12">
        <v>3</v>
      </c>
      <c r="DH12">
        <v>22637</v>
      </c>
    </row>
    <row r="13" spans="1:112" x14ac:dyDescent="0.25">
      <c r="A13" s="12">
        <v>41472</v>
      </c>
      <c r="B13">
        <v>10</v>
      </c>
      <c r="C13">
        <v>10</v>
      </c>
      <c r="D13">
        <v>25</v>
      </c>
      <c r="E13">
        <v>65</v>
      </c>
      <c r="F13">
        <v>13</v>
      </c>
      <c r="G13">
        <v>5</v>
      </c>
      <c r="H13">
        <v>0</v>
      </c>
      <c r="I13">
        <v>0</v>
      </c>
      <c r="J13">
        <v>0</v>
      </c>
      <c r="K13">
        <v>1</v>
      </c>
      <c r="L13">
        <v>246</v>
      </c>
      <c r="M13">
        <v>1339</v>
      </c>
      <c r="N13">
        <v>42</v>
      </c>
      <c r="O13">
        <v>162</v>
      </c>
      <c r="P13">
        <v>2056</v>
      </c>
      <c r="Q13">
        <v>3264</v>
      </c>
      <c r="R13">
        <v>27</v>
      </c>
      <c r="S13">
        <v>86</v>
      </c>
      <c r="T13">
        <v>149</v>
      </c>
      <c r="U13">
        <v>124</v>
      </c>
      <c r="V13">
        <v>0</v>
      </c>
      <c r="W13">
        <v>16</v>
      </c>
      <c r="X13">
        <v>73</v>
      </c>
      <c r="Y13">
        <v>68</v>
      </c>
      <c r="Z13">
        <v>52</v>
      </c>
      <c r="AA13">
        <v>3</v>
      </c>
      <c r="AB13">
        <v>7</v>
      </c>
      <c r="AC13">
        <v>3413</v>
      </c>
      <c r="AD13">
        <v>72</v>
      </c>
      <c r="AE13">
        <v>15</v>
      </c>
      <c r="AF13">
        <v>277</v>
      </c>
      <c r="AG13">
        <v>103</v>
      </c>
      <c r="AH13">
        <v>1</v>
      </c>
      <c r="AI13">
        <v>23</v>
      </c>
      <c r="AJ13">
        <v>30</v>
      </c>
      <c r="AK13">
        <v>29</v>
      </c>
      <c r="AL13">
        <v>1</v>
      </c>
      <c r="AM13">
        <v>80</v>
      </c>
      <c r="AN13">
        <v>3</v>
      </c>
      <c r="AO13">
        <v>27</v>
      </c>
      <c r="AP13">
        <v>0</v>
      </c>
      <c r="AQ13">
        <v>0</v>
      </c>
      <c r="AR13">
        <v>875</v>
      </c>
      <c r="AS13">
        <v>0</v>
      </c>
      <c r="AT13">
        <v>88</v>
      </c>
      <c r="AU13">
        <v>597</v>
      </c>
      <c r="AV13">
        <v>134</v>
      </c>
      <c r="AW13">
        <v>0</v>
      </c>
      <c r="AX13">
        <v>142</v>
      </c>
      <c r="AY13">
        <v>0</v>
      </c>
      <c r="AZ13">
        <v>24</v>
      </c>
      <c r="BA13">
        <v>31</v>
      </c>
      <c r="BB13">
        <v>0</v>
      </c>
      <c r="BC13">
        <v>0</v>
      </c>
      <c r="BD13">
        <v>46</v>
      </c>
      <c r="BE13">
        <v>944</v>
      </c>
      <c r="BF13">
        <v>1</v>
      </c>
      <c r="BG13">
        <v>119</v>
      </c>
      <c r="BI13">
        <v>9</v>
      </c>
      <c r="BJ13">
        <v>67</v>
      </c>
      <c r="BK13">
        <v>0</v>
      </c>
      <c r="BL13">
        <v>39</v>
      </c>
      <c r="BM13">
        <v>0</v>
      </c>
      <c r="BN13">
        <v>0</v>
      </c>
      <c r="BO13">
        <v>0</v>
      </c>
      <c r="BP13">
        <v>1683</v>
      </c>
      <c r="BQ13">
        <v>25</v>
      </c>
      <c r="BR13">
        <v>30</v>
      </c>
      <c r="BS13">
        <v>36</v>
      </c>
      <c r="BT13">
        <v>60</v>
      </c>
      <c r="BU13">
        <v>93</v>
      </c>
      <c r="BV13">
        <v>64</v>
      </c>
      <c r="BW13">
        <v>1</v>
      </c>
      <c r="BX13">
        <v>955</v>
      </c>
      <c r="BY13">
        <v>1454</v>
      </c>
      <c r="BZ13">
        <v>14</v>
      </c>
      <c r="CA13">
        <v>4</v>
      </c>
      <c r="CB13">
        <v>4</v>
      </c>
      <c r="CC13">
        <v>534</v>
      </c>
      <c r="CD13">
        <v>18</v>
      </c>
      <c r="CE13">
        <v>42</v>
      </c>
      <c r="CF13">
        <v>37</v>
      </c>
      <c r="CG13">
        <v>5</v>
      </c>
      <c r="CI13">
        <v>835</v>
      </c>
      <c r="CJ13">
        <v>48</v>
      </c>
      <c r="CK13">
        <v>794</v>
      </c>
      <c r="CL13">
        <v>26</v>
      </c>
      <c r="CM13">
        <v>3</v>
      </c>
      <c r="CN13">
        <v>569</v>
      </c>
      <c r="CO13">
        <v>0</v>
      </c>
      <c r="CP13">
        <v>1</v>
      </c>
      <c r="CQ13">
        <v>2</v>
      </c>
      <c r="CR13">
        <v>107</v>
      </c>
      <c r="CS13">
        <v>65</v>
      </c>
      <c r="CT13">
        <v>388</v>
      </c>
      <c r="CU13">
        <v>72</v>
      </c>
      <c r="CV13">
        <v>18</v>
      </c>
      <c r="CW13">
        <v>235</v>
      </c>
      <c r="CX13">
        <v>0</v>
      </c>
      <c r="CY13">
        <v>43</v>
      </c>
      <c r="CZ13">
        <v>10</v>
      </c>
      <c r="DA13">
        <v>13</v>
      </c>
      <c r="DB13">
        <v>100</v>
      </c>
      <c r="DC13">
        <v>106</v>
      </c>
      <c r="DD13">
        <v>44</v>
      </c>
      <c r="DE13">
        <v>1</v>
      </c>
      <c r="DF13">
        <v>22</v>
      </c>
      <c r="DG13">
        <v>11</v>
      </c>
      <c r="DH13">
        <v>23595</v>
      </c>
    </row>
    <row r="14" spans="1:112" x14ac:dyDescent="0.25">
      <c r="A14" s="12">
        <v>41472</v>
      </c>
      <c r="B14">
        <v>11</v>
      </c>
      <c r="C14">
        <v>10</v>
      </c>
      <c r="D14">
        <v>25</v>
      </c>
      <c r="E14">
        <v>66</v>
      </c>
      <c r="F14">
        <v>21</v>
      </c>
      <c r="G14">
        <v>1</v>
      </c>
      <c r="H14">
        <v>15</v>
      </c>
      <c r="I14">
        <v>0</v>
      </c>
      <c r="J14">
        <v>64</v>
      </c>
      <c r="K14">
        <v>18</v>
      </c>
      <c r="L14">
        <v>195</v>
      </c>
      <c r="M14">
        <v>1321</v>
      </c>
      <c r="N14">
        <v>35</v>
      </c>
      <c r="O14">
        <v>485</v>
      </c>
      <c r="P14">
        <v>2032</v>
      </c>
      <c r="Q14">
        <v>3265</v>
      </c>
      <c r="R14">
        <v>26</v>
      </c>
      <c r="S14">
        <v>86</v>
      </c>
      <c r="T14">
        <v>163</v>
      </c>
      <c r="U14">
        <v>112</v>
      </c>
      <c r="V14">
        <v>0</v>
      </c>
      <c r="W14">
        <v>16</v>
      </c>
      <c r="X14">
        <v>73</v>
      </c>
      <c r="Y14">
        <v>68</v>
      </c>
      <c r="Z14">
        <v>51</v>
      </c>
      <c r="AA14">
        <v>2</v>
      </c>
      <c r="AB14">
        <v>7</v>
      </c>
      <c r="AC14">
        <v>3417</v>
      </c>
      <c r="AD14">
        <v>72</v>
      </c>
      <c r="AE14">
        <v>15</v>
      </c>
      <c r="AF14">
        <v>237</v>
      </c>
      <c r="AG14">
        <v>100</v>
      </c>
      <c r="AH14">
        <v>1</v>
      </c>
      <c r="AI14">
        <v>26</v>
      </c>
      <c r="AJ14">
        <v>30</v>
      </c>
      <c r="AK14">
        <v>29</v>
      </c>
      <c r="AL14">
        <v>1</v>
      </c>
      <c r="AM14">
        <v>80</v>
      </c>
      <c r="AN14">
        <v>3</v>
      </c>
      <c r="AO14">
        <v>29</v>
      </c>
      <c r="AP14">
        <v>0</v>
      </c>
      <c r="AQ14">
        <v>0</v>
      </c>
      <c r="AR14">
        <v>977</v>
      </c>
      <c r="AS14">
        <v>0</v>
      </c>
      <c r="AT14">
        <v>87</v>
      </c>
      <c r="AU14">
        <v>593</v>
      </c>
      <c r="AV14">
        <v>134</v>
      </c>
      <c r="AW14">
        <v>0</v>
      </c>
      <c r="AX14">
        <v>131</v>
      </c>
      <c r="AY14">
        <v>0</v>
      </c>
      <c r="AZ14">
        <v>24</v>
      </c>
      <c r="BA14">
        <v>31</v>
      </c>
      <c r="BB14">
        <v>0</v>
      </c>
      <c r="BC14">
        <v>0</v>
      </c>
      <c r="BD14">
        <v>46</v>
      </c>
      <c r="BE14">
        <v>927</v>
      </c>
      <c r="BF14">
        <v>1</v>
      </c>
      <c r="BG14">
        <v>119</v>
      </c>
      <c r="BI14">
        <v>10</v>
      </c>
      <c r="BJ14">
        <v>16</v>
      </c>
      <c r="BK14">
        <v>0</v>
      </c>
      <c r="BL14">
        <v>39</v>
      </c>
      <c r="BM14">
        <v>0</v>
      </c>
      <c r="BN14">
        <v>0</v>
      </c>
      <c r="BO14">
        <v>0</v>
      </c>
      <c r="BP14">
        <v>1696</v>
      </c>
      <c r="BQ14">
        <v>25</v>
      </c>
      <c r="BR14">
        <v>30</v>
      </c>
      <c r="BS14">
        <v>36</v>
      </c>
      <c r="BT14">
        <v>62</v>
      </c>
      <c r="BU14">
        <v>97</v>
      </c>
      <c r="BV14">
        <v>78</v>
      </c>
      <c r="BW14">
        <v>1</v>
      </c>
      <c r="BX14">
        <v>954</v>
      </c>
      <c r="BY14">
        <v>1455</v>
      </c>
      <c r="BZ14">
        <v>0</v>
      </c>
      <c r="CA14">
        <v>8</v>
      </c>
      <c r="CB14">
        <v>3</v>
      </c>
      <c r="CC14">
        <v>534</v>
      </c>
      <c r="CD14">
        <v>9</v>
      </c>
      <c r="CE14">
        <v>42</v>
      </c>
      <c r="CF14">
        <v>37</v>
      </c>
      <c r="CG14">
        <v>4</v>
      </c>
      <c r="CI14">
        <v>834</v>
      </c>
      <c r="CJ14">
        <v>48</v>
      </c>
      <c r="CK14">
        <v>793</v>
      </c>
      <c r="CL14">
        <v>26</v>
      </c>
      <c r="CM14">
        <v>2</v>
      </c>
      <c r="CN14">
        <v>567</v>
      </c>
      <c r="CO14">
        <v>0</v>
      </c>
      <c r="CP14">
        <v>23</v>
      </c>
      <c r="CQ14">
        <v>3</v>
      </c>
      <c r="CR14">
        <v>107</v>
      </c>
      <c r="CS14">
        <v>65</v>
      </c>
      <c r="CT14">
        <v>392</v>
      </c>
      <c r="CU14">
        <v>72</v>
      </c>
      <c r="CV14">
        <v>19</v>
      </c>
      <c r="CW14">
        <v>234</v>
      </c>
      <c r="CX14">
        <v>0</v>
      </c>
      <c r="CY14">
        <v>43</v>
      </c>
      <c r="CZ14">
        <v>10</v>
      </c>
      <c r="DA14">
        <v>17</v>
      </c>
      <c r="DB14">
        <v>99</v>
      </c>
      <c r="DC14">
        <v>105</v>
      </c>
      <c r="DD14">
        <v>44</v>
      </c>
      <c r="DE14">
        <v>20</v>
      </c>
      <c r="DF14">
        <v>32</v>
      </c>
      <c r="DG14">
        <v>266</v>
      </c>
      <c r="DH14">
        <v>24224</v>
      </c>
    </row>
    <row r="15" spans="1:112" x14ac:dyDescent="0.25">
      <c r="A15" s="12">
        <v>41472</v>
      </c>
      <c r="B15">
        <v>12</v>
      </c>
      <c r="C15">
        <v>10</v>
      </c>
      <c r="D15">
        <v>25</v>
      </c>
      <c r="E15">
        <v>65</v>
      </c>
      <c r="F15">
        <v>29</v>
      </c>
      <c r="G15">
        <v>1</v>
      </c>
      <c r="H15">
        <v>8</v>
      </c>
      <c r="I15">
        <v>0</v>
      </c>
      <c r="J15">
        <v>64</v>
      </c>
      <c r="K15">
        <v>0</v>
      </c>
      <c r="L15">
        <v>175</v>
      </c>
      <c r="M15">
        <v>1310</v>
      </c>
      <c r="N15">
        <v>30</v>
      </c>
      <c r="O15">
        <v>526</v>
      </c>
      <c r="P15">
        <v>2093</v>
      </c>
      <c r="Q15">
        <v>3267</v>
      </c>
      <c r="R15">
        <v>27</v>
      </c>
      <c r="S15">
        <v>86</v>
      </c>
      <c r="T15">
        <v>104</v>
      </c>
      <c r="U15">
        <v>69</v>
      </c>
      <c r="V15">
        <v>0</v>
      </c>
      <c r="W15">
        <v>16</v>
      </c>
      <c r="X15">
        <v>94</v>
      </c>
      <c r="Y15">
        <v>68</v>
      </c>
      <c r="Z15">
        <v>51</v>
      </c>
      <c r="AA15">
        <v>5</v>
      </c>
      <c r="AB15">
        <v>7</v>
      </c>
      <c r="AC15">
        <v>3418</v>
      </c>
      <c r="AD15">
        <v>72</v>
      </c>
      <c r="AE15">
        <v>15</v>
      </c>
      <c r="AF15">
        <v>222</v>
      </c>
      <c r="AG15">
        <v>100</v>
      </c>
      <c r="AH15">
        <v>2</v>
      </c>
      <c r="AI15">
        <v>26</v>
      </c>
      <c r="AJ15">
        <v>30</v>
      </c>
      <c r="AK15">
        <v>29</v>
      </c>
      <c r="AL15">
        <v>1</v>
      </c>
      <c r="AM15">
        <v>79</v>
      </c>
      <c r="AN15">
        <v>5</v>
      </c>
      <c r="AO15">
        <v>29</v>
      </c>
      <c r="AP15">
        <v>0</v>
      </c>
      <c r="AQ15">
        <v>0</v>
      </c>
      <c r="AR15">
        <v>978</v>
      </c>
      <c r="AS15">
        <v>0</v>
      </c>
      <c r="AT15">
        <v>87</v>
      </c>
      <c r="AU15">
        <v>591</v>
      </c>
      <c r="AV15">
        <v>134</v>
      </c>
      <c r="AW15">
        <v>0</v>
      </c>
      <c r="AX15">
        <v>130</v>
      </c>
      <c r="AY15">
        <v>0</v>
      </c>
      <c r="AZ15">
        <v>22</v>
      </c>
      <c r="BA15">
        <v>31</v>
      </c>
      <c r="BB15">
        <v>0</v>
      </c>
      <c r="BC15">
        <v>0</v>
      </c>
      <c r="BD15">
        <v>79</v>
      </c>
      <c r="BE15">
        <v>937</v>
      </c>
      <c r="BF15">
        <v>29</v>
      </c>
      <c r="BG15">
        <v>119</v>
      </c>
      <c r="BI15">
        <v>10</v>
      </c>
      <c r="BJ15">
        <v>94</v>
      </c>
      <c r="BK15">
        <v>0</v>
      </c>
      <c r="BL15">
        <v>39</v>
      </c>
      <c r="BM15">
        <v>0</v>
      </c>
      <c r="BN15">
        <v>0</v>
      </c>
      <c r="BO15">
        <v>0</v>
      </c>
      <c r="BP15">
        <v>1694</v>
      </c>
      <c r="BQ15">
        <v>25</v>
      </c>
      <c r="BR15">
        <v>30</v>
      </c>
      <c r="BS15">
        <v>36</v>
      </c>
      <c r="BT15">
        <v>61</v>
      </c>
      <c r="BU15">
        <v>89</v>
      </c>
      <c r="BV15">
        <v>45</v>
      </c>
      <c r="BW15">
        <v>1</v>
      </c>
      <c r="BX15">
        <v>955</v>
      </c>
      <c r="BY15">
        <v>1455</v>
      </c>
      <c r="BZ15">
        <v>0</v>
      </c>
      <c r="CA15">
        <v>16</v>
      </c>
      <c r="CB15">
        <v>7</v>
      </c>
      <c r="CC15">
        <v>531</v>
      </c>
      <c r="CD15">
        <v>3</v>
      </c>
      <c r="CE15">
        <v>42</v>
      </c>
      <c r="CF15">
        <v>37</v>
      </c>
      <c r="CG15">
        <v>4</v>
      </c>
      <c r="CI15">
        <v>835</v>
      </c>
      <c r="CJ15">
        <v>48</v>
      </c>
      <c r="CK15">
        <v>792</v>
      </c>
      <c r="CL15">
        <v>26</v>
      </c>
      <c r="CM15">
        <v>1</v>
      </c>
      <c r="CN15">
        <v>571</v>
      </c>
      <c r="CO15">
        <v>0</v>
      </c>
      <c r="CP15">
        <v>5</v>
      </c>
      <c r="CQ15">
        <v>6</v>
      </c>
      <c r="CR15">
        <v>106</v>
      </c>
      <c r="CS15">
        <v>65</v>
      </c>
      <c r="CT15">
        <v>390</v>
      </c>
      <c r="CU15">
        <v>72</v>
      </c>
      <c r="CV15">
        <v>20</v>
      </c>
      <c r="CW15">
        <v>232</v>
      </c>
      <c r="CX15">
        <v>0</v>
      </c>
      <c r="CY15">
        <v>44</v>
      </c>
      <c r="CZ15">
        <v>10</v>
      </c>
      <c r="DA15">
        <v>7</v>
      </c>
      <c r="DB15">
        <v>99</v>
      </c>
      <c r="DC15">
        <v>105</v>
      </c>
      <c r="DD15">
        <v>44</v>
      </c>
      <c r="DE15">
        <v>20</v>
      </c>
      <c r="DF15">
        <v>30</v>
      </c>
      <c r="DG15">
        <v>270</v>
      </c>
      <c r="DH15">
        <v>24267</v>
      </c>
    </row>
    <row r="16" spans="1:112" x14ac:dyDescent="0.25">
      <c r="A16" s="12">
        <v>41472</v>
      </c>
      <c r="B16">
        <v>13</v>
      </c>
      <c r="C16">
        <v>10</v>
      </c>
      <c r="D16">
        <v>25</v>
      </c>
      <c r="E16">
        <v>65</v>
      </c>
      <c r="F16">
        <v>42</v>
      </c>
      <c r="G16">
        <v>1</v>
      </c>
      <c r="H16">
        <v>0</v>
      </c>
      <c r="I16">
        <v>0</v>
      </c>
      <c r="J16">
        <v>66</v>
      </c>
      <c r="K16">
        <v>0</v>
      </c>
      <c r="L16">
        <v>175</v>
      </c>
      <c r="M16">
        <v>1192</v>
      </c>
      <c r="N16">
        <v>10</v>
      </c>
      <c r="O16">
        <v>516</v>
      </c>
      <c r="P16">
        <v>2095</v>
      </c>
      <c r="Q16">
        <v>3268</v>
      </c>
      <c r="R16">
        <v>27</v>
      </c>
      <c r="S16">
        <v>86</v>
      </c>
      <c r="T16">
        <v>200</v>
      </c>
      <c r="U16">
        <v>121</v>
      </c>
      <c r="V16">
        <v>0</v>
      </c>
      <c r="W16">
        <v>16</v>
      </c>
      <c r="X16">
        <v>97</v>
      </c>
      <c r="Y16">
        <v>68</v>
      </c>
      <c r="Z16">
        <v>51</v>
      </c>
      <c r="AA16">
        <v>27</v>
      </c>
      <c r="AB16">
        <v>7</v>
      </c>
      <c r="AC16">
        <v>3424</v>
      </c>
      <c r="AD16">
        <v>72</v>
      </c>
      <c r="AE16">
        <v>15</v>
      </c>
      <c r="AF16">
        <v>268</v>
      </c>
      <c r="AG16">
        <v>100</v>
      </c>
      <c r="AH16">
        <v>3</v>
      </c>
      <c r="AI16">
        <v>25</v>
      </c>
      <c r="AJ16">
        <v>30</v>
      </c>
      <c r="AK16">
        <v>29</v>
      </c>
      <c r="AL16">
        <v>2</v>
      </c>
      <c r="AM16">
        <v>77</v>
      </c>
      <c r="AN16">
        <v>15</v>
      </c>
      <c r="AO16">
        <v>29</v>
      </c>
      <c r="AP16">
        <v>1</v>
      </c>
      <c r="AQ16">
        <v>14</v>
      </c>
      <c r="AR16">
        <v>979</v>
      </c>
      <c r="AS16">
        <v>1</v>
      </c>
      <c r="AT16">
        <v>87</v>
      </c>
      <c r="AU16">
        <v>591</v>
      </c>
      <c r="AV16">
        <v>134</v>
      </c>
      <c r="AW16">
        <v>0</v>
      </c>
      <c r="AX16">
        <v>134</v>
      </c>
      <c r="AY16">
        <v>0</v>
      </c>
      <c r="AZ16">
        <v>19</v>
      </c>
      <c r="BA16">
        <v>31</v>
      </c>
      <c r="BB16">
        <v>1</v>
      </c>
      <c r="BC16">
        <v>0</v>
      </c>
      <c r="BD16">
        <v>93</v>
      </c>
      <c r="BE16">
        <v>936</v>
      </c>
      <c r="BF16">
        <v>92</v>
      </c>
      <c r="BG16">
        <v>119</v>
      </c>
      <c r="BI16">
        <v>10</v>
      </c>
      <c r="BJ16">
        <v>191</v>
      </c>
      <c r="BK16">
        <v>1</v>
      </c>
      <c r="BL16">
        <v>39</v>
      </c>
      <c r="BM16">
        <v>0</v>
      </c>
      <c r="BN16">
        <v>0</v>
      </c>
      <c r="BO16">
        <v>0</v>
      </c>
      <c r="BP16">
        <v>1692</v>
      </c>
      <c r="BQ16">
        <v>25</v>
      </c>
      <c r="BR16">
        <v>30</v>
      </c>
      <c r="BS16">
        <v>38</v>
      </c>
      <c r="BT16">
        <v>61</v>
      </c>
      <c r="BU16">
        <v>97</v>
      </c>
      <c r="BV16">
        <v>87</v>
      </c>
      <c r="BW16">
        <v>1</v>
      </c>
      <c r="BX16">
        <v>956</v>
      </c>
      <c r="BY16">
        <v>1455</v>
      </c>
      <c r="BZ16">
        <v>0</v>
      </c>
      <c r="CA16">
        <v>22</v>
      </c>
      <c r="CB16">
        <v>24</v>
      </c>
      <c r="CC16">
        <v>528</v>
      </c>
      <c r="CD16">
        <v>8</v>
      </c>
      <c r="CE16">
        <v>42</v>
      </c>
      <c r="CF16">
        <v>37</v>
      </c>
      <c r="CG16">
        <v>3</v>
      </c>
      <c r="CI16">
        <v>836</v>
      </c>
      <c r="CJ16">
        <v>48</v>
      </c>
      <c r="CK16">
        <v>781</v>
      </c>
      <c r="CL16">
        <v>26</v>
      </c>
      <c r="CM16">
        <v>4</v>
      </c>
      <c r="CN16">
        <v>572</v>
      </c>
      <c r="CO16">
        <v>0</v>
      </c>
      <c r="CP16">
        <v>0</v>
      </c>
      <c r="CQ16">
        <v>10</v>
      </c>
      <c r="CR16">
        <v>105</v>
      </c>
      <c r="CS16">
        <v>65</v>
      </c>
      <c r="CT16">
        <v>253</v>
      </c>
      <c r="CU16">
        <v>72</v>
      </c>
      <c r="CV16">
        <v>21</v>
      </c>
      <c r="CW16">
        <v>233</v>
      </c>
      <c r="CX16">
        <v>0</v>
      </c>
      <c r="CY16">
        <v>44</v>
      </c>
      <c r="CZ16">
        <v>10</v>
      </c>
      <c r="DA16">
        <v>4</v>
      </c>
      <c r="DB16">
        <v>99</v>
      </c>
      <c r="DC16">
        <v>105</v>
      </c>
      <c r="DD16">
        <v>43</v>
      </c>
      <c r="DE16">
        <v>20</v>
      </c>
      <c r="DF16">
        <v>50</v>
      </c>
      <c r="DG16">
        <v>270</v>
      </c>
      <c r="DH16">
        <v>24504</v>
      </c>
    </row>
    <row r="17" spans="1:112" x14ac:dyDescent="0.25">
      <c r="A17" s="12">
        <v>41472</v>
      </c>
      <c r="B17">
        <v>14</v>
      </c>
      <c r="C17">
        <v>10</v>
      </c>
      <c r="D17">
        <v>25</v>
      </c>
      <c r="E17">
        <v>65</v>
      </c>
      <c r="F17">
        <v>74</v>
      </c>
      <c r="G17">
        <v>1</v>
      </c>
      <c r="H17">
        <v>0</v>
      </c>
      <c r="I17">
        <v>0</v>
      </c>
      <c r="J17">
        <v>65</v>
      </c>
      <c r="K17">
        <v>0</v>
      </c>
      <c r="L17">
        <v>201</v>
      </c>
      <c r="M17">
        <v>1131</v>
      </c>
      <c r="N17">
        <v>3</v>
      </c>
      <c r="O17">
        <v>522</v>
      </c>
      <c r="P17">
        <v>2102</v>
      </c>
      <c r="Q17">
        <v>3267</v>
      </c>
      <c r="R17">
        <v>27</v>
      </c>
      <c r="S17">
        <v>86</v>
      </c>
      <c r="T17">
        <v>172</v>
      </c>
      <c r="U17">
        <v>126</v>
      </c>
      <c r="V17">
        <v>0</v>
      </c>
      <c r="W17">
        <v>16</v>
      </c>
      <c r="X17">
        <v>97</v>
      </c>
      <c r="Y17">
        <v>68</v>
      </c>
      <c r="Z17">
        <v>51</v>
      </c>
      <c r="AA17">
        <v>28</v>
      </c>
      <c r="AB17">
        <v>8</v>
      </c>
      <c r="AC17">
        <v>3429</v>
      </c>
      <c r="AD17">
        <v>72</v>
      </c>
      <c r="AE17">
        <v>15</v>
      </c>
      <c r="AF17">
        <v>216</v>
      </c>
      <c r="AG17">
        <v>102</v>
      </c>
      <c r="AH17">
        <v>21</v>
      </c>
      <c r="AI17">
        <v>22</v>
      </c>
      <c r="AJ17">
        <v>30</v>
      </c>
      <c r="AK17">
        <v>29</v>
      </c>
      <c r="AL17">
        <v>6</v>
      </c>
      <c r="AM17">
        <v>78</v>
      </c>
      <c r="AN17">
        <v>36</v>
      </c>
      <c r="AO17">
        <v>29</v>
      </c>
      <c r="AP17">
        <v>2</v>
      </c>
      <c r="AQ17">
        <v>3</v>
      </c>
      <c r="AR17">
        <v>977</v>
      </c>
      <c r="AS17">
        <v>1</v>
      </c>
      <c r="AT17">
        <v>87</v>
      </c>
      <c r="AU17">
        <v>584</v>
      </c>
      <c r="AV17">
        <v>134</v>
      </c>
      <c r="AW17">
        <v>0</v>
      </c>
      <c r="AX17">
        <v>116</v>
      </c>
      <c r="AY17">
        <v>0</v>
      </c>
      <c r="AZ17">
        <v>18</v>
      </c>
      <c r="BA17">
        <v>30</v>
      </c>
      <c r="BB17">
        <v>1</v>
      </c>
      <c r="BC17">
        <v>0</v>
      </c>
      <c r="BD17">
        <v>90</v>
      </c>
      <c r="BE17">
        <v>936</v>
      </c>
      <c r="BF17">
        <v>292</v>
      </c>
      <c r="BG17">
        <v>118</v>
      </c>
      <c r="BI17">
        <v>10</v>
      </c>
      <c r="BJ17">
        <v>211</v>
      </c>
      <c r="BK17">
        <v>2</v>
      </c>
      <c r="BL17">
        <v>40</v>
      </c>
      <c r="BM17">
        <v>1</v>
      </c>
      <c r="BN17">
        <v>0</v>
      </c>
      <c r="BO17">
        <v>0</v>
      </c>
      <c r="BP17">
        <v>1691</v>
      </c>
      <c r="BQ17">
        <v>25</v>
      </c>
      <c r="BR17">
        <v>30</v>
      </c>
      <c r="BS17">
        <v>39</v>
      </c>
      <c r="BT17">
        <v>62</v>
      </c>
      <c r="BU17">
        <v>95</v>
      </c>
      <c r="BV17">
        <v>86</v>
      </c>
      <c r="BW17">
        <v>9</v>
      </c>
      <c r="BX17">
        <v>960</v>
      </c>
      <c r="BY17">
        <v>1458</v>
      </c>
      <c r="BZ17">
        <v>0</v>
      </c>
      <c r="CA17">
        <v>22</v>
      </c>
      <c r="CB17">
        <v>62</v>
      </c>
      <c r="CC17">
        <v>527</v>
      </c>
      <c r="CD17">
        <v>12</v>
      </c>
      <c r="CE17">
        <v>43</v>
      </c>
      <c r="CF17">
        <v>37</v>
      </c>
      <c r="CG17">
        <v>4</v>
      </c>
      <c r="CI17">
        <v>835</v>
      </c>
      <c r="CJ17">
        <v>48</v>
      </c>
      <c r="CK17">
        <v>767</v>
      </c>
      <c r="CL17">
        <v>26</v>
      </c>
      <c r="CM17">
        <v>14</v>
      </c>
      <c r="CN17">
        <v>572</v>
      </c>
      <c r="CO17">
        <v>1</v>
      </c>
      <c r="CP17">
        <v>0</v>
      </c>
      <c r="CQ17">
        <v>6</v>
      </c>
      <c r="CR17">
        <v>104</v>
      </c>
      <c r="CS17">
        <v>65</v>
      </c>
      <c r="CT17">
        <v>165</v>
      </c>
      <c r="CU17">
        <v>72</v>
      </c>
      <c r="CV17">
        <v>19</v>
      </c>
      <c r="CW17">
        <v>234</v>
      </c>
      <c r="CX17">
        <v>0</v>
      </c>
      <c r="CY17">
        <v>39</v>
      </c>
      <c r="CZ17">
        <v>10</v>
      </c>
      <c r="DA17">
        <v>8</v>
      </c>
      <c r="DB17">
        <v>98</v>
      </c>
      <c r="DC17">
        <v>105</v>
      </c>
      <c r="DD17">
        <v>43</v>
      </c>
      <c r="DE17">
        <v>43</v>
      </c>
      <c r="DF17">
        <v>64</v>
      </c>
      <c r="DG17">
        <v>270</v>
      </c>
      <c r="DH17">
        <v>24653</v>
      </c>
    </row>
    <row r="18" spans="1:112" x14ac:dyDescent="0.25">
      <c r="A18" s="12">
        <v>41472</v>
      </c>
      <c r="B18">
        <v>15</v>
      </c>
      <c r="C18">
        <v>10</v>
      </c>
      <c r="D18">
        <v>25</v>
      </c>
      <c r="E18">
        <v>65</v>
      </c>
      <c r="F18">
        <v>107</v>
      </c>
      <c r="G18">
        <v>2</v>
      </c>
      <c r="H18">
        <v>0</v>
      </c>
      <c r="I18">
        <v>0</v>
      </c>
      <c r="J18">
        <v>65</v>
      </c>
      <c r="K18">
        <v>0</v>
      </c>
      <c r="L18">
        <v>214</v>
      </c>
      <c r="M18">
        <v>1143</v>
      </c>
      <c r="N18">
        <v>2</v>
      </c>
      <c r="O18">
        <v>524</v>
      </c>
      <c r="P18">
        <v>2107</v>
      </c>
      <c r="Q18">
        <v>3266</v>
      </c>
      <c r="R18">
        <v>27</v>
      </c>
      <c r="S18">
        <v>86</v>
      </c>
      <c r="T18">
        <v>181</v>
      </c>
      <c r="U18">
        <v>127</v>
      </c>
      <c r="V18">
        <v>0</v>
      </c>
      <c r="W18">
        <v>16</v>
      </c>
      <c r="X18">
        <v>97</v>
      </c>
      <c r="Y18">
        <v>67</v>
      </c>
      <c r="Z18">
        <v>52</v>
      </c>
      <c r="AA18">
        <v>10</v>
      </c>
      <c r="AB18">
        <v>19</v>
      </c>
      <c r="AC18">
        <v>3446</v>
      </c>
      <c r="AD18">
        <v>72</v>
      </c>
      <c r="AE18">
        <v>15</v>
      </c>
      <c r="AF18">
        <v>217</v>
      </c>
      <c r="AG18">
        <v>100</v>
      </c>
      <c r="AH18">
        <v>11</v>
      </c>
      <c r="AI18">
        <v>24</v>
      </c>
      <c r="AJ18">
        <v>29</v>
      </c>
      <c r="AK18">
        <v>29</v>
      </c>
      <c r="AL18">
        <v>14</v>
      </c>
      <c r="AM18">
        <v>78</v>
      </c>
      <c r="AN18">
        <v>21</v>
      </c>
      <c r="AO18">
        <v>29</v>
      </c>
      <c r="AP18">
        <v>48</v>
      </c>
      <c r="AQ18">
        <v>4</v>
      </c>
      <c r="AR18">
        <v>976</v>
      </c>
      <c r="AS18">
        <v>3</v>
      </c>
      <c r="AT18">
        <v>87</v>
      </c>
      <c r="AU18">
        <v>583</v>
      </c>
      <c r="AV18">
        <v>134</v>
      </c>
      <c r="AW18">
        <v>1</v>
      </c>
      <c r="AX18">
        <v>115</v>
      </c>
      <c r="AY18">
        <v>20</v>
      </c>
      <c r="AZ18">
        <v>17</v>
      </c>
      <c r="BA18">
        <v>30</v>
      </c>
      <c r="BB18">
        <v>0</v>
      </c>
      <c r="BC18">
        <v>0</v>
      </c>
      <c r="BD18">
        <v>88</v>
      </c>
      <c r="BE18">
        <v>944</v>
      </c>
      <c r="BF18">
        <v>195</v>
      </c>
      <c r="BG18">
        <v>119</v>
      </c>
      <c r="BI18">
        <v>10</v>
      </c>
      <c r="BJ18">
        <v>212</v>
      </c>
      <c r="BK18">
        <v>5</v>
      </c>
      <c r="BL18">
        <v>40</v>
      </c>
      <c r="BM18">
        <v>4</v>
      </c>
      <c r="BN18">
        <v>0</v>
      </c>
      <c r="BO18">
        <v>0</v>
      </c>
      <c r="BP18">
        <v>1694</v>
      </c>
      <c r="BQ18">
        <v>24</v>
      </c>
      <c r="BR18">
        <v>30</v>
      </c>
      <c r="BS18">
        <v>39</v>
      </c>
      <c r="BT18">
        <v>60</v>
      </c>
      <c r="BU18">
        <v>73</v>
      </c>
      <c r="BV18">
        <v>86</v>
      </c>
      <c r="BW18">
        <v>4</v>
      </c>
      <c r="BX18">
        <v>962</v>
      </c>
      <c r="BY18">
        <v>1463</v>
      </c>
      <c r="BZ18">
        <v>0</v>
      </c>
      <c r="CA18">
        <v>24</v>
      </c>
      <c r="CB18">
        <v>16</v>
      </c>
      <c r="CC18">
        <v>522</v>
      </c>
      <c r="CD18">
        <v>12</v>
      </c>
      <c r="CE18">
        <v>43</v>
      </c>
      <c r="CF18">
        <v>37</v>
      </c>
      <c r="CG18">
        <v>3</v>
      </c>
      <c r="CI18">
        <v>835</v>
      </c>
      <c r="CJ18">
        <v>48</v>
      </c>
      <c r="CK18">
        <v>753</v>
      </c>
      <c r="CL18">
        <v>26</v>
      </c>
      <c r="CM18">
        <v>18</v>
      </c>
      <c r="CN18">
        <v>570</v>
      </c>
      <c r="CO18">
        <v>8</v>
      </c>
      <c r="CP18">
        <v>0</v>
      </c>
      <c r="CQ18">
        <v>11</v>
      </c>
      <c r="CR18">
        <v>104</v>
      </c>
      <c r="CS18">
        <v>65</v>
      </c>
      <c r="CT18">
        <v>168</v>
      </c>
      <c r="CU18">
        <v>71</v>
      </c>
      <c r="CV18">
        <v>21</v>
      </c>
      <c r="CW18">
        <v>234</v>
      </c>
      <c r="CX18">
        <v>0</v>
      </c>
      <c r="CY18">
        <v>42</v>
      </c>
      <c r="CZ18">
        <v>10</v>
      </c>
      <c r="DA18">
        <v>6</v>
      </c>
      <c r="DB18">
        <v>99</v>
      </c>
      <c r="DC18">
        <v>104</v>
      </c>
      <c r="DD18">
        <v>41</v>
      </c>
      <c r="DE18">
        <v>48</v>
      </c>
      <c r="DF18">
        <v>55</v>
      </c>
      <c r="DG18">
        <v>270</v>
      </c>
      <c r="DH18">
        <v>24631</v>
      </c>
    </row>
    <row r="19" spans="1:112" x14ac:dyDescent="0.25">
      <c r="A19" s="12">
        <v>41472</v>
      </c>
      <c r="B19">
        <v>16</v>
      </c>
      <c r="C19">
        <v>10</v>
      </c>
      <c r="D19">
        <v>25</v>
      </c>
      <c r="E19">
        <v>65</v>
      </c>
      <c r="F19">
        <v>109</v>
      </c>
      <c r="G19">
        <v>1</v>
      </c>
      <c r="H19">
        <v>0</v>
      </c>
      <c r="I19">
        <v>0</v>
      </c>
      <c r="J19">
        <v>64</v>
      </c>
      <c r="K19">
        <v>0</v>
      </c>
      <c r="L19">
        <v>213</v>
      </c>
      <c r="M19">
        <v>1273</v>
      </c>
      <c r="N19">
        <v>12</v>
      </c>
      <c r="O19">
        <v>526</v>
      </c>
      <c r="P19">
        <v>2103</v>
      </c>
      <c r="Q19">
        <v>3268</v>
      </c>
      <c r="R19">
        <v>28</v>
      </c>
      <c r="S19">
        <v>86</v>
      </c>
      <c r="T19">
        <v>200</v>
      </c>
      <c r="U19">
        <v>129</v>
      </c>
      <c r="V19">
        <v>0</v>
      </c>
      <c r="W19">
        <v>16</v>
      </c>
      <c r="X19">
        <v>139</v>
      </c>
      <c r="Y19">
        <v>66</v>
      </c>
      <c r="Z19">
        <v>52</v>
      </c>
      <c r="AA19">
        <v>16</v>
      </c>
      <c r="AB19">
        <v>12</v>
      </c>
      <c r="AC19">
        <v>3458</v>
      </c>
      <c r="AD19">
        <v>72</v>
      </c>
      <c r="AE19">
        <v>15</v>
      </c>
      <c r="AF19">
        <v>216</v>
      </c>
      <c r="AG19">
        <v>99</v>
      </c>
      <c r="AH19">
        <v>6</v>
      </c>
      <c r="AI19">
        <v>24</v>
      </c>
      <c r="AJ19">
        <v>30</v>
      </c>
      <c r="AK19">
        <v>29</v>
      </c>
      <c r="AL19">
        <v>13</v>
      </c>
      <c r="AM19">
        <v>77</v>
      </c>
      <c r="AN19">
        <v>12</v>
      </c>
      <c r="AO19">
        <v>29</v>
      </c>
      <c r="AP19">
        <v>62</v>
      </c>
      <c r="AQ19">
        <v>6</v>
      </c>
      <c r="AR19">
        <v>973</v>
      </c>
      <c r="AS19">
        <v>6</v>
      </c>
      <c r="AT19">
        <v>87</v>
      </c>
      <c r="AU19">
        <v>580</v>
      </c>
      <c r="AV19">
        <v>134</v>
      </c>
      <c r="AW19">
        <v>1</v>
      </c>
      <c r="AX19">
        <v>111</v>
      </c>
      <c r="AY19">
        <v>2</v>
      </c>
      <c r="AZ19">
        <v>17</v>
      </c>
      <c r="BA19">
        <v>31</v>
      </c>
      <c r="BB19">
        <v>0</v>
      </c>
      <c r="BC19">
        <v>0</v>
      </c>
      <c r="BD19">
        <v>89</v>
      </c>
      <c r="BE19">
        <v>944</v>
      </c>
      <c r="BF19">
        <v>238</v>
      </c>
      <c r="BG19">
        <v>119</v>
      </c>
      <c r="BI19">
        <v>10</v>
      </c>
      <c r="BJ19">
        <v>211</v>
      </c>
      <c r="BK19">
        <v>46</v>
      </c>
      <c r="BL19">
        <v>39</v>
      </c>
      <c r="BM19">
        <v>3</v>
      </c>
      <c r="BN19">
        <v>0</v>
      </c>
      <c r="BO19">
        <v>0</v>
      </c>
      <c r="BP19">
        <v>1498</v>
      </c>
      <c r="BQ19">
        <v>24</v>
      </c>
      <c r="BR19">
        <v>30</v>
      </c>
      <c r="BS19">
        <v>39</v>
      </c>
      <c r="BT19">
        <v>60</v>
      </c>
      <c r="BU19">
        <v>72</v>
      </c>
      <c r="BV19">
        <v>85</v>
      </c>
      <c r="BW19">
        <v>4</v>
      </c>
      <c r="BX19">
        <v>961</v>
      </c>
      <c r="BY19">
        <v>1464</v>
      </c>
      <c r="BZ19">
        <v>0</v>
      </c>
      <c r="CA19">
        <v>17</v>
      </c>
      <c r="CB19">
        <v>11</v>
      </c>
      <c r="CC19">
        <v>515</v>
      </c>
      <c r="CD19">
        <v>12</v>
      </c>
      <c r="CE19">
        <v>43</v>
      </c>
      <c r="CF19">
        <v>38</v>
      </c>
      <c r="CG19">
        <v>2</v>
      </c>
      <c r="CI19">
        <v>836</v>
      </c>
      <c r="CJ19">
        <v>48</v>
      </c>
      <c r="CK19">
        <v>749</v>
      </c>
      <c r="CL19">
        <v>26</v>
      </c>
      <c r="CM19">
        <v>11</v>
      </c>
      <c r="CN19">
        <v>564</v>
      </c>
      <c r="CO19">
        <v>2</v>
      </c>
      <c r="CP19">
        <v>0</v>
      </c>
      <c r="CQ19">
        <v>12</v>
      </c>
      <c r="CR19">
        <v>104</v>
      </c>
      <c r="CS19">
        <v>65</v>
      </c>
      <c r="CT19">
        <v>193</v>
      </c>
      <c r="CU19">
        <v>71</v>
      </c>
      <c r="CV19">
        <v>20</v>
      </c>
      <c r="CW19">
        <v>227</v>
      </c>
      <c r="CX19">
        <v>0</v>
      </c>
      <c r="CY19">
        <v>42</v>
      </c>
      <c r="CZ19">
        <v>10</v>
      </c>
      <c r="DA19">
        <v>4</v>
      </c>
      <c r="DB19">
        <v>98</v>
      </c>
      <c r="DC19">
        <v>104</v>
      </c>
      <c r="DD19">
        <v>42</v>
      </c>
      <c r="DE19">
        <v>48</v>
      </c>
      <c r="DF19">
        <v>49</v>
      </c>
      <c r="DG19">
        <v>290</v>
      </c>
      <c r="DH19">
        <v>24692</v>
      </c>
    </row>
    <row r="20" spans="1:112" x14ac:dyDescent="0.25">
      <c r="A20" s="12">
        <v>41472</v>
      </c>
      <c r="B20">
        <v>17</v>
      </c>
      <c r="C20">
        <v>10</v>
      </c>
      <c r="D20">
        <v>25</v>
      </c>
      <c r="E20">
        <v>65</v>
      </c>
      <c r="F20">
        <v>82</v>
      </c>
      <c r="G20">
        <v>3</v>
      </c>
      <c r="H20">
        <v>36</v>
      </c>
      <c r="I20">
        <v>0</v>
      </c>
      <c r="J20">
        <v>64</v>
      </c>
      <c r="K20">
        <v>0</v>
      </c>
      <c r="L20">
        <v>213</v>
      </c>
      <c r="M20">
        <v>1207</v>
      </c>
      <c r="N20">
        <v>6</v>
      </c>
      <c r="O20">
        <v>524</v>
      </c>
      <c r="P20">
        <v>2091</v>
      </c>
      <c r="Q20">
        <v>3267</v>
      </c>
      <c r="R20">
        <v>28</v>
      </c>
      <c r="S20">
        <v>86</v>
      </c>
      <c r="T20">
        <v>213</v>
      </c>
      <c r="U20">
        <v>129</v>
      </c>
      <c r="V20">
        <v>0</v>
      </c>
      <c r="W20">
        <v>16</v>
      </c>
      <c r="X20">
        <v>144</v>
      </c>
      <c r="Y20">
        <v>51</v>
      </c>
      <c r="Z20">
        <v>52</v>
      </c>
      <c r="AA20">
        <v>27</v>
      </c>
      <c r="AB20">
        <v>12</v>
      </c>
      <c r="AC20">
        <v>3459</v>
      </c>
      <c r="AD20">
        <v>72</v>
      </c>
      <c r="AE20">
        <v>15</v>
      </c>
      <c r="AF20">
        <v>219</v>
      </c>
      <c r="AG20">
        <v>99</v>
      </c>
      <c r="AH20">
        <v>8</v>
      </c>
      <c r="AI20">
        <v>26</v>
      </c>
      <c r="AJ20">
        <v>30</v>
      </c>
      <c r="AK20">
        <v>29</v>
      </c>
      <c r="AL20">
        <v>11</v>
      </c>
      <c r="AM20">
        <v>77</v>
      </c>
      <c r="AN20">
        <v>11</v>
      </c>
      <c r="AO20">
        <v>29</v>
      </c>
      <c r="AP20">
        <v>62</v>
      </c>
      <c r="AQ20">
        <v>9</v>
      </c>
      <c r="AR20">
        <v>975</v>
      </c>
      <c r="AS20">
        <v>9</v>
      </c>
      <c r="AT20">
        <v>87</v>
      </c>
      <c r="AU20">
        <v>581</v>
      </c>
      <c r="AV20">
        <v>134</v>
      </c>
      <c r="AW20">
        <v>2</v>
      </c>
      <c r="AX20">
        <v>114</v>
      </c>
      <c r="AY20">
        <v>2</v>
      </c>
      <c r="AZ20">
        <v>16</v>
      </c>
      <c r="BA20">
        <v>31</v>
      </c>
      <c r="BB20">
        <v>0</v>
      </c>
      <c r="BC20">
        <v>0</v>
      </c>
      <c r="BD20">
        <v>93</v>
      </c>
      <c r="BE20">
        <v>946</v>
      </c>
      <c r="BF20">
        <v>549</v>
      </c>
      <c r="BG20">
        <v>118</v>
      </c>
      <c r="BI20">
        <v>10</v>
      </c>
      <c r="BJ20">
        <v>210</v>
      </c>
      <c r="BK20">
        <v>49</v>
      </c>
      <c r="BL20">
        <v>40</v>
      </c>
      <c r="BM20">
        <v>3</v>
      </c>
      <c r="BN20">
        <v>64</v>
      </c>
      <c r="BO20">
        <v>0</v>
      </c>
      <c r="BP20">
        <v>1049</v>
      </c>
      <c r="BQ20">
        <v>24</v>
      </c>
      <c r="BR20">
        <v>30</v>
      </c>
      <c r="BS20">
        <v>39</v>
      </c>
      <c r="BT20">
        <v>59</v>
      </c>
      <c r="BU20">
        <v>72</v>
      </c>
      <c r="BV20">
        <v>104</v>
      </c>
      <c r="BW20">
        <v>7</v>
      </c>
      <c r="BX20">
        <v>962</v>
      </c>
      <c r="BY20">
        <v>1466</v>
      </c>
      <c r="BZ20">
        <v>0</v>
      </c>
      <c r="CA20">
        <v>22</v>
      </c>
      <c r="CB20">
        <v>24</v>
      </c>
      <c r="CC20">
        <v>513</v>
      </c>
      <c r="CD20">
        <v>18</v>
      </c>
      <c r="CE20">
        <v>43</v>
      </c>
      <c r="CF20">
        <v>38</v>
      </c>
      <c r="CG20">
        <v>1</v>
      </c>
      <c r="CI20">
        <v>835</v>
      </c>
      <c r="CJ20">
        <v>45</v>
      </c>
      <c r="CK20">
        <v>744</v>
      </c>
      <c r="CL20">
        <v>26</v>
      </c>
      <c r="CM20">
        <v>6</v>
      </c>
      <c r="CN20">
        <v>442</v>
      </c>
      <c r="CO20">
        <v>2</v>
      </c>
      <c r="CP20">
        <v>17</v>
      </c>
      <c r="CQ20">
        <v>10</v>
      </c>
      <c r="CR20">
        <v>104</v>
      </c>
      <c r="CS20">
        <v>65</v>
      </c>
      <c r="CT20">
        <v>208</v>
      </c>
      <c r="CU20">
        <v>62</v>
      </c>
      <c r="CV20">
        <v>21</v>
      </c>
      <c r="CW20">
        <v>212</v>
      </c>
      <c r="CX20">
        <v>0</v>
      </c>
      <c r="CY20">
        <v>42</v>
      </c>
      <c r="CZ20">
        <v>10</v>
      </c>
      <c r="DA20">
        <v>1</v>
      </c>
      <c r="DB20">
        <v>93</v>
      </c>
      <c r="DC20">
        <v>104</v>
      </c>
      <c r="DD20">
        <v>43</v>
      </c>
      <c r="DE20">
        <v>34</v>
      </c>
      <c r="DF20">
        <v>67</v>
      </c>
      <c r="DG20">
        <v>272</v>
      </c>
      <c r="DH20">
        <v>24476</v>
      </c>
    </row>
    <row r="21" spans="1:112" x14ac:dyDescent="0.25">
      <c r="A21" s="12">
        <v>41472</v>
      </c>
      <c r="B21">
        <v>18</v>
      </c>
      <c r="C21">
        <v>10</v>
      </c>
      <c r="D21">
        <v>26</v>
      </c>
      <c r="E21">
        <v>65</v>
      </c>
      <c r="F21">
        <v>50</v>
      </c>
      <c r="G21">
        <v>2</v>
      </c>
      <c r="H21">
        <v>2</v>
      </c>
      <c r="I21">
        <v>0</v>
      </c>
      <c r="J21">
        <v>64</v>
      </c>
      <c r="K21">
        <v>50</v>
      </c>
      <c r="L21">
        <v>176</v>
      </c>
      <c r="M21">
        <v>1230</v>
      </c>
      <c r="N21">
        <v>1</v>
      </c>
      <c r="O21">
        <v>352</v>
      </c>
      <c r="P21">
        <v>2086</v>
      </c>
      <c r="Q21">
        <v>3269</v>
      </c>
      <c r="R21">
        <v>28</v>
      </c>
      <c r="S21">
        <v>87</v>
      </c>
      <c r="T21">
        <v>163</v>
      </c>
      <c r="U21">
        <v>129</v>
      </c>
      <c r="V21">
        <v>0</v>
      </c>
      <c r="W21">
        <v>16</v>
      </c>
      <c r="X21">
        <v>99</v>
      </c>
      <c r="Y21">
        <v>51</v>
      </c>
      <c r="Z21">
        <v>52</v>
      </c>
      <c r="AA21">
        <v>31</v>
      </c>
      <c r="AB21">
        <v>13</v>
      </c>
      <c r="AC21">
        <v>3446</v>
      </c>
      <c r="AD21">
        <v>72</v>
      </c>
      <c r="AE21">
        <v>15</v>
      </c>
      <c r="AF21">
        <v>228</v>
      </c>
      <c r="AG21">
        <v>101</v>
      </c>
      <c r="AH21">
        <v>11</v>
      </c>
      <c r="AI21">
        <v>26</v>
      </c>
      <c r="AJ21">
        <v>29</v>
      </c>
      <c r="AK21">
        <v>29</v>
      </c>
      <c r="AL21">
        <v>8</v>
      </c>
      <c r="AM21">
        <v>77</v>
      </c>
      <c r="AN21">
        <v>21</v>
      </c>
      <c r="AO21">
        <v>29</v>
      </c>
      <c r="AP21">
        <v>61</v>
      </c>
      <c r="AQ21">
        <v>8</v>
      </c>
      <c r="AR21">
        <v>960</v>
      </c>
      <c r="AS21">
        <v>11</v>
      </c>
      <c r="AT21">
        <v>84</v>
      </c>
      <c r="AU21">
        <v>557</v>
      </c>
      <c r="AV21">
        <v>134</v>
      </c>
      <c r="AW21">
        <v>2</v>
      </c>
      <c r="AX21">
        <v>117</v>
      </c>
      <c r="AY21">
        <v>2</v>
      </c>
      <c r="AZ21">
        <v>16</v>
      </c>
      <c r="BA21">
        <v>31</v>
      </c>
      <c r="BB21">
        <v>1</v>
      </c>
      <c r="BC21">
        <v>0</v>
      </c>
      <c r="BD21">
        <v>98</v>
      </c>
      <c r="BE21">
        <v>864</v>
      </c>
      <c r="BF21">
        <v>650</v>
      </c>
      <c r="BG21">
        <v>118</v>
      </c>
      <c r="BI21">
        <v>10</v>
      </c>
      <c r="BJ21">
        <v>212</v>
      </c>
      <c r="BK21">
        <v>49</v>
      </c>
      <c r="BL21">
        <v>40</v>
      </c>
      <c r="BM21">
        <v>3</v>
      </c>
      <c r="BN21">
        <v>73</v>
      </c>
      <c r="BO21">
        <v>0</v>
      </c>
      <c r="BP21">
        <v>960</v>
      </c>
      <c r="BQ21">
        <v>24</v>
      </c>
      <c r="BR21">
        <v>29</v>
      </c>
      <c r="BS21">
        <v>39</v>
      </c>
      <c r="BT21">
        <v>62</v>
      </c>
      <c r="BU21">
        <v>72</v>
      </c>
      <c r="BV21">
        <v>58</v>
      </c>
      <c r="BW21">
        <v>8</v>
      </c>
      <c r="BX21">
        <v>967</v>
      </c>
      <c r="BY21">
        <v>1469</v>
      </c>
      <c r="BZ21">
        <v>0</v>
      </c>
      <c r="CA21">
        <v>21</v>
      </c>
      <c r="CB21">
        <v>36</v>
      </c>
      <c r="CC21">
        <v>512</v>
      </c>
      <c r="CD21">
        <v>15</v>
      </c>
      <c r="CE21">
        <v>43</v>
      </c>
      <c r="CF21">
        <v>38</v>
      </c>
      <c r="CG21">
        <v>2</v>
      </c>
      <c r="CI21">
        <v>834</v>
      </c>
      <c r="CJ21">
        <v>45</v>
      </c>
      <c r="CK21">
        <v>758</v>
      </c>
      <c r="CL21">
        <v>26</v>
      </c>
      <c r="CM21">
        <v>4</v>
      </c>
      <c r="CN21">
        <v>424</v>
      </c>
      <c r="CO21">
        <v>2</v>
      </c>
      <c r="CP21">
        <v>18</v>
      </c>
      <c r="CQ21">
        <v>11</v>
      </c>
      <c r="CR21">
        <v>104</v>
      </c>
      <c r="CS21">
        <v>65</v>
      </c>
      <c r="CT21">
        <v>208</v>
      </c>
      <c r="CU21">
        <v>56</v>
      </c>
      <c r="CV21">
        <v>21</v>
      </c>
      <c r="CW21">
        <v>197</v>
      </c>
      <c r="CX21">
        <v>0</v>
      </c>
      <c r="CY21">
        <v>42</v>
      </c>
      <c r="CZ21">
        <v>10</v>
      </c>
      <c r="DA21">
        <v>3</v>
      </c>
      <c r="DB21">
        <v>99</v>
      </c>
      <c r="DC21">
        <v>105</v>
      </c>
      <c r="DD21">
        <v>43</v>
      </c>
      <c r="DE21">
        <v>27</v>
      </c>
      <c r="DF21">
        <v>57</v>
      </c>
      <c r="DG21">
        <v>270</v>
      </c>
      <c r="DH21">
        <v>24029</v>
      </c>
    </row>
    <row r="22" spans="1:112" x14ac:dyDescent="0.25">
      <c r="A22" s="12">
        <v>41472</v>
      </c>
      <c r="B22">
        <v>19</v>
      </c>
      <c r="C22">
        <v>10</v>
      </c>
      <c r="D22">
        <v>26</v>
      </c>
      <c r="E22">
        <v>66</v>
      </c>
      <c r="F22">
        <v>36</v>
      </c>
      <c r="G22">
        <v>1</v>
      </c>
      <c r="H22">
        <v>1</v>
      </c>
      <c r="I22">
        <v>0</v>
      </c>
      <c r="J22">
        <v>64</v>
      </c>
      <c r="K22">
        <v>54</v>
      </c>
      <c r="L22">
        <v>370</v>
      </c>
      <c r="M22">
        <v>1276</v>
      </c>
      <c r="N22">
        <v>12</v>
      </c>
      <c r="O22">
        <v>500</v>
      </c>
      <c r="P22">
        <v>2087</v>
      </c>
      <c r="Q22">
        <v>3269</v>
      </c>
      <c r="R22">
        <v>27</v>
      </c>
      <c r="S22">
        <v>87</v>
      </c>
      <c r="T22">
        <v>213</v>
      </c>
      <c r="U22">
        <v>128</v>
      </c>
      <c r="V22">
        <v>0</v>
      </c>
      <c r="W22">
        <v>16</v>
      </c>
      <c r="X22">
        <v>97</v>
      </c>
      <c r="Y22">
        <v>51</v>
      </c>
      <c r="Z22">
        <v>51</v>
      </c>
      <c r="AA22">
        <v>25</v>
      </c>
      <c r="AB22">
        <v>14</v>
      </c>
      <c r="AC22">
        <v>3435</v>
      </c>
      <c r="AD22">
        <v>72</v>
      </c>
      <c r="AE22">
        <v>15</v>
      </c>
      <c r="AF22">
        <v>221</v>
      </c>
      <c r="AG22">
        <v>102</v>
      </c>
      <c r="AH22">
        <v>11</v>
      </c>
      <c r="AI22">
        <v>26</v>
      </c>
      <c r="AJ22">
        <v>29</v>
      </c>
      <c r="AK22">
        <v>29</v>
      </c>
      <c r="AL22">
        <v>14</v>
      </c>
      <c r="AM22">
        <v>79</v>
      </c>
      <c r="AN22">
        <v>29</v>
      </c>
      <c r="AO22">
        <v>29</v>
      </c>
      <c r="AP22">
        <v>63</v>
      </c>
      <c r="AQ22">
        <v>6</v>
      </c>
      <c r="AR22">
        <v>970</v>
      </c>
      <c r="AS22">
        <v>9</v>
      </c>
      <c r="AT22">
        <v>89</v>
      </c>
      <c r="AU22">
        <v>589</v>
      </c>
      <c r="AV22">
        <v>134</v>
      </c>
      <c r="AW22">
        <v>2</v>
      </c>
      <c r="AX22">
        <v>117</v>
      </c>
      <c r="AY22">
        <v>2</v>
      </c>
      <c r="AZ22">
        <v>16</v>
      </c>
      <c r="BA22">
        <v>31</v>
      </c>
      <c r="BB22">
        <v>1</v>
      </c>
      <c r="BC22">
        <v>0</v>
      </c>
      <c r="BD22">
        <v>98</v>
      </c>
      <c r="BE22">
        <v>907</v>
      </c>
      <c r="BF22">
        <v>642</v>
      </c>
      <c r="BG22">
        <v>118</v>
      </c>
      <c r="BI22">
        <v>10</v>
      </c>
      <c r="BJ22">
        <v>114</v>
      </c>
      <c r="BK22">
        <v>54</v>
      </c>
      <c r="BL22">
        <v>39</v>
      </c>
      <c r="BM22">
        <v>3</v>
      </c>
      <c r="BN22">
        <v>2</v>
      </c>
      <c r="BO22">
        <v>0</v>
      </c>
      <c r="BP22">
        <v>991</v>
      </c>
      <c r="BQ22">
        <v>24</v>
      </c>
      <c r="BR22">
        <v>29</v>
      </c>
      <c r="BS22">
        <v>39</v>
      </c>
      <c r="BT22">
        <v>60</v>
      </c>
      <c r="BU22">
        <v>73</v>
      </c>
      <c r="BV22">
        <v>129</v>
      </c>
      <c r="BW22">
        <v>6</v>
      </c>
      <c r="BX22">
        <v>971</v>
      </c>
      <c r="BY22">
        <v>1475</v>
      </c>
      <c r="BZ22">
        <v>0</v>
      </c>
      <c r="CA22">
        <v>13</v>
      </c>
      <c r="CB22">
        <v>29</v>
      </c>
      <c r="CC22">
        <v>510</v>
      </c>
      <c r="CD22">
        <v>13</v>
      </c>
      <c r="CE22">
        <v>43</v>
      </c>
      <c r="CF22">
        <v>38</v>
      </c>
      <c r="CG22">
        <v>5</v>
      </c>
      <c r="CI22">
        <v>837</v>
      </c>
      <c r="CJ22">
        <v>45</v>
      </c>
      <c r="CK22">
        <v>763</v>
      </c>
      <c r="CL22">
        <v>26</v>
      </c>
      <c r="CM22">
        <v>4</v>
      </c>
      <c r="CN22">
        <v>476</v>
      </c>
      <c r="CO22">
        <v>2</v>
      </c>
      <c r="CP22">
        <v>37</v>
      </c>
      <c r="CQ22">
        <v>7</v>
      </c>
      <c r="CR22">
        <v>105</v>
      </c>
      <c r="CS22">
        <v>65</v>
      </c>
      <c r="CT22">
        <v>208</v>
      </c>
      <c r="CU22">
        <v>56</v>
      </c>
      <c r="CV22">
        <v>22</v>
      </c>
      <c r="CW22">
        <v>200</v>
      </c>
      <c r="CX22">
        <v>0</v>
      </c>
      <c r="CY22">
        <v>42</v>
      </c>
      <c r="CZ22">
        <v>10</v>
      </c>
      <c r="DA22">
        <v>11</v>
      </c>
      <c r="DB22">
        <v>100</v>
      </c>
      <c r="DC22">
        <v>105</v>
      </c>
      <c r="DD22">
        <v>44</v>
      </c>
      <c r="DE22">
        <v>37</v>
      </c>
      <c r="DF22">
        <v>17</v>
      </c>
      <c r="DG22">
        <v>270</v>
      </c>
      <c r="DH22">
        <v>24525</v>
      </c>
    </row>
    <row r="23" spans="1:112" x14ac:dyDescent="0.25">
      <c r="A23" s="12">
        <v>41472</v>
      </c>
      <c r="B23">
        <v>20</v>
      </c>
      <c r="C23">
        <v>10</v>
      </c>
      <c r="D23">
        <v>25</v>
      </c>
      <c r="E23">
        <v>66</v>
      </c>
      <c r="F23">
        <v>18</v>
      </c>
      <c r="G23">
        <v>0</v>
      </c>
      <c r="H23">
        <v>37</v>
      </c>
      <c r="I23">
        <v>0</v>
      </c>
      <c r="J23">
        <v>14</v>
      </c>
      <c r="K23">
        <v>54</v>
      </c>
      <c r="L23">
        <v>299</v>
      </c>
      <c r="M23">
        <v>1248</v>
      </c>
      <c r="N23">
        <v>1</v>
      </c>
      <c r="O23">
        <v>348</v>
      </c>
      <c r="P23">
        <v>2098</v>
      </c>
      <c r="Q23">
        <v>3268</v>
      </c>
      <c r="R23">
        <v>27</v>
      </c>
      <c r="S23">
        <v>87</v>
      </c>
      <c r="T23">
        <v>226</v>
      </c>
      <c r="U23">
        <v>128</v>
      </c>
      <c r="V23">
        <v>34</v>
      </c>
      <c r="W23">
        <v>16</v>
      </c>
      <c r="X23">
        <v>97</v>
      </c>
      <c r="Y23">
        <v>51</v>
      </c>
      <c r="Z23">
        <v>51</v>
      </c>
      <c r="AA23">
        <v>19</v>
      </c>
      <c r="AB23">
        <v>19</v>
      </c>
      <c r="AC23">
        <v>3435</v>
      </c>
      <c r="AD23">
        <v>72</v>
      </c>
      <c r="AE23">
        <v>15</v>
      </c>
      <c r="AF23">
        <v>240</v>
      </c>
      <c r="AG23">
        <v>103</v>
      </c>
      <c r="AH23">
        <v>11</v>
      </c>
      <c r="AI23">
        <v>25</v>
      </c>
      <c r="AJ23">
        <v>29</v>
      </c>
      <c r="AK23">
        <v>29</v>
      </c>
      <c r="AL23">
        <v>11</v>
      </c>
      <c r="AM23">
        <v>79</v>
      </c>
      <c r="AN23">
        <v>12</v>
      </c>
      <c r="AO23">
        <v>22</v>
      </c>
      <c r="AP23">
        <v>19</v>
      </c>
      <c r="AQ23">
        <v>6</v>
      </c>
      <c r="AR23">
        <v>860</v>
      </c>
      <c r="AS23">
        <v>5</v>
      </c>
      <c r="AT23">
        <v>84</v>
      </c>
      <c r="AU23">
        <v>535</v>
      </c>
      <c r="AV23">
        <v>135</v>
      </c>
      <c r="AW23">
        <v>1</v>
      </c>
      <c r="AX23">
        <v>91</v>
      </c>
      <c r="AY23">
        <v>2</v>
      </c>
      <c r="AZ23">
        <v>16</v>
      </c>
      <c r="BA23">
        <v>31</v>
      </c>
      <c r="BB23">
        <v>1</v>
      </c>
      <c r="BC23">
        <v>0</v>
      </c>
      <c r="BD23">
        <v>98</v>
      </c>
      <c r="BE23">
        <v>888</v>
      </c>
      <c r="BF23">
        <v>730</v>
      </c>
      <c r="BG23">
        <v>118</v>
      </c>
      <c r="BI23">
        <v>10</v>
      </c>
      <c r="BJ23">
        <v>2</v>
      </c>
      <c r="BK23">
        <v>10</v>
      </c>
      <c r="BL23">
        <v>53</v>
      </c>
      <c r="BM23">
        <v>3</v>
      </c>
      <c r="BN23">
        <v>0</v>
      </c>
      <c r="BO23">
        <v>0</v>
      </c>
      <c r="BP23">
        <v>903</v>
      </c>
      <c r="BQ23">
        <v>25</v>
      </c>
      <c r="BR23">
        <v>31</v>
      </c>
      <c r="BS23">
        <v>39</v>
      </c>
      <c r="BT23">
        <v>60</v>
      </c>
      <c r="BU23">
        <v>74</v>
      </c>
      <c r="BV23">
        <v>124</v>
      </c>
      <c r="BW23">
        <v>5</v>
      </c>
      <c r="BX23">
        <v>972</v>
      </c>
      <c r="BY23">
        <v>1478</v>
      </c>
      <c r="BZ23">
        <v>41</v>
      </c>
      <c r="CA23">
        <v>8</v>
      </c>
      <c r="CB23">
        <v>28</v>
      </c>
      <c r="CC23">
        <v>459</v>
      </c>
      <c r="CD23">
        <v>15</v>
      </c>
      <c r="CE23">
        <v>43</v>
      </c>
      <c r="CF23">
        <v>38</v>
      </c>
      <c r="CG23">
        <v>7</v>
      </c>
      <c r="CI23">
        <v>837</v>
      </c>
      <c r="CJ23">
        <v>45</v>
      </c>
      <c r="CK23">
        <v>765</v>
      </c>
      <c r="CL23">
        <v>26</v>
      </c>
      <c r="CM23">
        <v>6</v>
      </c>
      <c r="CN23">
        <v>382</v>
      </c>
      <c r="CO23">
        <v>2</v>
      </c>
      <c r="CP23">
        <v>38</v>
      </c>
      <c r="CQ23">
        <v>6</v>
      </c>
      <c r="CR23">
        <v>105</v>
      </c>
      <c r="CS23">
        <v>65</v>
      </c>
      <c r="CT23">
        <v>208</v>
      </c>
      <c r="CU23">
        <v>53</v>
      </c>
      <c r="CV23">
        <v>17</v>
      </c>
      <c r="CW23">
        <v>195</v>
      </c>
      <c r="CX23">
        <v>0</v>
      </c>
      <c r="CY23">
        <v>42</v>
      </c>
      <c r="CZ23">
        <v>11</v>
      </c>
      <c r="DA23">
        <v>24</v>
      </c>
      <c r="DB23">
        <v>99</v>
      </c>
      <c r="DC23">
        <v>105</v>
      </c>
      <c r="DD23">
        <v>44</v>
      </c>
      <c r="DE23">
        <v>52</v>
      </c>
      <c r="DF23">
        <v>45</v>
      </c>
      <c r="DG23">
        <v>270</v>
      </c>
      <c r="DH23">
        <v>23814</v>
      </c>
    </row>
    <row r="24" spans="1:112" x14ac:dyDescent="0.25">
      <c r="A24" s="12">
        <v>41472</v>
      </c>
      <c r="B24">
        <v>21</v>
      </c>
      <c r="C24">
        <v>10</v>
      </c>
      <c r="D24">
        <v>25</v>
      </c>
      <c r="E24">
        <v>66</v>
      </c>
      <c r="F24">
        <v>29</v>
      </c>
      <c r="G24">
        <v>0</v>
      </c>
      <c r="H24">
        <v>38</v>
      </c>
      <c r="I24">
        <v>0</v>
      </c>
      <c r="J24">
        <v>39</v>
      </c>
      <c r="K24">
        <v>1</v>
      </c>
      <c r="L24">
        <v>365</v>
      </c>
      <c r="M24">
        <v>925</v>
      </c>
      <c r="N24">
        <v>0</v>
      </c>
      <c r="O24">
        <v>356</v>
      </c>
      <c r="P24">
        <v>2096</v>
      </c>
      <c r="Q24">
        <v>3257</v>
      </c>
      <c r="R24">
        <v>27</v>
      </c>
      <c r="S24">
        <v>87</v>
      </c>
      <c r="T24">
        <v>176</v>
      </c>
      <c r="U24">
        <v>129</v>
      </c>
      <c r="V24">
        <v>54</v>
      </c>
      <c r="W24">
        <v>16</v>
      </c>
      <c r="X24">
        <v>97</v>
      </c>
      <c r="Y24">
        <v>50</v>
      </c>
      <c r="Z24">
        <v>51</v>
      </c>
      <c r="AA24">
        <v>20</v>
      </c>
      <c r="AB24">
        <v>31</v>
      </c>
      <c r="AC24">
        <v>3433</v>
      </c>
      <c r="AD24">
        <v>72</v>
      </c>
      <c r="AE24">
        <v>15</v>
      </c>
      <c r="AF24">
        <v>243</v>
      </c>
      <c r="AG24">
        <v>103</v>
      </c>
      <c r="AH24">
        <v>11</v>
      </c>
      <c r="AI24">
        <v>23</v>
      </c>
      <c r="AJ24">
        <v>28</v>
      </c>
      <c r="AK24">
        <v>29</v>
      </c>
      <c r="AL24">
        <v>32</v>
      </c>
      <c r="AM24">
        <v>80</v>
      </c>
      <c r="AN24">
        <v>11</v>
      </c>
      <c r="AO24">
        <v>17</v>
      </c>
      <c r="AP24">
        <v>15</v>
      </c>
      <c r="AQ24">
        <v>8</v>
      </c>
      <c r="AR24">
        <v>827</v>
      </c>
      <c r="AS24">
        <v>3</v>
      </c>
      <c r="AT24">
        <v>85</v>
      </c>
      <c r="AU24">
        <v>545</v>
      </c>
      <c r="AV24">
        <v>135</v>
      </c>
      <c r="AW24">
        <v>1</v>
      </c>
      <c r="AX24">
        <v>67</v>
      </c>
      <c r="AY24">
        <v>17</v>
      </c>
      <c r="AZ24">
        <v>16</v>
      </c>
      <c r="BA24">
        <v>32</v>
      </c>
      <c r="BB24">
        <v>3</v>
      </c>
      <c r="BC24">
        <v>0</v>
      </c>
      <c r="BD24">
        <v>57</v>
      </c>
      <c r="BE24">
        <v>917</v>
      </c>
      <c r="BF24">
        <v>725</v>
      </c>
      <c r="BG24">
        <v>118</v>
      </c>
      <c r="BI24">
        <v>10</v>
      </c>
      <c r="BJ24">
        <v>0</v>
      </c>
      <c r="BK24">
        <v>19</v>
      </c>
      <c r="BL24">
        <v>64</v>
      </c>
      <c r="BM24">
        <v>3</v>
      </c>
      <c r="BN24">
        <v>0</v>
      </c>
      <c r="BO24">
        <v>0</v>
      </c>
      <c r="BP24">
        <v>808</v>
      </c>
      <c r="BQ24">
        <v>25</v>
      </c>
      <c r="BR24">
        <v>31</v>
      </c>
      <c r="BS24">
        <v>39</v>
      </c>
      <c r="BT24">
        <v>60</v>
      </c>
      <c r="BU24">
        <v>77</v>
      </c>
      <c r="BV24">
        <v>84</v>
      </c>
      <c r="BW24">
        <v>6</v>
      </c>
      <c r="BX24">
        <v>970</v>
      </c>
      <c r="BY24">
        <v>1469</v>
      </c>
      <c r="BZ24">
        <v>69</v>
      </c>
      <c r="CA24">
        <v>13</v>
      </c>
      <c r="CB24">
        <v>37</v>
      </c>
      <c r="CC24">
        <v>503</v>
      </c>
      <c r="CD24">
        <v>21</v>
      </c>
      <c r="CE24">
        <v>43</v>
      </c>
      <c r="CF24">
        <v>38</v>
      </c>
      <c r="CG24">
        <v>10</v>
      </c>
      <c r="CI24">
        <v>836</v>
      </c>
      <c r="CJ24">
        <v>3</v>
      </c>
      <c r="CK24">
        <v>771</v>
      </c>
      <c r="CL24">
        <v>26</v>
      </c>
      <c r="CM24">
        <v>4</v>
      </c>
      <c r="CN24">
        <v>467</v>
      </c>
      <c r="CO24">
        <v>2</v>
      </c>
      <c r="CP24">
        <v>38</v>
      </c>
      <c r="CQ24">
        <v>6</v>
      </c>
      <c r="CR24">
        <v>107</v>
      </c>
      <c r="CS24">
        <v>65</v>
      </c>
      <c r="CT24">
        <v>212</v>
      </c>
      <c r="CU24">
        <v>56</v>
      </c>
      <c r="CV24">
        <v>1</v>
      </c>
      <c r="CW24">
        <v>195</v>
      </c>
      <c r="CX24">
        <v>0</v>
      </c>
      <c r="CY24">
        <v>42</v>
      </c>
      <c r="CZ24">
        <v>11</v>
      </c>
      <c r="DA24">
        <v>48</v>
      </c>
      <c r="DB24">
        <v>99</v>
      </c>
      <c r="DC24">
        <v>105</v>
      </c>
      <c r="DD24">
        <v>44</v>
      </c>
      <c r="DE24">
        <v>53</v>
      </c>
      <c r="DF24">
        <v>22</v>
      </c>
      <c r="DG24">
        <v>270</v>
      </c>
      <c r="DH24">
        <v>23495</v>
      </c>
    </row>
    <row r="25" spans="1:112" x14ac:dyDescent="0.25">
      <c r="A25" s="12">
        <v>41472</v>
      </c>
      <c r="B25">
        <v>22</v>
      </c>
      <c r="C25">
        <v>10</v>
      </c>
      <c r="D25">
        <v>25</v>
      </c>
      <c r="E25">
        <v>66</v>
      </c>
      <c r="F25">
        <v>35</v>
      </c>
      <c r="G25">
        <v>0</v>
      </c>
      <c r="H25">
        <v>1</v>
      </c>
      <c r="I25">
        <v>0</v>
      </c>
      <c r="J25">
        <v>58</v>
      </c>
      <c r="K25">
        <v>0</v>
      </c>
      <c r="L25">
        <v>369</v>
      </c>
      <c r="M25">
        <v>943</v>
      </c>
      <c r="N25">
        <v>0</v>
      </c>
      <c r="O25">
        <v>469</v>
      </c>
      <c r="P25">
        <v>2091</v>
      </c>
      <c r="Q25">
        <v>3251</v>
      </c>
      <c r="R25">
        <v>27</v>
      </c>
      <c r="S25">
        <v>87</v>
      </c>
      <c r="T25">
        <v>36</v>
      </c>
      <c r="U25">
        <v>128</v>
      </c>
      <c r="V25">
        <v>54</v>
      </c>
      <c r="W25">
        <v>16</v>
      </c>
      <c r="X25">
        <v>51</v>
      </c>
      <c r="Y25">
        <v>51</v>
      </c>
      <c r="Z25">
        <v>51</v>
      </c>
      <c r="AA25">
        <v>13</v>
      </c>
      <c r="AB25">
        <v>32</v>
      </c>
      <c r="AC25">
        <v>3438</v>
      </c>
      <c r="AD25">
        <v>71</v>
      </c>
      <c r="AE25">
        <v>15</v>
      </c>
      <c r="AF25">
        <v>167</v>
      </c>
      <c r="AG25">
        <v>103</v>
      </c>
      <c r="AH25">
        <v>11</v>
      </c>
      <c r="AI25">
        <v>22</v>
      </c>
      <c r="AJ25">
        <v>28</v>
      </c>
      <c r="AK25">
        <v>29</v>
      </c>
      <c r="AL25">
        <v>1</v>
      </c>
      <c r="AM25">
        <v>79</v>
      </c>
      <c r="AN25">
        <v>9</v>
      </c>
      <c r="AO25">
        <v>17</v>
      </c>
      <c r="AP25">
        <v>12</v>
      </c>
      <c r="AQ25">
        <v>10</v>
      </c>
      <c r="AR25">
        <v>940</v>
      </c>
      <c r="AS25">
        <v>5</v>
      </c>
      <c r="AT25">
        <v>85</v>
      </c>
      <c r="AU25">
        <v>596</v>
      </c>
      <c r="AV25">
        <v>135</v>
      </c>
      <c r="AW25">
        <v>1</v>
      </c>
      <c r="AX25">
        <v>21</v>
      </c>
      <c r="AY25">
        <v>16</v>
      </c>
      <c r="AZ25">
        <v>16</v>
      </c>
      <c r="BA25">
        <v>32</v>
      </c>
      <c r="BB25">
        <v>2</v>
      </c>
      <c r="BC25">
        <v>0</v>
      </c>
      <c r="BD25">
        <v>1</v>
      </c>
      <c r="BE25">
        <v>931</v>
      </c>
      <c r="BF25">
        <v>216</v>
      </c>
      <c r="BG25">
        <v>118</v>
      </c>
      <c r="BI25">
        <v>9</v>
      </c>
      <c r="BJ25">
        <v>0</v>
      </c>
      <c r="BK25">
        <v>30</v>
      </c>
      <c r="BL25">
        <v>63</v>
      </c>
      <c r="BM25">
        <v>3</v>
      </c>
      <c r="BN25">
        <v>0</v>
      </c>
      <c r="BO25">
        <v>0</v>
      </c>
      <c r="BP25">
        <v>390</v>
      </c>
      <c r="BQ25">
        <v>26</v>
      </c>
      <c r="BR25">
        <v>31</v>
      </c>
      <c r="BS25">
        <v>39</v>
      </c>
      <c r="BT25">
        <v>62</v>
      </c>
      <c r="BU25">
        <v>78</v>
      </c>
      <c r="BV25">
        <v>15</v>
      </c>
      <c r="BW25">
        <v>1</v>
      </c>
      <c r="BX25">
        <v>971</v>
      </c>
      <c r="BY25">
        <v>1481</v>
      </c>
      <c r="BZ25">
        <v>70</v>
      </c>
      <c r="CA25">
        <v>12</v>
      </c>
      <c r="CB25">
        <v>18</v>
      </c>
      <c r="CC25">
        <v>505</v>
      </c>
      <c r="CD25">
        <v>25</v>
      </c>
      <c r="CE25">
        <v>43</v>
      </c>
      <c r="CF25">
        <v>38</v>
      </c>
      <c r="CG25">
        <v>13</v>
      </c>
      <c r="CI25">
        <v>835</v>
      </c>
      <c r="CJ25">
        <v>44</v>
      </c>
      <c r="CK25">
        <v>790</v>
      </c>
      <c r="CL25">
        <v>26</v>
      </c>
      <c r="CM25">
        <v>1</v>
      </c>
      <c r="CN25">
        <v>532</v>
      </c>
      <c r="CO25">
        <v>2</v>
      </c>
      <c r="CP25">
        <v>19</v>
      </c>
      <c r="CQ25">
        <v>5</v>
      </c>
      <c r="CR25">
        <v>108</v>
      </c>
      <c r="CS25">
        <v>65</v>
      </c>
      <c r="CT25">
        <v>215</v>
      </c>
      <c r="CU25">
        <v>65</v>
      </c>
      <c r="CV25">
        <v>2</v>
      </c>
      <c r="CW25">
        <v>228</v>
      </c>
      <c r="CX25">
        <v>0</v>
      </c>
      <c r="CY25">
        <v>42</v>
      </c>
      <c r="CZ25">
        <v>11</v>
      </c>
      <c r="DA25">
        <v>32</v>
      </c>
      <c r="DB25">
        <v>98</v>
      </c>
      <c r="DC25">
        <v>106</v>
      </c>
      <c r="DD25">
        <v>44</v>
      </c>
      <c r="DE25">
        <v>54</v>
      </c>
      <c r="DF25">
        <v>0</v>
      </c>
      <c r="DG25">
        <v>268</v>
      </c>
      <c r="DH25">
        <v>22506</v>
      </c>
    </row>
    <row r="26" spans="1:112" x14ac:dyDescent="0.25">
      <c r="A26" s="12">
        <v>41472</v>
      </c>
      <c r="B26">
        <v>23</v>
      </c>
      <c r="C26">
        <v>10</v>
      </c>
      <c r="D26">
        <v>25</v>
      </c>
      <c r="E26">
        <v>66</v>
      </c>
      <c r="F26">
        <v>28</v>
      </c>
      <c r="G26">
        <v>0</v>
      </c>
      <c r="H26">
        <v>0</v>
      </c>
      <c r="I26">
        <v>0</v>
      </c>
      <c r="J26">
        <v>67</v>
      </c>
      <c r="K26">
        <v>0</v>
      </c>
      <c r="L26">
        <v>370</v>
      </c>
      <c r="M26">
        <v>962</v>
      </c>
      <c r="N26">
        <v>0</v>
      </c>
      <c r="O26">
        <v>255</v>
      </c>
      <c r="P26">
        <v>2076</v>
      </c>
      <c r="Q26">
        <v>3255</v>
      </c>
      <c r="R26">
        <v>18</v>
      </c>
      <c r="S26">
        <v>87</v>
      </c>
      <c r="T26">
        <v>0</v>
      </c>
      <c r="U26">
        <v>126</v>
      </c>
      <c r="V26">
        <v>53</v>
      </c>
      <c r="W26">
        <v>16</v>
      </c>
      <c r="X26">
        <v>49</v>
      </c>
      <c r="Y26">
        <v>51</v>
      </c>
      <c r="Z26">
        <v>52</v>
      </c>
      <c r="AA26">
        <v>1</v>
      </c>
      <c r="AB26">
        <v>17</v>
      </c>
      <c r="AC26">
        <v>3443</v>
      </c>
      <c r="AD26">
        <v>72</v>
      </c>
      <c r="AE26">
        <v>15</v>
      </c>
      <c r="AF26">
        <v>24</v>
      </c>
      <c r="AG26">
        <v>98</v>
      </c>
      <c r="AH26">
        <v>11</v>
      </c>
      <c r="AI26">
        <v>22</v>
      </c>
      <c r="AJ26">
        <v>9</v>
      </c>
      <c r="AK26">
        <v>29</v>
      </c>
      <c r="AL26">
        <v>2</v>
      </c>
      <c r="AM26">
        <v>79</v>
      </c>
      <c r="AN26">
        <v>0</v>
      </c>
      <c r="AO26">
        <v>14</v>
      </c>
      <c r="AP26">
        <v>36</v>
      </c>
      <c r="AQ26">
        <v>4</v>
      </c>
      <c r="AR26">
        <v>978</v>
      </c>
      <c r="AS26">
        <v>5</v>
      </c>
      <c r="AT26">
        <v>51</v>
      </c>
      <c r="AU26">
        <v>608</v>
      </c>
      <c r="AV26">
        <v>135</v>
      </c>
      <c r="AW26">
        <v>1</v>
      </c>
      <c r="AX26">
        <v>0</v>
      </c>
      <c r="AY26">
        <v>2</v>
      </c>
      <c r="AZ26">
        <v>17</v>
      </c>
      <c r="BA26">
        <v>32</v>
      </c>
      <c r="BB26">
        <v>1</v>
      </c>
      <c r="BC26">
        <v>0</v>
      </c>
      <c r="BD26">
        <v>0</v>
      </c>
      <c r="BE26">
        <v>926</v>
      </c>
      <c r="BF26">
        <v>30</v>
      </c>
      <c r="BG26">
        <v>118</v>
      </c>
      <c r="BI26">
        <v>9</v>
      </c>
      <c r="BJ26">
        <v>0</v>
      </c>
      <c r="BK26">
        <v>34</v>
      </c>
      <c r="BL26">
        <v>64</v>
      </c>
      <c r="BM26">
        <v>2</v>
      </c>
      <c r="BN26">
        <v>0</v>
      </c>
      <c r="BO26">
        <v>0</v>
      </c>
      <c r="BP26">
        <v>372</v>
      </c>
      <c r="BQ26">
        <v>26</v>
      </c>
      <c r="BR26">
        <v>31</v>
      </c>
      <c r="BS26">
        <v>40</v>
      </c>
      <c r="BT26">
        <v>65</v>
      </c>
      <c r="BU26">
        <v>100</v>
      </c>
      <c r="BV26">
        <v>0</v>
      </c>
      <c r="BW26">
        <v>0</v>
      </c>
      <c r="BX26">
        <v>971</v>
      </c>
      <c r="BY26">
        <v>1480</v>
      </c>
      <c r="BZ26">
        <v>34</v>
      </c>
      <c r="CA26">
        <v>6</v>
      </c>
      <c r="CB26">
        <v>1</v>
      </c>
      <c r="CC26">
        <v>516</v>
      </c>
      <c r="CD26">
        <v>13</v>
      </c>
      <c r="CE26">
        <v>18</v>
      </c>
      <c r="CF26">
        <v>38</v>
      </c>
      <c r="CG26">
        <v>8</v>
      </c>
      <c r="CI26">
        <v>835</v>
      </c>
      <c r="CJ26">
        <v>45</v>
      </c>
      <c r="CK26">
        <v>791</v>
      </c>
      <c r="CL26">
        <v>26</v>
      </c>
      <c r="CM26">
        <v>1</v>
      </c>
      <c r="CN26">
        <v>539</v>
      </c>
      <c r="CO26">
        <v>2</v>
      </c>
      <c r="CP26">
        <v>0</v>
      </c>
      <c r="CQ26">
        <v>4</v>
      </c>
      <c r="CR26">
        <v>109</v>
      </c>
      <c r="CS26">
        <v>65</v>
      </c>
      <c r="CT26">
        <v>215</v>
      </c>
      <c r="CU26">
        <v>61</v>
      </c>
      <c r="CV26">
        <v>8</v>
      </c>
      <c r="CW26">
        <v>220</v>
      </c>
      <c r="CX26">
        <v>0</v>
      </c>
      <c r="CY26">
        <v>42</v>
      </c>
      <c r="CZ26">
        <v>11</v>
      </c>
      <c r="DA26">
        <v>12</v>
      </c>
      <c r="DB26">
        <v>37</v>
      </c>
      <c r="DC26">
        <v>106</v>
      </c>
      <c r="DD26">
        <v>45</v>
      </c>
      <c r="DE26">
        <v>52</v>
      </c>
      <c r="DF26">
        <v>0</v>
      </c>
      <c r="DG26">
        <v>12</v>
      </c>
      <c r="DH26">
        <v>21412</v>
      </c>
    </row>
    <row r="27" spans="1:112" x14ac:dyDescent="0.25">
      <c r="A27" s="12">
        <v>41472</v>
      </c>
      <c r="B27">
        <v>24</v>
      </c>
      <c r="C27">
        <v>10</v>
      </c>
      <c r="D27">
        <v>26</v>
      </c>
      <c r="E27">
        <v>66</v>
      </c>
      <c r="F27">
        <v>26</v>
      </c>
      <c r="G27">
        <v>0</v>
      </c>
      <c r="H27">
        <v>0</v>
      </c>
      <c r="I27">
        <v>0</v>
      </c>
      <c r="J27">
        <v>67</v>
      </c>
      <c r="K27">
        <v>0</v>
      </c>
      <c r="L27">
        <v>375</v>
      </c>
      <c r="M27">
        <v>940</v>
      </c>
      <c r="N27">
        <v>0</v>
      </c>
      <c r="O27">
        <v>0</v>
      </c>
      <c r="P27">
        <v>2059</v>
      </c>
      <c r="Q27">
        <v>3261</v>
      </c>
      <c r="R27">
        <v>14</v>
      </c>
      <c r="S27">
        <v>87</v>
      </c>
      <c r="T27">
        <v>0</v>
      </c>
      <c r="U27">
        <v>126</v>
      </c>
      <c r="V27">
        <v>53</v>
      </c>
      <c r="W27">
        <v>16</v>
      </c>
      <c r="X27">
        <v>49</v>
      </c>
      <c r="Y27">
        <v>49</v>
      </c>
      <c r="Z27">
        <v>52</v>
      </c>
      <c r="AA27">
        <v>8</v>
      </c>
      <c r="AB27">
        <v>13</v>
      </c>
      <c r="AC27">
        <v>3448</v>
      </c>
      <c r="AD27">
        <v>72</v>
      </c>
      <c r="AE27">
        <v>15</v>
      </c>
      <c r="AF27">
        <v>30</v>
      </c>
      <c r="AG27">
        <v>97</v>
      </c>
      <c r="AH27">
        <v>11</v>
      </c>
      <c r="AI27">
        <v>22</v>
      </c>
      <c r="AJ27">
        <v>3</v>
      </c>
      <c r="AK27">
        <v>29</v>
      </c>
      <c r="AL27">
        <v>8</v>
      </c>
      <c r="AM27">
        <v>24</v>
      </c>
      <c r="AN27">
        <v>4</v>
      </c>
      <c r="AO27">
        <v>11</v>
      </c>
      <c r="AP27">
        <v>20</v>
      </c>
      <c r="AQ27">
        <v>6</v>
      </c>
      <c r="AR27">
        <v>923</v>
      </c>
      <c r="AS27">
        <v>4</v>
      </c>
      <c r="AT27">
        <v>0</v>
      </c>
      <c r="AU27">
        <v>553</v>
      </c>
      <c r="AV27">
        <v>135</v>
      </c>
      <c r="AW27">
        <v>1</v>
      </c>
      <c r="AX27">
        <v>0</v>
      </c>
      <c r="AY27">
        <v>0</v>
      </c>
      <c r="AZ27">
        <v>21</v>
      </c>
      <c r="BA27">
        <v>32</v>
      </c>
      <c r="BB27">
        <v>1</v>
      </c>
      <c r="BC27">
        <v>0</v>
      </c>
      <c r="BD27">
        <v>0</v>
      </c>
      <c r="BE27">
        <v>929</v>
      </c>
      <c r="BF27">
        <v>30</v>
      </c>
      <c r="BG27">
        <v>118</v>
      </c>
      <c r="BI27">
        <v>9</v>
      </c>
      <c r="BJ27">
        <v>0</v>
      </c>
      <c r="BK27">
        <v>1</v>
      </c>
      <c r="BL27">
        <v>64</v>
      </c>
      <c r="BM27">
        <v>2</v>
      </c>
      <c r="BN27">
        <v>0</v>
      </c>
      <c r="BO27">
        <v>0</v>
      </c>
      <c r="BP27">
        <v>370</v>
      </c>
      <c r="BQ27">
        <v>27</v>
      </c>
      <c r="BR27">
        <v>31</v>
      </c>
      <c r="BS27">
        <v>40</v>
      </c>
      <c r="BT27">
        <v>63</v>
      </c>
      <c r="BU27">
        <v>81</v>
      </c>
      <c r="BV27">
        <v>3</v>
      </c>
      <c r="BW27">
        <v>2</v>
      </c>
      <c r="BX27">
        <v>973</v>
      </c>
      <c r="BY27">
        <v>1479</v>
      </c>
      <c r="BZ27">
        <v>45</v>
      </c>
      <c r="CA27">
        <v>7</v>
      </c>
      <c r="CB27">
        <v>5</v>
      </c>
      <c r="CC27">
        <v>471</v>
      </c>
      <c r="CD27">
        <v>12</v>
      </c>
      <c r="CE27">
        <v>11</v>
      </c>
      <c r="CF27">
        <v>38</v>
      </c>
      <c r="CG27">
        <v>6</v>
      </c>
      <c r="CI27">
        <v>836</v>
      </c>
      <c r="CJ27">
        <v>4</v>
      </c>
      <c r="CK27">
        <v>759</v>
      </c>
      <c r="CL27">
        <v>26</v>
      </c>
      <c r="CM27">
        <v>5</v>
      </c>
      <c r="CN27">
        <v>525</v>
      </c>
      <c r="CO27">
        <v>2</v>
      </c>
      <c r="CP27">
        <v>0</v>
      </c>
      <c r="CQ27">
        <v>3</v>
      </c>
      <c r="CR27">
        <v>109</v>
      </c>
      <c r="CS27">
        <v>65</v>
      </c>
      <c r="CT27">
        <v>215</v>
      </c>
      <c r="CU27">
        <v>62</v>
      </c>
      <c r="CV27">
        <v>0</v>
      </c>
      <c r="CW27">
        <v>232</v>
      </c>
      <c r="CX27">
        <v>0</v>
      </c>
      <c r="CY27">
        <v>42</v>
      </c>
      <c r="CZ27">
        <v>11</v>
      </c>
      <c r="DA27">
        <v>3</v>
      </c>
      <c r="DB27">
        <v>31</v>
      </c>
      <c r="DC27">
        <v>106</v>
      </c>
      <c r="DD27">
        <v>44</v>
      </c>
      <c r="DE27">
        <v>53</v>
      </c>
      <c r="DF27">
        <v>0</v>
      </c>
      <c r="DG27">
        <v>0</v>
      </c>
      <c r="DH27">
        <v>20717</v>
      </c>
    </row>
    <row r="29" spans="1:112" x14ac:dyDescent="0.25">
      <c r="A29" t="s">
        <v>21</v>
      </c>
      <c r="B29" t="s">
        <v>3</v>
      </c>
      <c r="C29" t="s">
        <v>6</v>
      </c>
      <c r="D29" t="s">
        <v>7</v>
      </c>
      <c r="E29" t="s">
        <v>5</v>
      </c>
      <c r="F29" t="s">
        <v>8</v>
      </c>
      <c r="G29" s="18" t="s">
        <v>9</v>
      </c>
      <c r="H29" t="s">
        <v>303</v>
      </c>
      <c r="I29" t="s">
        <v>304</v>
      </c>
    </row>
    <row r="30" spans="1:112" x14ac:dyDescent="0.25">
      <c r="A30">
        <v>1</v>
      </c>
      <c r="B30">
        <f t="array" ref="B30">SUM(IF($C$3:$DH$3=B$29, $C4:$DH4, 0))</f>
        <v>11267</v>
      </c>
      <c r="C30">
        <f t="array" ref="C30">SUM(IF($C$3:$DH$3=C$29, $C4:$DH4, 0))</f>
        <v>3436</v>
      </c>
      <c r="D30">
        <f t="array" ref="D30">SUM(IF($C$3:$DH$3=D$29, $C4:$DH4, 0))</f>
        <v>274</v>
      </c>
      <c r="E30">
        <f t="array" ref="E30">SUM(IF($C$3:$DH$3=E$29, $C4:$DH4, 0))</f>
        <v>3093</v>
      </c>
      <c r="F30">
        <f>G30-SUM(B30:E30)</f>
        <v>1271</v>
      </c>
      <c r="G30" s="18">
        <f t="array" ref="G30">SUM(IF($C$3:$DH$3=G$29, $C4:$DH4, 0))</f>
        <v>19341</v>
      </c>
      <c r="H30">
        <v>2382</v>
      </c>
      <c r="I30">
        <f>G30-H30</f>
        <v>16959</v>
      </c>
    </row>
    <row r="31" spans="1:112" x14ac:dyDescent="0.25">
      <c r="A31">
        <v>2</v>
      </c>
      <c r="B31">
        <f t="array" ref="B31">SUM(IF($C$3:$DH$3=B$29, $C5:$DH5, 0))</f>
        <v>11265</v>
      </c>
      <c r="C31">
        <f t="array" ref="C31">SUM(IF($C$3:$DH$3=C$29, $C5:$DH5, 0))</f>
        <v>3299</v>
      </c>
      <c r="D31">
        <f t="array" ref="D31">SUM(IF($C$3:$DH$3=D$29, $C5:$DH5, 0))</f>
        <v>355</v>
      </c>
      <c r="E31">
        <f t="array" ref="E31">SUM(IF($C$3:$DH$3=E$29, $C5:$DH5, 0))</f>
        <v>2895</v>
      </c>
      <c r="F31">
        <f t="shared" ref="F31:F53" si="0">G31-SUM(B31:E31)</f>
        <v>642</v>
      </c>
      <c r="G31" s="18">
        <f t="array" ref="G31">SUM(IF($C$3:$DH$3=G$29, $C5:$DH5, 0))</f>
        <v>18456</v>
      </c>
      <c r="H31">
        <v>2369</v>
      </c>
      <c r="I31">
        <f t="shared" ref="I31:I53" si="1">G31-H31</f>
        <v>16087</v>
      </c>
    </row>
    <row r="32" spans="1:112" x14ac:dyDescent="0.25">
      <c r="A32">
        <v>3</v>
      </c>
      <c r="B32">
        <f t="array" ref="B32">SUM(IF($C$3:$DH$3=B$29, $C6:$DH6, 0))</f>
        <v>11254</v>
      </c>
      <c r="C32">
        <f t="array" ref="C32">SUM(IF($C$3:$DH$3=C$29, $C6:$DH6, 0))</f>
        <v>3159</v>
      </c>
      <c r="D32">
        <f t="array" ref="D32">SUM(IF($C$3:$DH$3=D$29, $C6:$DH6, 0))</f>
        <v>357</v>
      </c>
      <c r="E32">
        <f t="array" ref="E32">SUM(IF($C$3:$DH$3=E$29, $C6:$DH6, 0))</f>
        <v>2611</v>
      </c>
      <c r="F32">
        <f t="shared" si="0"/>
        <v>591</v>
      </c>
      <c r="G32" s="18">
        <f t="array" ref="G32">SUM(IF($C$3:$DH$3=G$29, $C6:$DH6, 0))</f>
        <v>17972</v>
      </c>
      <c r="H32">
        <v>2403</v>
      </c>
      <c r="I32">
        <f t="shared" si="1"/>
        <v>15569</v>
      </c>
    </row>
    <row r="33" spans="1:9" x14ac:dyDescent="0.25">
      <c r="A33">
        <v>4</v>
      </c>
      <c r="B33">
        <f t="array" ref="B33">SUM(IF($C$3:$DH$3=B$29, $C7:$DH7, 0))</f>
        <v>11256</v>
      </c>
      <c r="C33">
        <f t="array" ref="C33">SUM(IF($C$3:$DH$3=C$29, $C7:$DH7, 0))</f>
        <v>3135</v>
      </c>
      <c r="D33">
        <f t="array" ref="D33">SUM(IF($C$3:$DH$3=D$29, $C7:$DH7, 0))</f>
        <v>286</v>
      </c>
      <c r="E33">
        <f t="array" ref="E33">SUM(IF($C$3:$DH$3=E$29, $C7:$DH7, 0))</f>
        <v>2607</v>
      </c>
      <c r="F33">
        <f t="shared" si="0"/>
        <v>595</v>
      </c>
      <c r="G33" s="18">
        <f t="array" ref="G33">SUM(IF($C$3:$DH$3=G$29, $C7:$DH7, 0))</f>
        <v>17879</v>
      </c>
      <c r="H33">
        <v>2466</v>
      </c>
      <c r="I33">
        <f t="shared" si="1"/>
        <v>15413</v>
      </c>
    </row>
    <row r="34" spans="1:9" x14ac:dyDescent="0.25">
      <c r="A34">
        <v>5</v>
      </c>
      <c r="B34">
        <f t="array" ref="B34">SUM(IF($C$3:$DH$3=B$29, $C8:$DH8, 0))</f>
        <v>11253</v>
      </c>
      <c r="C34">
        <f t="array" ref="C34">SUM(IF($C$3:$DH$3=C$29, $C8:$DH8, 0))</f>
        <v>3135</v>
      </c>
      <c r="D34">
        <f t="array" ref="D34">SUM(IF($C$3:$DH$3=D$29, $C8:$DH8, 0))</f>
        <v>241</v>
      </c>
      <c r="E34">
        <f t="array" ref="E34">SUM(IF($C$3:$DH$3=E$29, $C8:$DH8, 0))</f>
        <v>2801</v>
      </c>
      <c r="F34">
        <f t="shared" si="0"/>
        <v>604</v>
      </c>
      <c r="G34" s="18">
        <f t="array" ref="G34">SUM(IF($C$3:$DH$3=G$29, $C8:$DH8, 0))</f>
        <v>18034</v>
      </c>
      <c r="H34">
        <v>2363</v>
      </c>
      <c r="I34">
        <f t="shared" si="1"/>
        <v>15671</v>
      </c>
    </row>
    <row r="35" spans="1:9" x14ac:dyDescent="0.25">
      <c r="A35">
        <v>6</v>
      </c>
      <c r="B35">
        <f t="array" ref="B35">SUM(IF($C$3:$DH$3=B$29, $C9:$DH9, 0))</f>
        <v>11211</v>
      </c>
      <c r="C35">
        <f t="array" ref="C35">SUM(IF($C$3:$DH$3=C$29, $C9:$DH9, 0))</f>
        <v>3294</v>
      </c>
      <c r="D35">
        <f t="array" ref="D35">SUM(IF($C$3:$DH$3=D$29, $C9:$DH9, 0))</f>
        <v>183</v>
      </c>
      <c r="E35">
        <f t="array" ref="E35">SUM(IF($C$3:$DH$3=E$29, $C9:$DH9, 0))</f>
        <v>3189</v>
      </c>
      <c r="F35">
        <f t="shared" si="0"/>
        <v>1134</v>
      </c>
      <c r="G35" s="18">
        <f t="array" ref="G35">SUM(IF($C$3:$DH$3=G$29, $C9:$DH9, 0))</f>
        <v>19011</v>
      </c>
      <c r="H35">
        <v>2265</v>
      </c>
      <c r="I35">
        <f t="shared" si="1"/>
        <v>16746</v>
      </c>
    </row>
    <row r="36" spans="1:9" x14ac:dyDescent="0.25">
      <c r="A36">
        <v>7</v>
      </c>
      <c r="B36">
        <f t="array" ref="B36">SUM(IF($C$3:$DH$3=B$29, $C10:$DH10, 0))</f>
        <v>11148</v>
      </c>
      <c r="C36">
        <f t="array" ref="C36">SUM(IF($C$3:$DH$3=C$29, $C10:$DH10, 0))</f>
        <v>3459</v>
      </c>
      <c r="D36">
        <f t="array" ref="D36">SUM(IF($C$3:$DH$3=D$29, $C10:$DH10, 0))</f>
        <v>97</v>
      </c>
      <c r="E36">
        <f t="array" ref="E36">SUM(IF($C$3:$DH$3=E$29, $C10:$DH10, 0))</f>
        <v>3935</v>
      </c>
      <c r="F36">
        <f t="shared" si="0"/>
        <v>1396</v>
      </c>
      <c r="G36" s="18">
        <f t="array" ref="G36">SUM(IF($C$3:$DH$3=G$29, $C10:$DH10, 0))</f>
        <v>20035</v>
      </c>
      <c r="H36">
        <v>2034</v>
      </c>
      <c r="I36">
        <f t="shared" si="1"/>
        <v>18001</v>
      </c>
    </row>
    <row r="37" spans="1:9" x14ac:dyDescent="0.25">
      <c r="A37">
        <v>8</v>
      </c>
      <c r="B37">
        <f t="array" ref="B37">SUM(IF($C$3:$DH$3=B$29, $C11:$DH11, 0))</f>
        <v>11124</v>
      </c>
      <c r="C37">
        <f t="array" ref="C37">SUM(IF($C$3:$DH$3=C$29, $C11:$DH11, 0))</f>
        <v>3556</v>
      </c>
      <c r="D37">
        <f t="array" ref="D37">SUM(IF($C$3:$DH$3=D$29, $C11:$DH11, 0))</f>
        <v>50</v>
      </c>
      <c r="E37">
        <f t="array" ref="E37">SUM(IF($C$3:$DH$3=E$29, $C11:$DH11, 0))</f>
        <v>4979</v>
      </c>
      <c r="F37">
        <f t="shared" si="0"/>
        <v>1637</v>
      </c>
      <c r="G37" s="18">
        <f t="array" ref="G37">SUM(IF($C$3:$DH$3=G$29, $C11:$DH11, 0))</f>
        <v>21346</v>
      </c>
      <c r="H37">
        <v>2040</v>
      </c>
      <c r="I37">
        <f t="shared" si="1"/>
        <v>19306</v>
      </c>
    </row>
    <row r="38" spans="1:9" x14ac:dyDescent="0.25">
      <c r="A38">
        <v>9</v>
      </c>
      <c r="B38">
        <f t="array" ref="B38">SUM(IF($C$3:$DH$3=B$29, $C12:$DH12, 0))</f>
        <v>11136</v>
      </c>
      <c r="C38">
        <f t="array" ref="C38">SUM(IF($C$3:$DH$3=C$29, $C12:$DH12, 0))</f>
        <v>3946</v>
      </c>
      <c r="D38">
        <f t="array" ref="D38">SUM(IF($C$3:$DH$3=D$29, $C12:$DH12, 0))</f>
        <v>60</v>
      </c>
      <c r="E38">
        <f t="array" ref="E38">SUM(IF($C$3:$DH$3=E$29, $C12:$DH12, 0))</f>
        <v>5221</v>
      </c>
      <c r="F38">
        <f t="shared" si="0"/>
        <v>2274</v>
      </c>
      <c r="G38" s="18">
        <f t="array" ref="G38">SUM(IF($C$3:$DH$3=G$29, $C12:$DH12, 0))</f>
        <v>22637</v>
      </c>
      <c r="H38">
        <v>2080</v>
      </c>
      <c r="I38">
        <f t="shared" si="1"/>
        <v>20557</v>
      </c>
    </row>
    <row r="39" spans="1:9" x14ac:dyDescent="0.25">
      <c r="A39">
        <v>10</v>
      </c>
      <c r="B39">
        <f t="array" ref="B39">SUM(IF($C$3:$DH$3=B$29, $C13:$DH13, 0))</f>
        <v>11142</v>
      </c>
      <c r="C39">
        <f t="array" ref="C39">SUM(IF($C$3:$DH$3=C$29, $C13:$DH13, 0))</f>
        <v>4289</v>
      </c>
      <c r="D39">
        <f t="array" ref="D39">SUM(IF($C$3:$DH$3=D$29, $C13:$DH13, 0))</f>
        <v>93</v>
      </c>
      <c r="E39">
        <f t="array" ref="E39">SUM(IF($C$3:$DH$3=E$29, $C13:$DH13, 0))</f>
        <v>5258</v>
      </c>
      <c r="F39">
        <f t="shared" si="0"/>
        <v>2813</v>
      </c>
      <c r="G39" s="18">
        <f t="array" ref="G39">SUM(IF($C$3:$DH$3=G$29, $C13:$DH13, 0))</f>
        <v>23595</v>
      </c>
      <c r="H39">
        <v>2026</v>
      </c>
      <c r="I39">
        <f t="shared" si="1"/>
        <v>21569</v>
      </c>
    </row>
    <row r="40" spans="1:9" x14ac:dyDescent="0.25">
      <c r="A40">
        <v>11</v>
      </c>
      <c r="B40">
        <f t="array" ref="B40">SUM(IF($C$3:$DH$3=B$29, $C14:$DH14, 0))</f>
        <v>11123</v>
      </c>
      <c r="C40">
        <f t="array" ref="C40">SUM(IF($C$3:$DH$3=C$29, $C14:$DH14, 0))</f>
        <v>4257</v>
      </c>
      <c r="D40">
        <f t="array" ref="D40">SUM(IF($C$3:$DH$3=D$29, $C14:$DH14, 0))</f>
        <v>107</v>
      </c>
      <c r="E40">
        <f t="array" ref="E40">SUM(IF($C$3:$DH$3=E$29, $C14:$DH14, 0))</f>
        <v>5669</v>
      </c>
      <c r="F40">
        <f t="shared" si="0"/>
        <v>3068</v>
      </c>
      <c r="G40" s="18">
        <f t="array" ref="G40">SUM(IF($C$3:$DH$3=G$29, $C14:$DH14, 0))</f>
        <v>24224</v>
      </c>
      <c r="H40">
        <v>1922</v>
      </c>
      <c r="I40">
        <f t="shared" si="1"/>
        <v>22302</v>
      </c>
    </row>
    <row r="41" spans="1:9" x14ac:dyDescent="0.25">
      <c r="A41">
        <v>12</v>
      </c>
      <c r="B41">
        <f t="array" ref="B41">SUM(IF($C$3:$DH$3=B$29, $C15:$DH15, 0))</f>
        <v>11188</v>
      </c>
      <c r="C41">
        <f t="array" ref="C41">SUM(IF($C$3:$DH$3=C$29, $C15:$DH15, 0))</f>
        <v>4167</v>
      </c>
      <c r="D41">
        <f t="array" ref="D41">SUM(IF($C$3:$DH$3=D$29, $C15:$DH15, 0))</f>
        <v>117</v>
      </c>
      <c r="E41">
        <f t="array" ref="E41">SUM(IF($C$3:$DH$3=E$29, $C15:$DH15, 0))</f>
        <v>5693</v>
      </c>
      <c r="F41">
        <f t="shared" si="0"/>
        <v>3102</v>
      </c>
      <c r="G41" s="18">
        <f t="array" ref="G41">SUM(IF($C$3:$DH$3=G$29, $C15:$DH15, 0))</f>
        <v>24267</v>
      </c>
      <c r="H41">
        <v>1864</v>
      </c>
      <c r="I41">
        <f t="shared" si="1"/>
        <v>22403</v>
      </c>
    </row>
    <row r="42" spans="1:9" x14ac:dyDescent="0.25">
      <c r="A42">
        <v>13</v>
      </c>
      <c r="B42">
        <f t="array" ref="B42">SUM(IF($C$3:$DH$3=B$29, $C16:$DH16, 0))</f>
        <v>11198</v>
      </c>
      <c r="C42">
        <f t="array" ref="C42">SUM(IF($C$3:$DH$3=C$29, $C16:$DH16, 0))</f>
        <v>4306</v>
      </c>
      <c r="D42">
        <f t="array" ref="D42">SUM(IF($C$3:$DH$3=D$29, $C16:$DH16, 0))</f>
        <v>231</v>
      </c>
      <c r="E42">
        <f t="array" ref="E42">SUM(IF($C$3:$DH$3=E$29, $C16:$DH16, 0))</f>
        <v>5596</v>
      </c>
      <c r="F42">
        <f t="shared" si="0"/>
        <v>3173</v>
      </c>
      <c r="G42" s="18">
        <f t="array" ref="G42">SUM(IF($C$3:$DH$3=G$29, $C16:$DH16, 0))</f>
        <v>24504</v>
      </c>
      <c r="H42">
        <v>1720</v>
      </c>
      <c r="I42">
        <f t="shared" si="1"/>
        <v>22784</v>
      </c>
    </row>
    <row r="43" spans="1:9" x14ac:dyDescent="0.25">
      <c r="A43">
        <v>14</v>
      </c>
      <c r="B43">
        <f t="array" ref="B43">SUM(IF($C$3:$DH$3=B$29, $C17:$DH17, 0))</f>
        <v>11216</v>
      </c>
      <c r="C43">
        <f t="array" ref="C43">SUM(IF($C$3:$DH$3=C$29, $C17:$DH17, 0))</f>
        <v>4210</v>
      </c>
      <c r="D43">
        <f t="array" ref="D43">SUM(IF($C$3:$DH$3=D$29, $C17:$DH17, 0))</f>
        <v>371</v>
      </c>
      <c r="E43">
        <f t="array" ref="E43">SUM(IF($C$3:$DH$3=E$29, $C17:$DH17, 0))</f>
        <v>5487</v>
      </c>
      <c r="F43">
        <f t="shared" si="0"/>
        <v>3369</v>
      </c>
      <c r="G43" s="18">
        <f t="array" ref="G43">SUM(IF($C$3:$DH$3=G$29, $C17:$DH17, 0))</f>
        <v>24653</v>
      </c>
      <c r="H43">
        <v>1590</v>
      </c>
      <c r="I43">
        <f t="shared" si="1"/>
        <v>23063</v>
      </c>
    </row>
    <row r="44" spans="1:9" x14ac:dyDescent="0.25">
      <c r="A44">
        <v>15</v>
      </c>
      <c r="B44">
        <f t="array" ref="B44">SUM(IF($C$3:$DH$3=B$29, $C18:$DH18, 0))</f>
        <v>11244</v>
      </c>
      <c r="C44">
        <f t="array" ref="C44">SUM(IF($C$3:$DH$3=C$29, $C18:$DH18, 0))</f>
        <v>4342</v>
      </c>
      <c r="D44">
        <f t="array" ref="D44">SUM(IF($C$3:$DH$3=D$29, $C18:$DH18, 0))</f>
        <v>319</v>
      </c>
      <c r="E44">
        <f t="array" ref="E44">SUM(IF($C$3:$DH$3=E$29, $C18:$DH18, 0))</f>
        <v>5463</v>
      </c>
      <c r="F44">
        <f t="shared" si="0"/>
        <v>3263</v>
      </c>
      <c r="G44" s="18">
        <f t="array" ref="G44">SUM(IF($C$3:$DH$3=G$29, $C18:$DH18, 0))</f>
        <v>24631</v>
      </c>
      <c r="H44">
        <v>1498</v>
      </c>
      <c r="I44">
        <f t="shared" si="1"/>
        <v>23133</v>
      </c>
    </row>
    <row r="45" spans="1:9" x14ac:dyDescent="0.25">
      <c r="A45">
        <v>16</v>
      </c>
      <c r="B45">
        <f t="array" ref="B45">SUM(IF($C$3:$DH$3=B$29, $C19:$DH19, 0))</f>
        <v>11254</v>
      </c>
      <c r="C45">
        <f t="array" ref="C45">SUM(IF($C$3:$DH$3=C$29, $C19:$DH19, 0))</f>
        <v>4555</v>
      </c>
      <c r="D45">
        <f t="array" ref="D45">SUM(IF($C$3:$DH$3=D$29, $C19:$DH19, 0))</f>
        <v>290</v>
      </c>
      <c r="E45">
        <f t="array" ref="E45">SUM(IF($C$3:$DH$3=E$29, $C19:$DH19, 0))</f>
        <v>5464</v>
      </c>
      <c r="F45">
        <f t="shared" si="0"/>
        <v>3129</v>
      </c>
      <c r="G45" s="18">
        <f t="array" ref="G45">SUM(IF($C$3:$DH$3=G$29, $C19:$DH19, 0))</f>
        <v>24692</v>
      </c>
      <c r="H45">
        <v>1439</v>
      </c>
      <c r="I45">
        <f t="shared" si="1"/>
        <v>23253</v>
      </c>
    </row>
    <row r="46" spans="1:9" x14ac:dyDescent="0.25">
      <c r="A46">
        <v>17</v>
      </c>
      <c r="B46">
        <f t="array" ref="B46">SUM(IF($C$3:$DH$3=B$29, $C20:$DH20, 0))</f>
        <v>11245</v>
      </c>
      <c r="C46">
        <f t="array" ref="C46">SUM(IF($C$3:$DH$3=C$29, $C20:$DH20, 0))</f>
        <v>4609</v>
      </c>
      <c r="D46">
        <f t="array" ref="D46">SUM(IF($C$3:$DH$3=D$29, $C20:$DH20, 0))</f>
        <v>313</v>
      </c>
      <c r="E46">
        <f t="array" ref="E46">SUM(IF($C$3:$DH$3=E$29, $C20:$DH20, 0))</f>
        <v>5333</v>
      </c>
      <c r="F46">
        <f t="shared" si="0"/>
        <v>2976</v>
      </c>
      <c r="G46" s="18">
        <f t="array" ref="G46">SUM(IF($C$3:$DH$3=G$29, $C20:$DH20, 0))</f>
        <v>24476</v>
      </c>
      <c r="H46">
        <v>1467</v>
      </c>
      <c r="I46">
        <f t="shared" si="1"/>
        <v>23009</v>
      </c>
    </row>
    <row r="47" spans="1:9" x14ac:dyDescent="0.25">
      <c r="A47">
        <v>18</v>
      </c>
      <c r="B47">
        <f t="array" ref="B47">SUM(IF($C$3:$DH$3=B$29, $C21:$DH21, 0))</f>
        <v>11237</v>
      </c>
      <c r="C47">
        <f t="array" ref="C47">SUM(IF($C$3:$DH$3=C$29, $C21:$DH21, 0))</f>
        <v>4488</v>
      </c>
      <c r="D47">
        <f t="array" ref="D47">SUM(IF($C$3:$DH$3=D$29, $C21:$DH21, 0))</f>
        <v>298</v>
      </c>
      <c r="E47">
        <f t="array" ref="E47">SUM(IF($C$3:$DH$3=E$29, $C21:$DH21, 0))</f>
        <v>5102</v>
      </c>
      <c r="F47">
        <f t="shared" si="0"/>
        <v>2904</v>
      </c>
      <c r="G47" s="18">
        <f t="array" ref="G47">SUM(IF($C$3:$DH$3=G$29, $C21:$DH21, 0))</f>
        <v>24029</v>
      </c>
      <c r="H47">
        <v>1555</v>
      </c>
      <c r="I47">
        <f t="shared" si="1"/>
        <v>22474</v>
      </c>
    </row>
    <row r="48" spans="1:9" x14ac:dyDescent="0.25">
      <c r="A48">
        <v>19</v>
      </c>
      <c r="B48">
        <f t="array" ref="B48">SUM(IF($C$3:$DH$3=B$29, $C22:$DH22, 0))</f>
        <v>11237</v>
      </c>
      <c r="C48">
        <f t="array" ref="C48">SUM(IF($C$3:$DH$3=C$29, $C22:$DH22, 0))</f>
        <v>4724</v>
      </c>
      <c r="D48">
        <f t="array" ref="D48">SUM(IF($C$3:$DH$3=D$29, $C22:$DH22, 0))</f>
        <v>236</v>
      </c>
      <c r="E48">
        <f t="array" ref="E48">SUM(IF($C$3:$DH$3=E$29, $C22:$DH22, 0))</f>
        <v>5357</v>
      </c>
      <c r="F48">
        <f t="shared" si="0"/>
        <v>2971</v>
      </c>
      <c r="G48" s="18">
        <f t="array" ref="G48">SUM(IF($C$3:$DH$3=G$29, $C22:$DH22, 0))</f>
        <v>24525</v>
      </c>
      <c r="H48">
        <v>1684</v>
      </c>
      <c r="I48">
        <f t="shared" si="1"/>
        <v>22841</v>
      </c>
    </row>
    <row r="49" spans="1:9" x14ac:dyDescent="0.25">
      <c r="A49">
        <v>20</v>
      </c>
      <c r="B49">
        <f t="array" ref="B49">SUM(IF($C$3:$DH$3=B$29, $C23:$DH23, 0))</f>
        <v>11251</v>
      </c>
      <c r="C49">
        <f t="array" ref="C49">SUM(IF($C$3:$DH$3=C$29, $C23:$DH23, 0))</f>
        <v>4507</v>
      </c>
      <c r="D49">
        <f t="array" ref="D49">SUM(IF($C$3:$DH$3=D$29, $C23:$DH23, 0))</f>
        <v>227</v>
      </c>
      <c r="E49">
        <f t="array" ref="E49">SUM(IF($C$3:$DH$3=E$29, $C23:$DH23, 0))</f>
        <v>4881</v>
      </c>
      <c r="F49">
        <f t="shared" si="0"/>
        <v>2948</v>
      </c>
      <c r="G49" s="18">
        <f t="array" ref="G49">SUM(IF($C$3:$DH$3=G$29, $C23:$DH23, 0))</f>
        <v>23814</v>
      </c>
      <c r="H49">
        <v>2016</v>
      </c>
      <c r="I49">
        <f t="shared" si="1"/>
        <v>21798</v>
      </c>
    </row>
    <row r="50" spans="1:9" x14ac:dyDescent="0.25">
      <c r="A50">
        <v>21</v>
      </c>
      <c r="B50">
        <f t="array" ref="B50">SUM(IF($C$3:$DH$3=B$29, $C24:$DH24, 0))</f>
        <v>11225</v>
      </c>
      <c r="C50">
        <f t="array" ref="C50">SUM(IF($C$3:$DH$3=C$29, $C24:$DH24, 0))</f>
        <v>4157</v>
      </c>
      <c r="D50">
        <f t="array" ref="D50">SUM(IF($C$3:$DH$3=D$29, $C24:$DH24, 0))</f>
        <v>284</v>
      </c>
      <c r="E50">
        <f t="array" ref="E50">SUM(IF($C$3:$DH$3=E$29, $C24:$DH24, 0))</f>
        <v>4965</v>
      </c>
      <c r="F50">
        <f t="shared" si="0"/>
        <v>2864</v>
      </c>
      <c r="G50" s="18">
        <f t="array" ref="G50">SUM(IF($C$3:$DH$3=G$29, $C24:$DH24, 0))</f>
        <v>23495</v>
      </c>
      <c r="H50">
        <v>2219</v>
      </c>
      <c r="I50">
        <f t="shared" si="1"/>
        <v>21276</v>
      </c>
    </row>
    <row r="51" spans="1:9" x14ac:dyDescent="0.25">
      <c r="A51">
        <v>22</v>
      </c>
      <c r="B51">
        <f t="array" ref="B51">SUM(IF($C$3:$DH$3=B$29, $C25:$DH25, 0))</f>
        <v>11232</v>
      </c>
      <c r="C51">
        <f t="array" ref="C51">SUM(IF($C$3:$DH$3=C$29, $C25:$DH25, 0))</f>
        <v>3811</v>
      </c>
      <c r="D51">
        <f t="array" ref="D51">SUM(IF($C$3:$DH$3=D$29, $C25:$DH25, 0))</f>
        <v>193</v>
      </c>
      <c r="E51">
        <f t="array" ref="E51">SUM(IF($C$3:$DH$3=E$29, $C25:$DH25, 0))</f>
        <v>5319</v>
      </c>
      <c r="F51">
        <f t="shared" si="0"/>
        <v>1951</v>
      </c>
      <c r="G51" s="18">
        <f t="array" ref="G51">SUM(IF($C$3:$DH$3=G$29, $C25:$DH25, 0))</f>
        <v>22506</v>
      </c>
      <c r="H51">
        <v>2312</v>
      </c>
      <c r="I51">
        <f t="shared" si="1"/>
        <v>20194</v>
      </c>
    </row>
    <row r="52" spans="1:9" x14ac:dyDescent="0.25">
      <c r="A52">
        <v>23</v>
      </c>
      <c r="B52">
        <f t="array" ref="B52">SUM(IF($C$3:$DH$3=B$29, $C26:$DH26, 0))</f>
        <v>11225</v>
      </c>
      <c r="C52">
        <f t="array" ref="C52">SUM(IF($C$3:$DH$3=C$29, $C26:$DH26, 0))</f>
        <v>3481</v>
      </c>
      <c r="D52">
        <f t="array" ref="D52">SUM(IF($C$3:$DH$3=D$29, $C26:$DH26, 0))</f>
        <v>97</v>
      </c>
      <c r="E52">
        <f t="array" ref="E52">SUM(IF($C$3:$DH$3=E$29, $C26:$DH26, 0))</f>
        <v>5103</v>
      </c>
      <c r="F52">
        <f t="shared" si="0"/>
        <v>1506</v>
      </c>
      <c r="G52" s="18">
        <f t="array" ref="G52">SUM(IF($C$3:$DH$3=G$29, $C26:$DH26, 0))</f>
        <v>21412</v>
      </c>
      <c r="H52">
        <v>2333</v>
      </c>
      <c r="I52">
        <f t="shared" si="1"/>
        <v>19079</v>
      </c>
    </row>
    <row r="53" spans="1:9" x14ac:dyDescent="0.25">
      <c r="A53">
        <v>24</v>
      </c>
      <c r="B53">
        <f t="array" ref="B53">SUM(IF($C$3:$DH$3=B$29, $C27:$DH27, 0))</f>
        <v>11220</v>
      </c>
      <c r="C53">
        <f t="array" ref="C53">SUM(IF($C$3:$DH$3=C$29, $C27:$DH27, 0))</f>
        <v>3380</v>
      </c>
      <c r="D53">
        <f t="array" ref="D53">SUM(IF($C$3:$DH$3=D$29, $C27:$DH27, 0))</f>
        <v>111</v>
      </c>
      <c r="E53">
        <f t="array" ref="E53">SUM(IF($C$3:$DH$3=E$29, $C27:$DH27, 0))</f>
        <v>4542</v>
      </c>
      <c r="F53">
        <f t="shared" si="0"/>
        <v>1464</v>
      </c>
      <c r="G53" s="18">
        <f t="array" ref="G53">SUM(IF($C$3:$DH$3=G$29, $C27:$DH27, 0))</f>
        <v>20717</v>
      </c>
      <c r="H53">
        <v>2451</v>
      </c>
      <c r="I53">
        <f t="shared" si="1"/>
        <v>18266</v>
      </c>
    </row>
    <row r="54" spans="1:9" x14ac:dyDescent="0.25">
      <c r="F54" t="s">
        <v>305</v>
      </c>
      <c r="G54" s="18">
        <f>MAX(G30:G53)</f>
        <v>24692</v>
      </c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8"/>
  <sheetViews>
    <sheetView workbookViewId="0">
      <selection activeCell="K3" sqref="K3"/>
    </sheetView>
  </sheetViews>
  <sheetFormatPr defaultRowHeight="15" x14ac:dyDescent="0.25"/>
  <cols>
    <col min="2" max="2" width="13.42578125" customWidth="1"/>
    <col min="3" max="3" width="20.140625" bestFit="1" customWidth="1"/>
    <col min="5" max="5" width="18.5703125" bestFit="1" customWidth="1"/>
    <col min="6" max="6" width="16.5703125" bestFit="1" customWidth="1"/>
    <col min="7" max="7" width="13.85546875" bestFit="1" customWidth="1"/>
  </cols>
  <sheetData>
    <row r="1" spans="1:7" x14ac:dyDescent="0.25">
      <c r="A1" t="s">
        <v>329</v>
      </c>
      <c r="C1" t="s">
        <v>319</v>
      </c>
    </row>
    <row r="3" spans="1:7" x14ac:dyDescent="0.25">
      <c r="B3" t="s">
        <v>20</v>
      </c>
      <c r="C3" t="s">
        <v>321</v>
      </c>
      <c r="E3" t="s">
        <v>322</v>
      </c>
      <c r="F3">
        <v>12675</v>
      </c>
    </row>
    <row r="4" spans="1:7" x14ac:dyDescent="0.25">
      <c r="B4" s="12">
        <v>41275</v>
      </c>
      <c r="C4">
        <v>15776</v>
      </c>
      <c r="E4" t="s">
        <v>323</v>
      </c>
      <c r="F4">
        <v>19672</v>
      </c>
    </row>
    <row r="5" spans="1:7" x14ac:dyDescent="0.25">
      <c r="B5" s="12">
        <v>41276</v>
      </c>
      <c r="C5">
        <v>15954</v>
      </c>
      <c r="E5" t="s">
        <v>324</v>
      </c>
      <c r="F5">
        <v>15182.641095890411</v>
      </c>
    </row>
    <row r="6" spans="1:7" x14ac:dyDescent="0.25">
      <c r="B6" s="12">
        <v>41277</v>
      </c>
      <c r="C6">
        <v>16609</v>
      </c>
      <c r="E6" t="s">
        <v>325</v>
      </c>
      <c r="F6">
        <v>1149.2947120385068</v>
      </c>
    </row>
    <row r="7" spans="1:7" x14ac:dyDescent="0.25">
      <c r="B7" s="12">
        <v>41278</v>
      </c>
      <c r="C7">
        <v>16994</v>
      </c>
    </row>
    <row r="8" spans="1:7" x14ac:dyDescent="0.25">
      <c r="B8" s="12">
        <v>41279</v>
      </c>
      <c r="C8">
        <v>15720</v>
      </c>
      <c r="E8" t="s">
        <v>326</v>
      </c>
      <c r="F8" t="s">
        <v>327</v>
      </c>
      <c r="G8" t="s">
        <v>328</v>
      </c>
    </row>
    <row r="9" spans="1:7" x14ac:dyDescent="0.25">
      <c r="B9" s="12">
        <v>41280</v>
      </c>
      <c r="C9">
        <v>15491</v>
      </c>
      <c r="E9">
        <v>19000</v>
      </c>
      <c r="F9">
        <v>2</v>
      </c>
      <c r="G9">
        <v>363</v>
      </c>
    </row>
    <row r="10" spans="1:7" x14ac:dyDescent="0.25">
      <c r="B10" s="12">
        <v>41281</v>
      </c>
      <c r="C10">
        <v>15807</v>
      </c>
      <c r="E10">
        <v>18000</v>
      </c>
      <c r="F10">
        <v>8</v>
      </c>
      <c r="G10">
        <v>357</v>
      </c>
    </row>
    <row r="11" spans="1:7" x14ac:dyDescent="0.25">
      <c r="B11" s="12">
        <v>41282</v>
      </c>
      <c r="C11">
        <v>16520</v>
      </c>
      <c r="E11">
        <v>17000</v>
      </c>
      <c r="F11">
        <v>24</v>
      </c>
      <c r="G11">
        <v>341</v>
      </c>
    </row>
    <row r="12" spans="1:7" x14ac:dyDescent="0.25">
      <c r="B12" s="12">
        <v>41283</v>
      </c>
      <c r="C12">
        <v>15842</v>
      </c>
      <c r="E12">
        <v>16000</v>
      </c>
      <c r="F12">
        <v>77</v>
      </c>
      <c r="G12">
        <v>288</v>
      </c>
    </row>
    <row r="13" spans="1:7" x14ac:dyDescent="0.25">
      <c r="B13" s="12">
        <v>41284</v>
      </c>
      <c r="C13">
        <v>15219</v>
      </c>
      <c r="E13">
        <v>15000</v>
      </c>
      <c r="F13">
        <v>185</v>
      </c>
      <c r="G13">
        <v>179</v>
      </c>
    </row>
    <row r="14" spans="1:7" x14ac:dyDescent="0.25">
      <c r="B14" s="12">
        <v>41285</v>
      </c>
      <c r="C14">
        <v>16068</v>
      </c>
      <c r="E14">
        <v>14000</v>
      </c>
      <c r="F14">
        <v>309</v>
      </c>
      <c r="G14">
        <v>56</v>
      </c>
    </row>
    <row r="15" spans="1:7" x14ac:dyDescent="0.25">
      <c r="B15" s="12">
        <v>41286</v>
      </c>
      <c r="C15">
        <v>15450</v>
      </c>
      <c r="E15">
        <v>13000</v>
      </c>
      <c r="F15">
        <v>360</v>
      </c>
      <c r="G15">
        <v>5</v>
      </c>
    </row>
    <row r="16" spans="1:7" x14ac:dyDescent="0.25">
      <c r="B16" s="12">
        <v>41287</v>
      </c>
      <c r="C16">
        <v>14818</v>
      </c>
      <c r="E16">
        <v>12000</v>
      </c>
      <c r="F16">
        <v>365</v>
      </c>
      <c r="G16">
        <v>0</v>
      </c>
    </row>
    <row r="17" spans="2:3" x14ac:dyDescent="0.25">
      <c r="B17" s="12">
        <v>41288</v>
      </c>
      <c r="C17">
        <v>15067</v>
      </c>
    </row>
    <row r="18" spans="2:3" x14ac:dyDescent="0.25">
      <c r="B18" s="12">
        <v>41289</v>
      </c>
      <c r="C18">
        <v>15296</v>
      </c>
    </row>
    <row r="19" spans="2:3" x14ac:dyDescent="0.25">
      <c r="B19" s="12">
        <v>41290</v>
      </c>
      <c r="C19">
        <v>15740</v>
      </c>
    </row>
    <row r="20" spans="2:3" x14ac:dyDescent="0.25">
      <c r="B20" s="12">
        <v>41291</v>
      </c>
      <c r="C20">
        <v>15884</v>
      </c>
    </row>
    <row r="21" spans="2:3" x14ac:dyDescent="0.25">
      <c r="B21" s="12">
        <v>41292</v>
      </c>
      <c r="C21">
        <v>16779</v>
      </c>
    </row>
    <row r="22" spans="2:3" x14ac:dyDescent="0.25">
      <c r="B22" s="12">
        <v>41293</v>
      </c>
      <c r="C22">
        <v>16008</v>
      </c>
    </row>
    <row r="23" spans="2:3" x14ac:dyDescent="0.25">
      <c r="B23" s="12">
        <v>41294</v>
      </c>
      <c r="C23">
        <v>15527</v>
      </c>
    </row>
    <row r="24" spans="2:3" x14ac:dyDescent="0.25">
      <c r="B24" s="12">
        <v>41295</v>
      </c>
      <c r="C24">
        <v>16133</v>
      </c>
    </row>
    <row r="25" spans="2:3" x14ac:dyDescent="0.25">
      <c r="B25" s="12">
        <v>41296</v>
      </c>
      <c r="C25">
        <v>17361</v>
      </c>
    </row>
    <row r="26" spans="2:3" x14ac:dyDescent="0.25">
      <c r="B26" s="12">
        <v>41297</v>
      </c>
      <c r="C26">
        <v>18787</v>
      </c>
    </row>
    <row r="27" spans="2:3" x14ac:dyDescent="0.25">
      <c r="B27" s="12">
        <v>41298</v>
      </c>
      <c r="C27">
        <v>19672</v>
      </c>
    </row>
    <row r="28" spans="2:3" x14ac:dyDescent="0.25">
      <c r="B28" s="12">
        <v>41299</v>
      </c>
      <c r="C28">
        <v>19188</v>
      </c>
    </row>
    <row r="29" spans="2:3" x14ac:dyDescent="0.25">
      <c r="B29" s="12">
        <v>41300</v>
      </c>
      <c r="C29">
        <v>18081</v>
      </c>
    </row>
    <row r="30" spans="2:3" x14ac:dyDescent="0.25">
      <c r="B30" s="12">
        <v>41301</v>
      </c>
      <c r="C30">
        <v>17218</v>
      </c>
    </row>
    <row r="31" spans="2:3" x14ac:dyDescent="0.25">
      <c r="B31" s="12">
        <v>41302</v>
      </c>
      <c r="C31">
        <v>16549</v>
      </c>
    </row>
    <row r="32" spans="2:3" x14ac:dyDescent="0.25">
      <c r="B32" s="12">
        <v>41303</v>
      </c>
      <c r="C32">
        <v>15841</v>
      </c>
    </row>
    <row r="33" spans="2:3" x14ac:dyDescent="0.25">
      <c r="B33" s="12">
        <v>41304</v>
      </c>
      <c r="C33">
        <v>15463</v>
      </c>
    </row>
    <row r="34" spans="2:3" x14ac:dyDescent="0.25">
      <c r="B34" s="12">
        <v>41305</v>
      </c>
      <c r="C34">
        <v>15761</v>
      </c>
    </row>
    <row r="35" spans="2:3" x14ac:dyDescent="0.25">
      <c r="B35" s="12">
        <v>41306</v>
      </c>
      <c r="C35">
        <v>16711</v>
      </c>
    </row>
    <row r="36" spans="2:3" x14ac:dyDescent="0.25">
      <c r="B36" s="12">
        <v>41307</v>
      </c>
      <c r="C36">
        <v>17604</v>
      </c>
    </row>
    <row r="37" spans="2:3" x14ac:dyDescent="0.25">
      <c r="B37" s="12">
        <v>41308</v>
      </c>
      <c r="C37">
        <v>16960</v>
      </c>
    </row>
    <row r="38" spans="2:3" x14ac:dyDescent="0.25">
      <c r="B38" s="12">
        <v>41309</v>
      </c>
      <c r="C38">
        <v>16533</v>
      </c>
    </row>
    <row r="39" spans="2:3" x14ac:dyDescent="0.25">
      <c r="B39" s="12">
        <v>41310</v>
      </c>
      <c r="C39">
        <v>17244</v>
      </c>
    </row>
    <row r="40" spans="2:3" x14ac:dyDescent="0.25">
      <c r="B40" s="12">
        <v>41311</v>
      </c>
      <c r="C40">
        <v>17296</v>
      </c>
    </row>
    <row r="41" spans="2:3" x14ac:dyDescent="0.25">
      <c r="B41" s="12">
        <v>41312</v>
      </c>
      <c r="C41">
        <v>17078</v>
      </c>
    </row>
    <row r="42" spans="2:3" x14ac:dyDescent="0.25">
      <c r="B42" s="12">
        <v>41313</v>
      </c>
      <c r="C42">
        <v>17410</v>
      </c>
    </row>
    <row r="43" spans="2:3" x14ac:dyDescent="0.25">
      <c r="B43" s="12">
        <v>41314</v>
      </c>
      <c r="C43">
        <v>16611</v>
      </c>
    </row>
    <row r="44" spans="2:3" x14ac:dyDescent="0.25">
      <c r="B44" s="12">
        <v>41315</v>
      </c>
      <c r="C44">
        <v>16489</v>
      </c>
    </row>
    <row r="45" spans="2:3" x14ac:dyDescent="0.25">
      <c r="B45" s="12">
        <v>41316</v>
      </c>
      <c r="C45">
        <v>15841</v>
      </c>
    </row>
    <row r="46" spans="2:3" x14ac:dyDescent="0.25">
      <c r="B46" s="12">
        <v>41317</v>
      </c>
      <c r="C46">
        <v>15768</v>
      </c>
    </row>
    <row r="47" spans="2:3" x14ac:dyDescent="0.25">
      <c r="B47" s="12">
        <v>41318</v>
      </c>
      <c r="C47">
        <v>16251</v>
      </c>
    </row>
    <row r="48" spans="2:3" x14ac:dyDescent="0.25">
      <c r="B48" s="12">
        <v>41319</v>
      </c>
      <c r="C48">
        <v>16150</v>
      </c>
    </row>
    <row r="49" spans="2:3" x14ac:dyDescent="0.25">
      <c r="B49" s="12">
        <v>41320</v>
      </c>
      <c r="C49">
        <v>16309</v>
      </c>
    </row>
    <row r="50" spans="2:3" x14ac:dyDescent="0.25">
      <c r="B50" s="12">
        <v>41321</v>
      </c>
      <c r="C50">
        <v>15811</v>
      </c>
    </row>
    <row r="51" spans="2:3" x14ac:dyDescent="0.25">
      <c r="B51" s="12">
        <v>41322</v>
      </c>
      <c r="C51">
        <v>15929</v>
      </c>
    </row>
    <row r="52" spans="2:3" x14ac:dyDescent="0.25">
      <c r="B52" s="12">
        <v>41323</v>
      </c>
      <c r="C52">
        <v>17174</v>
      </c>
    </row>
    <row r="53" spans="2:3" x14ac:dyDescent="0.25">
      <c r="B53" s="12">
        <v>41324</v>
      </c>
      <c r="C53">
        <v>16041</v>
      </c>
    </row>
    <row r="54" spans="2:3" x14ac:dyDescent="0.25">
      <c r="B54" s="12">
        <v>41325</v>
      </c>
      <c r="C54">
        <v>16529</v>
      </c>
    </row>
    <row r="55" spans="2:3" x14ac:dyDescent="0.25">
      <c r="B55" s="12">
        <v>41326</v>
      </c>
      <c r="C55">
        <v>16611</v>
      </c>
    </row>
    <row r="56" spans="2:3" x14ac:dyDescent="0.25">
      <c r="B56" s="12">
        <v>41327</v>
      </c>
      <c r="C56">
        <v>16833</v>
      </c>
    </row>
    <row r="57" spans="2:3" x14ac:dyDescent="0.25">
      <c r="B57" s="12">
        <v>41328</v>
      </c>
      <c r="C57">
        <v>15187</v>
      </c>
    </row>
    <row r="58" spans="2:3" x14ac:dyDescent="0.25">
      <c r="B58" s="12">
        <v>41329</v>
      </c>
      <c r="C58">
        <v>14937</v>
      </c>
    </row>
    <row r="59" spans="2:3" x14ac:dyDescent="0.25">
      <c r="B59" s="12">
        <v>41330</v>
      </c>
      <c r="C59">
        <v>14851</v>
      </c>
    </row>
    <row r="60" spans="2:3" x14ac:dyDescent="0.25">
      <c r="B60" s="12">
        <v>41331</v>
      </c>
      <c r="C60">
        <v>15449</v>
      </c>
    </row>
    <row r="61" spans="2:3" x14ac:dyDescent="0.25">
      <c r="B61" s="12">
        <v>41332</v>
      </c>
      <c r="C61">
        <v>15765</v>
      </c>
    </row>
    <row r="62" spans="2:3" x14ac:dyDescent="0.25">
      <c r="B62" s="12">
        <v>41333</v>
      </c>
      <c r="C62">
        <v>15498</v>
      </c>
    </row>
    <row r="63" spans="2:3" x14ac:dyDescent="0.25">
      <c r="B63" s="12">
        <v>41334</v>
      </c>
      <c r="C63">
        <v>15104</v>
      </c>
    </row>
    <row r="64" spans="2:3" x14ac:dyDescent="0.25">
      <c r="B64" s="12">
        <v>41335</v>
      </c>
      <c r="C64">
        <v>14815</v>
      </c>
    </row>
    <row r="65" spans="2:3" x14ac:dyDescent="0.25">
      <c r="B65" s="12">
        <v>41336</v>
      </c>
      <c r="C65">
        <v>14523</v>
      </c>
    </row>
    <row r="66" spans="2:3" x14ac:dyDescent="0.25">
      <c r="B66" s="12">
        <v>41337</v>
      </c>
      <c r="C66">
        <v>15409</v>
      </c>
    </row>
    <row r="67" spans="2:3" x14ac:dyDescent="0.25">
      <c r="B67" s="12">
        <v>41338</v>
      </c>
      <c r="C67">
        <v>15842</v>
      </c>
    </row>
    <row r="68" spans="2:3" x14ac:dyDescent="0.25">
      <c r="B68" s="12">
        <v>41339</v>
      </c>
      <c r="C68">
        <v>16060</v>
      </c>
    </row>
    <row r="69" spans="2:3" x14ac:dyDescent="0.25">
      <c r="B69" s="12">
        <v>41340</v>
      </c>
      <c r="C69">
        <v>15408</v>
      </c>
    </row>
    <row r="70" spans="2:3" x14ac:dyDescent="0.25">
      <c r="B70" s="12">
        <v>41341</v>
      </c>
      <c r="C70">
        <v>15736</v>
      </c>
    </row>
    <row r="71" spans="2:3" x14ac:dyDescent="0.25">
      <c r="B71" s="12">
        <v>41342</v>
      </c>
      <c r="C71">
        <v>14933</v>
      </c>
    </row>
    <row r="72" spans="2:3" x14ac:dyDescent="0.25">
      <c r="B72" s="12">
        <v>41343</v>
      </c>
      <c r="C72">
        <v>14740</v>
      </c>
    </row>
    <row r="73" spans="2:3" x14ac:dyDescent="0.25">
      <c r="B73" s="12">
        <v>41344</v>
      </c>
      <c r="C73">
        <v>14746</v>
      </c>
    </row>
    <row r="74" spans="2:3" x14ac:dyDescent="0.25">
      <c r="B74" s="12">
        <v>41345</v>
      </c>
      <c r="C74">
        <v>14952</v>
      </c>
    </row>
    <row r="75" spans="2:3" x14ac:dyDescent="0.25">
      <c r="B75" s="12">
        <v>41346</v>
      </c>
      <c r="C75">
        <v>15169</v>
      </c>
    </row>
    <row r="76" spans="2:3" x14ac:dyDescent="0.25">
      <c r="B76" s="12">
        <v>41347</v>
      </c>
      <c r="C76">
        <v>15865</v>
      </c>
    </row>
    <row r="77" spans="2:3" x14ac:dyDescent="0.25">
      <c r="B77" s="12">
        <v>41348</v>
      </c>
      <c r="C77">
        <v>15552</v>
      </c>
    </row>
    <row r="78" spans="2:3" x14ac:dyDescent="0.25">
      <c r="B78" s="12">
        <v>41349</v>
      </c>
      <c r="C78">
        <v>14898</v>
      </c>
    </row>
    <row r="79" spans="2:3" x14ac:dyDescent="0.25">
      <c r="B79" s="12">
        <v>41350</v>
      </c>
      <c r="C79">
        <v>14811</v>
      </c>
    </row>
    <row r="80" spans="2:3" x14ac:dyDescent="0.25">
      <c r="B80" s="12">
        <v>41351</v>
      </c>
      <c r="C80">
        <v>15384</v>
      </c>
    </row>
    <row r="81" spans="2:3" x14ac:dyDescent="0.25">
      <c r="B81" s="12">
        <v>41352</v>
      </c>
      <c r="C81">
        <v>15533</v>
      </c>
    </row>
    <row r="82" spans="2:3" x14ac:dyDescent="0.25">
      <c r="B82" s="12">
        <v>41353</v>
      </c>
      <c r="C82">
        <v>15608</v>
      </c>
    </row>
    <row r="83" spans="2:3" x14ac:dyDescent="0.25">
      <c r="B83" s="12">
        <v>41354</v>
      </c>
      <c r="C83">
        <v>15797</v>
      </c>
    </row>
    <row r="84" spans="2:3" x14ac:dyDescent="0.25">
      <c r="B84" s="12">
        <v>41355</v>
      </c>
      <c r="C84">
        <v>15541</v>
      </c>
    </row>
    <row r="85" spans="2:3" x14ac:dyDescent="0.25">
      <c r="B85" s="12">
        <v>41356</v>
      </c>
      <c r="C85">
        <v>14654</v>
      </c>
    </row>
    <row r="86" spans="2:3" x14ac:dyDescent="0.25">
      <c r="B86" s="12">
        <v>41357</v>
      </c>
      <c r="C86">
        <v>13883</v>
      </c>
    </row>
    <row r="87" spans="2:3" x14ac:dyDescent="0.25">
      <c r="B87" s="12">
        <v>41358</v>
      </c>
      <c r="C87">
        <v>14565</v>
      </c>
    </row>
    <row r="88" spans="2:3" x14ac:dyDescent="0.25">
      <c r="B88" s="12">
        <v>41359</v>
      </c>
      <c r="C88">
        <v>14560</v>
      </c>
    </row>
    <row r="89" spans="2:3" x14ac:dyDescent="0.25">
      <c r="B89" s="12">
        <v>41360</v>
      </c>
      <c r="C89">
        <v>14432</v>
      </c>
    </row>
    <row r="90" spans="2:3" x14ac:dyDescent="0.25">
      <c r="B90" s="12">
        <v>41361</v>
      </c>
      <c r="C90">
        <v>14064</v>
      </c>
    </row>
    <row r="91" spans="2:3" x14ac:dyDescent="0.25">
      <c r="B91" s="12">
        <v>41362</v>
      </c>
      <c r="C91">
        <v>13254</v>
      </c>
    </row>
    <row r="92" spans="2:3" x14ac:dyDescent="0.25">
      <c r="B92" s="12">
        <v>41363</v>
      </c>
      <c r="C92">
        <v>13233</v>
      </c>
    </row>
    <row r="93" spans="2:3" x14ac:dyDescent="0.25">
      <c r="B93" s="12">
        <v>41364</v>
      </c>
      <c r="C93">
        <v>13654</v>
      </c>
    </row>
    <row r="94" spans="2:3" x14ac:dyDescent="0.25">
      <c r="B94" s="12">
        <v>41365</v>
      </c>
      <c r="C94">
        <v>14236</v>
      </c>
    </row>
    <row r="95" spans="2:3" x14ac:dyDescent="0.25">
      <c r="B95" s="12">
        <v>41366</v>
      </c>
      <c r="C95">
        <v>14381</v>
      </c>
    </row>
    <row r="96" spans="2:3" x14ac:dyDescent="0.25">
      <c r="B96" s="12">
        <v>41367</v>
      </c>
      <c r="C96">
        <v>15558</v>
      </c>
    </row>
    <row r="97" spans="2:3" x14ac:dyDescent="0.25">
      <c r="B97" s="12">
        <v>41368</v>
      </c>
      <c r="C97">
        <v>14713</v>
      </c>
    </row>
    <row r="98" spans="2:3" x14ac:dyDescent="0.25">
      <c r="B98" s="12">
        <v>41369</v>
      </c>
      <c r="C98">
        <v>14392</v>
      </c>
    </row>
    <row r="99" spans="2:3" x14ac:dyDescent="0.25">
      <c r="B99" s="12">
        <v>41370</v>
      </c>
      <c r="C99">
        <v>13643</v>
      </c>
    </row>
    <row r="100" spans="2:3" x14ac:dyDescent="0.25">
      <c r="B100" s="12">
        <v>41371</v>
      </c>
      <c r="C100">
        <v>14040</v>
      </c>
    </row>
    <row r="101" spans="2:3" x14ac:dyDescent="0.25">
      <c r="B101" s="12">
        <v>41372</v>
      </c>
      <c r="C101">
        <v>13261</v>
      </c>
    </row>
    <row r="102" spans="2:3" x14ac:dyDescent="0.25">
      <c r="B102" s="12">
        <v>41373</v>
      </c>
      <c r="C102">
        <v>14312</v>
      </c>
    </row>
    <row r="103" spans="2:3" x14ac:dyDescent="0.25">
      <c r="B103" s="12">
        <v>41374</v>
      </c>
      <c r="C103">
        <v>13964</v>
      </c>
    </row>
    <row r="104" spans="2:3" x14ac:dyDescent="0.25">
      <c r="B104" s="12">
        <v>41375</v>
      </c>
      <c r="C104">
        <v>14567</v>
      </c>
    </row>
    <row r="105" spans="2:3" x14ac:dyDescent="0.25">
      <c r="B105" s="12">
        <v>41376</v>
      </c>
      <c r="C105">
        <v>14563</v>
      </c>
    </row>
    <row r="106" spans="2:3" x14ac:dyDescent="0.25">
      <c r="B106" s="12">
        <v>41377</v>
      </c>
      <c r="C106">
        <v>14215</v>
      </c>
    </row>
    <row r="107" spans="2:3" x14ac:dyDescent="0.25">
      <c r="B107" s="12">
        <v>41378</v>
      </c>
      <c r="C107">
        <v>13843</v>
      </c>
    </row>
    <row r="108" spans="2:3" x14ac:dyDescent="0.25">
      <c r="B108" s="12">
        <v>41379</v>
      </c>
      <c r="C108">
        <v>14833</v>
      </c>
    </row>
    <row r="109" spans="2:3" x14ac:dyDescent="0.25">
      <c r="B109" s="12">
        <v>41380</v>
      </c>
      <c r="C109">
        <v>14723</v>
      </c>
    </row>
    <row r="110" spans="2:3" x14ac:dyDescent="0.25">
      <c r="B110" s="12">
        <v>41381</v>
      </c>
      <c r="C110">
        <v>14555</v>
      </c>
    </row>
    <row r="111" spans="2:3" x14ac:dyDescent="0.25">
      <c r="B111" s="12">
        <v>41382</v>
      </c>
      <c r="C111">
        <v>13460</v>
      </c>
    </row>
    <row r="112" spans="2:3" x14ac:dyDescent="0.25">
      <c r="B112" s="12">
        <v>41383</v>
      </c>
      <c r="C112">
        <v>15224</v>
      </c>
    </row>
    <row r="113" spans="2:3" x14ac:dyDescent="0.25">
      <c r="B113" s="12">
        <v>41384</v>
      </c>
      <c r="C113">
        <v>15093</v>
      </c>
    </row>
    <row r="114" spans="2:3" x14ac:dyDescent="0.25">
      <c r="B114" s="12">
        <v>41385</v>
      </c>
      <c r="C114">
        <v>14742</v>
      </c>
    </row>
    <row r="115" spans="2:3" x14ac:dyDescent="0.25">
      <c r="B115" s="12">
        <v>41386</v>
      </c>
      <c r="C115">
        <v>15576</v>
      </c>
    </row>
    <row r="116" spans="2:3" x14ac:dyDescent="0.25">
      <c r="B116" s="12">
        <v>41387</v>
      </c>
      <c r="C116">
        <v>15300</v>
      </c>
    </row>
    <row r="117" spans="2:3" x14ac:dyDescent="0.25">
      <c r="B117" s="12">
        <v>41388</v>
      </c>
      <c r="C117">
        <v>15640</v>
      </c>
    </row>
    <row r="118" spans="2:3" x14ac:dyDescent="0.25">
      <c r="B118" s="12">
        <v>41389</v>
      </c>
      <c r="C118">
        <v>16037</v>
      </c>
    </row>
    <row r="119" spans="2:3" x14ac:dyDescent="0.25">
      <c r="B119" s="12">
        <v>41390</v>
      </c>
      <c r="C119">
        <v>15871</v>
      </c>
    </row>
    <row r="120" spans="2:3" x14ac:dyDescent="0.25">
      <c r="B120" s="12">
        <v>41391</v>
      </c>
      <c r="C120">
        <v>15362</v>
      </c>
    </row>
    <row r="121" spans="2:3" x14ac:dyDescent="0.25">
      <c r="B121" s="12">
        <v>41392</v>
      </c>
      <c r="C121">
        <v>14486</v>
      </c>
    </row>
    <row r="122" spans="2:3" x14ac:dyDescent="0.25">
      <c r="B122" s="12">
        <v>41393</v>
      </c>
      <c r="C122">
        <v>14748</v>
      </c>
    </row>
    <row r="123" spans="2:3" x14ac:dyDescent="0.25">
      <c r="B123" s="12">
        <v>41394</v>
      </c>
      <c r="C123">
        <v>15140</v>
      </c>
    </row>
    <row r="124" spans="2:3" x14ac:dyDescent="0.25">
      <c r="B124" s="12">
        <v>41395</v>
      </c>
      <c r="C124">
        <v>14066</v>
      </c>
    </row>
    <row r="125" spans="2:3" x14ac:dyDescent="0.25">
      <c r="B125" s="12">
        <v>41396</v>
      </c>
      <c r="C125">
        <v>14442</v>
      </c>
    </row>
    <row r="126" spans="2:3" x14ac:dyDescent="0.25">
      <c r="B126" s="12">
        <v>41397</v>
      </c>
      <c r="C126">
        <v>14569</v>
      </c>
    </row>
    <row r="127" spans="2:3" x14ac:dyDescent="0.25">
      <c r="B127" s="12">
        <v>41398</v>
      </c>
      <c r="C127">
        <v>13805</v>
      </c>
    </row>
    <row r="128" spans="2:3" x14ac:dyDescent="0.25">
      <c r="B128" s="12">
        <v>41399</v>
      </c>
      <c r="C128">
        <v>13271</v>
      </c>
    </row>
    <row r="129" spans="2:3" x14ac:dyDescent="0.25">
      <c r="B129" s="12">
        <v>41400</v>
      </c>
      <c r="C129">
        <v>13782</v>
      </c>
    </row>
    <row r="130" spans="2:3" x14ac:dyDescent="0.25">
      <c r="B130" s="12">
        <v>41401</v>
      </c>
      <c r="C130">
        <v>14409</v>
      </c>
    </row>
    <row r="131" spans="2:3" x14ac:dyDescent="0.25">
      <c r="B131" s="12">
        <v>41402</v>
      </c>
      <c r="C131">
        <v>13953</v>
      </c>
    </row>
    <row r="132" spans="2:3" x14ac:dyDescent="0.25">
      <c r="B132" s="12">
        <v>41403</v>
      </c>
      <c r="C132">
        <v>14235</v>
      </c>
    </row>
    <row r="133" spans="2:3" x14ac:dyDescent="0.25">
      <c r="B133" s="12">
        <v>41404</v>
      </c>
      <c r="C133">
        <v>14534</v>
      </c>
    </row>
    <row r="134" spans="2:3" x14ac:dyDescent="0.25">
      <c r="B134" s="12">
        <v>41405</v>
      </c>
      <c r="C134">
        <v>14256</v>
      </c>
    </row>
    <row r="135" spans="2:3" x14ac:dyDescent="0.25">
      <c r="B135" s="12">
        <v>41406</v>
      </c>
      <c r="C135">
        <v>14228</v>
      </c>
    </row>
    <row r="136" spans="2:3" x14ac:dyDescent="0.25">
      <c r="B136" s="12">
        <v>41407</v>
      </c>
      <c r="C136">
        <v>14361</v>
      </c>
    </row>
    <row r="137" spans="2:3" x14ac:dyDescent="0.25">
      <c r="B137" s="12">
        <v>41408</v>
      </c>
      <c r="C137">
        <v>14933</v>
      </c>
    </row>
    <row r="138" spans="2:3" x14ac:dyDescent="0.25">
      <c r="B138" s="12">
        <v>41409</v>
      </c>
      <c r="C138">
        <v>15167</v>
      </c>
    </row>
    <row r="139" spans="2:3" x14ac:dyDescent="0.25">
      <c r="B139" s="12">
        <v>41410</v>
      </c>
      <c r="C139">
        <v>14780</v>
      </c>
    </row>
    <row r="140" spans="2:3" x14ac:dyDescent="0.25">
      <c r="B140" s="12">
        <v>41411</v>
      </c>
      <c r="C140">
        <v>14536</v>
      </c>
    </row>
    <row r="141" spans="2:3" x14ac:dyDescent="0.25">
      <c r="B141" s="12">
        <v>41412</v>
      </c>
      <c r="C141">
        <v>14404</v>
      </c>
    </row>
    <row r="142" spans="2:3" x14ac:dyDescent="0.25">
      <c r="B142" s="12">
        <v>41413</v>
      </c>
      <c r="C142">
        <v>14200</v>
      </c>
    </row>
    <row r="143" spans="2:3" x14ac:dyDescent="0.25">
      <c r="B143" s="12">
        <v>41414</v>
      </c>
      <c r="C143">
        <v>13599</v>
      </c>
    </row>
    <row r="144" spans="2:3" x14ac:dyDescent="0.25">
      <c r="B144" s="12">
        <v>41415</v>
      </c>
      <c r="C144">
        <v>14699</v>
      </c>
    </row>
    <row r="145" spans="2:3" x14ac:dyDescent="0.25">
      <c r="B145" s="12">
        <v>41416</v>
      </c>
      <c r="C145">
        <v>15430</v>
      </c>
    </row>
    <row r="146" spans="2:3" x14ac:dyDescent="0.25">
      <c r="B146" s="12">
        <v>41417</v>
      </c>
      <c r="C146">
        <v>15328</v>
      </c>
    </row>
    <row r="147" spans="2:3" x14ac:dyDescent="0.25">
      <c r="B147" s="12">
        <v>41418</v>
      </c>
      <c r="C147">
        <v>14469</v>
      </c>
    </row>
    <row r="148" spans="2:3" x14ac:dyDescent="0.25">
      <c r="B148" s="12">
        <v>41419</v>
      </c>
      <c r="C148">
        <v>13987</v>
      </c>
    </row>
    <row r="149" spans="2:3" x14ac:dyDescent="0.25">
      <c r="B149" s="12">
        <v>41420</v>
      </c>
      <c r="C149">
        <v>13645</v>
      </c>
    </row>
    <row r="150" spans="2:3" x14ac:dyDescent="0.25">
      <c r="B150" s="12">
        <v>41421</v>
      </c>
      <c r="C150">
        <v>13600</v>
      </c>
    </row>
    <row r="151" spans="2:3" x14ac:dyDescent="0.25">
      <c r="B151" s="12">
        <v>41422</v>
      </c>
      <c r="C151">
        <v>14544</v>
      </c>
    </row>
    <row r="152" spans="2:3" x14ac:dyDescent="0.25">
      <c r="B152" s="12">
        <v>41423</v>
      </c>
      <c r="C152">
        <v>14922</v>
      </c>
    </row>
    <row r="153" spans="2:3" x14ac:dyDescent="0.25">
      <c r="B153" s="12">
        <v>41424</v>
      </c>
      <c r="C153">
        <v>14573</v>
      </c>
    </row>
    <row r="154" spans="2:3" x14ac:dyDescent="0.25">
      <c r="B154" s="12">
        <v>41425</v>
      </c>
      <c r="C154">
        <v>15805</v>
      </c>
    </row>
    <row r="155" spans="2:3" x14ac:dyDescent="0.25">
      <c r="B155" s="12">
        <v>41426</v>
      </c>
      <c r="C155">
        <v>14168</v>
      </c>
    </row>
    <row r="156" spans="2:3" x14ac:dyDescent="0.25">
      <c r="B156" s="12">
        <v>41427</v>
      </c>
      <c r="C156">
        <v>13876</v>
      </c>
    </row>
    <row r="157" spans="2:3" x14ac:dyDescent="0.25">
      <c r="B157" s="12">
        <v>41428</v>
      </c>
      <c r="C157">
        <v>13846</v>
      </c>
    </row>
    <row r="158" spans="2:3" x14ac:dyDescent="0.25">
      <c r="B158" s="12">
        <v>41429</v>
      </c>
      <c r="C158">
        <v>14277</v>
      </c>
    </row>
    <row r="159" spans="2:3" x14ac:dyDescent="0.25">
      <c r="B159" s="12">
        <v>41430</v>
      </c>
      <c r="C159">
        <v>14579</v>
      </c>
    </row>
    <row r="160" spans="2:3" x14ac:dyDescent="0.25">
      <c r="B160" s="12">
        <v>41431</v>
      </c>
      <c r="C160">
        <v>14264</v>
      </c>
    </row>
    <row r="161" spans="2:3" x14ac:dyDescent="0.25">
      <c r="B161" s="12">
        <v>41432</v>
      </c>
      <c r="C161">
        <v>14554</v>
      </c>
    </row>
    <row r="162" spans="2:3" x14ac:dyDescent="0.25">
      <c r="B162" s="12">
        <v>41433</v>
      </c>
      <c r="C162">
        <v>13763</v>
      </c>
    </row>
    <row r="163" spans="2:3" x14ac:dyDescent="0.25">
      <c r="B163" s="12">
        <v>41434</v>
      </c>
      <c r="C163">
        <v>12811</v>
      </c>
    </row>
    <row r="164" spans="2:3" x14ac:dyDescent="0.25">
      <c r="B164" s="12">
        <v>41435</v>
      </c>
      <c r="C164">
        <v>14821</v>
      </c>
    </row>
    <row r="165" spans="2:3" x14ac:dyDescent="0.25">
      <c r="B165" s="12">
        <v>41436</v>
      </c>
      <c r="C165">
        <v>14360</v>
      </c>
    </row>
    <row r="166" spans="2:3" x14ac:dyDescent="0.25">
      <c r="B166" s="12">
        <v>41437</v>
      </c>
      <c r="C166">
        <v>14483</v>
      </c>
    </row>
    <row r="167" spans="2:3" x14ac:dyDescent="0.25">
      <c r="B167" s="12">
        <v>41438</v>
      </c>
      <c r="C167">
        <v>15013</v>
      </c>
    </row>
    <row r="168" spans="2:3" x14ac:dyDescent="0.25">
      <c r="B168" s="12">
        <v>41439</v>
      </c>
      <c r="C168">
        <v>14489</v>
      </c>
    </row>
    <row r="169" spans="2:3" x14ac:dyDescent="0.25">
      <c r="B169" s="12">
        <v>41440</v>
      </c>
      <c r="C169">
        <v>13666</v>
      </c>
    </row>
    <row r="170" spans="2:3" x14ac:dyDescent="0.25">
      <c r="B170" s="12">
        <v>41441</v>
      </c>
      <c r="C170">
        <v>13927</v>
      </c>
    </row>
    <row r="171" spans="2:3" x14ac:dyDescent="0.25">
      <c r="B171" s="12">
        <v>41442</v>
      </c>
      <c r="C171">
        <v>14705</v>
      </c>
    </row>
    <row r="172" spans="2:3" x14ac:dyDescent="0.25">
      <c r="B172" s="12">
        <v>41443</v>
      </c>
      <c r="C172">
        <v>14920</v>
      </c>
    </row>
    <row r="173" spans="2:3" x14ac:dyDescent="0.25">
      <c r="B173" s="12">
        <v>41444</v>
      </c>
      <c r="C173">
        <v>14459</v>
      </c>
    </row>
    <row r="174" spans="2:3" x14ac:dyDescent="0.25">
      <c r="B174" s="12">
        <v>41445</v>
      </c>
      <c r="C174">
        <v>15024</v>
      </c>
    </row>
    <row r="175" spans="2:3" x14ac:dyDescent="0.25">
      <c r="B175" s="12">
        <v>41446</v>
      </c>
      <c r="C175">
        <v>15035</v>
      </c>
    </row>
    <row r="176" spans="2:3" x14ac:dyDescent="0.25">
      <c r="B176" s="12">
        <v>41447</v>
      </c>
      <c r="C176">
        <v>15000</v>
      </c>
    </row>
    <row r="177" spans="2:3" x14ac:dyDescent="0.25">
      <c r="B177" s="12">
        <v>41448</v>
      </c>
      <c r="C177">
        <v>15008</v>
      </c>
    </row>
    <row r="178" spans="2:3" x14ac:dyDescent="0.25">
      <c r="B178" s="12">
        <v>41449</v>
      </c>
      <c r="C178">
        <v>16369</v>
      </c>
    </row>
    <row r="179" spans="2:3" x14ac:dyDescent="0.25">
      <c r="B179" s="12">
        <v>41450</v>
      </c>
      <c r="C179">
        <v>16849</v>
      </c>
    </row>
    <row r="180" spans="2:3" x14ac:dyDescent="0.25">
      <c r="B180" s="12">
        <v>41451</v>
      </c>
      <c r="C180">
        <v>16311</v>
      </c>
    </row>
    <row r="181" spans="2:3" x14ac:dyDescent="0.25">
      <c r="B181" s="12">
        <v>41452</v>
      </c>
      <c r="C181">
        <v>16267</v>
      </c>
    </row>
    <row r="182" spans="2:3" x14ac:dyDescent="0.25">
      <c r="B182" s="12">
        <v>41453</v>
      </c>
      <c r="C182">
        <v>15280</v>
      </c>
    </row>
    <row r="183" spans="2:3" x14ac:dyDescent="0.25">
      <c r="B183" s="12">
        <v>41454</v>
      </c>
      <c r="C183">
        <v>14558</v>
      </c>
    </row>
    <row r="184" spans="2:3" x14ac:dyDescent="0.25">
      <c r="B184" s="12">
        <v>41455</v>
      </c>
      <c r="C184">
        <v>14439</v>
      </c>
    </row>
    <row r="185" spans="2:3" x14ac:dyDescent="0.25">
      <c r="B185" s="12">
        <v>41456</v>
      </c>
      <c r="C185">
        <v>14173</v>
      </c>
    </row>
    <row r="186" spans="2:3" x14ac:dyDescent="0.25">
      <c r="B186" s="12">
        <v>41457</v>
      </c>
      <c r="C186">
        <v>13992</v>
      </c>
    </row>
    <row r="187" spans="2:3" x14ac:dyDescent="0.25">
      <c r="B187" s="12">
        <v>41458</v>
      </c>
      <c r="C187">
        <v>14977</v>
      </c>
    </row>
    <row r="188" spans="2:3" x14ac:dyDescent="0.25">
      <c r="B188" s="12">
        <v>41459</v>
      </c>
      <c r="C188">
        <v>16197</v>
      </c>
    </row>
    <row r="189" spans="2:3" x14ac:dyDescent="0.25">
      <c r="B189" s="12">
        <v>41460</v>
      </c>
      <c r="C189">
        <v>16354</v>
      </c>
    </row>
    <row r="190" spans="2:3" x14ac:dyDescent="0.25">
      <c r="B190" s="12">
        <v>41461</v>
      </c>
      <c r="C190">
        <v>15393</v>
      </c>
    </row>
    <row r="191" spans="2:3" x14ac:dyDescent="0.25">
      <c r="B191" s="12">
        <v>41462</v>
      </c>
      <c r="C191">
        <v>15416</v>
      </c>
    </row>
    <row r="192" spans="2:3" x14ac:dyDescent="0.25">
      <c r="B192" s="12">
        <v>41463</v>
      </c>
      <c r="C192">
        <v>15743</v>
      </c>
    </row>
    <row r="193" spans="2:3" x14ac:dyDescent="0.25">
      <c r="B193" s="12">
        <v>41464</v>
      </c>
      <c r="C193">
        <v>16323</v>
      </c>
    </row>
    <row r="194" spans="2:3" x14ac:dyDescent="0.25">
      <c r="B194" s="12">
        <v>41465</v>
      </c>
      <c r="C194">
        <v>16934</v>
      </c>
    </row>
    <row r="195" spans="2:3" x14ac:dyDescent="0.25">
      <c r="B195" s="12">
        <v>41466</v>
      </c>
      <c r="C195">
        <v>15823</v>
      </c>
    </row>
    <row r="196" spans="2:3" x14ac:dyDescent="0.25">
      <c r="B196" s="12">
        <v>41467</v>
      </c>
      <c r="C196">
        <v>15537</v>
      </c>
    </row>
    <row r="197" spans="2:3" x14ac:dyDescent="0.25">
      <c r="B197" s="12">
        <v>41468</v>
      </c>
      <c r="C197">
        <v>14472</v>
      </c>
    </row>
    <row r="198" spans="2:3" x14ac:dyDescent="0.25">
      <c r="B198" s="12">
        <v>41469</v>
      </c>
      <c r="C198">
        <v>15318</v>
      </c>
    </row>
    <row r="199" spans="2:3" x14ac:dyDescent="0.25">
      <c r="B199" s="12">
        <v>41470</v>
      </c>
      <c r="C199">
        <v>16391</v>
      </c>
    </row>
    <row r="200" spans="2:3" x14ac:dyDescent="0.25">
      <c r="B200" s="12">
        <v>41471</v>
      </c>
      <c r="C200">
        <v>18240</v>
      </c>
    </row>
    <row r="201" spans="2:3" x14ac:dyDescent="0.25">
      <c r="B201" s="12">
        <v>41472</v>
      </c>
      <c r="C201">
        <v>17879</v>
      </c>
    </row>
    <row r="202" spans="2:3" x14ac:dyDescent="0.25">
      <c r="B202" s="12">
        <v>41473</v>
      </c>
      <c r="C202">
        <v>18246</v>
      </c>
    </row>
    <row r="203" spans="2:3" x14ac:dyDescent="0.25">
      <c r="B203" s="12">
        <v>41474</v>
      </c>
      <c r="C203">
        <v>17725</v>
      </c>
    </row>
    <row r="204" spans="2:3" x14ac:dyDescent="0.25">
      <c r="B204" s="12">
        <v>41475</v>
      </c>
      <c r="C204">
        <v>15699</v>
      </c>
    </row>
    <row r="205" spans="2:3" x14ac:dyDescent="0.25">
      <c r="B205" s="12">
        <v>41476</v>
      </c>
      <c r="C205">
        <v>14599</v>
      </c>
    </row>
    <row r="206" spans="2:3" x14ac:dyDescent="0.25">
      <c r="B206" s="12">
        <v>41477</v>
      </c>
      <c r="C206">
        <v>15106</v>
      </c>
    </row>
    <row r="207" spans="2:3" x14ac:dyDescent="0.25">
      <c r="B207" s="12">
        <v>41478</v>
      </c>
      <c r="C207">
        <v>14633</v>
      </c>
    </row>
    <row r="208" spans="2:3" x14ac:dyDescent="0.25">
      <c r="B208" s="12">
        <v>41479</v>
      </c>
      <c r="C208">
        <v>15292</v>
      </c>
    </row>
    <row r="209" spans="2:3" x14ac:dyDescent="0.25">
      <c r="B209" s="12">
        <v>41480</v>
      </c>
      <c r="C209">
        <v>14973</v>
      </c>
    </row>
    <row r="210" spans="2:3" x14ac:dyDescent="0.25">
      <c r="B210" s="12">
        <v>41481</v>
      </c>
      <c r="C210">
        <v>14705</v>
      </c>
    </row>
    <row r="211" spans="2:3" x14ac:dyDescent="0.25">
      <c r="B211" s="12">
        <v>41482</v>
      </c>
      <c r="C211">
        <v>14768</v>
      </c>
    </row>
    <row r="212" spans="2:3" x14ac:dyDescent="0.25">
      <c r="B212" s="12">
        <v>41483</v>
      </c>
      <c r="C212">
        <v>14640</v>
      </c>
    </row>
    <row r="213" spans="2:3" x14ac:dyDescent="0.25">
      <c r="B213" s="12">
        <v>41484</v>
      </c>
      <c r="C213">
        <v>14131</v>
      </c>
    </row>
    <row r="214" spans="2:3" x14ac:dyDescent="0.25">
      <c r="B214" s="12">
        <v>41485</v>
      </c>
      <c r="C214">
        <v>14766</v>
      </c>
    </row>
    <row r="215" spans="2:3" x14ac:dyDescent="0.25">
      <c r="B215" s="12">
        <v>41486</v>
      </c>
      <c r="C215">
        <v>14985</v>
      </c>
    </row>
    <row r="216" spans="2:3" x14ac:dyDescent="0.25">
      <c r="B216" s="12">
        <v>41487</v>
      </c>
      <c r="C216">
        <v>14748</v>
      </c>
    </row>
    <row r="217" spans="2:3" x14ac:dyDescent="0.25">
      <c r="B217" s="12">
        <v>41488</v>
      </c>
      <c r="C217">
        <v>14500</v>
      </c>
    </row>
    <row r="218" spans="2:3" x14ac:dyDescent="0.25">
      <c r="B218" s="12">
        <v>41489</v>
      </c>
      <c r="C218">
        <v>14205</v>
      </c>
    </row>
    <row r="219" spans="2:3" x14ac:dyDescent="0.25">
      <c r="B219" s="12">
        <v>41490</v>
      </c>
      <c r="C219">
        <v>12909</v>
      </c>
    </row>
    <row r="220" spans="2:3" x14ac:dyDescent="0.25">
      <c r="B220" s="12">
        <v>41491</v>
      </c>
      <c r="C220">
        <v>13484</v>
      </c>
    </row>
    <row r="221" spans="2:3" x14ac:dyDescent="0.25">
      <c r="B221" s="12">
        <v>41492</v>
      </c>
      <c r="C221">
        <v>14719</v>
      </c>
    </row>
    <row r="222" spans="2:3" x14ac:dyDescent="0.25">
      <c r="B222" s="12">
        <v>41493</v>
      </c>
      <c r="C222">
        <v>16005</v>
      </c>
    </row>
    <row r="223" spans="2:3" x14ac:dyDescent="0.25">
      <c r="B223" s="12">
        <v>41494</v>
      </c>
      <c r="C223">
        <v>15441</v>
      </c>
    </row>
    <row r="224" spans="2:3" x14ac:dyDescent="0.25">
      <c r="B224" s="12">
        <v>41495</v>
      </c>
      <c r="C224">
        <v>15636</v>
      </c>
    </row>
    <row r="225" spans="2:3" x14ac:dyDescent="0.25">
      <c r="B225" s="12">
        <v>41496</v>
      </c>
      <c r="C225">
        <v>14349</v>
      </c>
    </row>
    <row r="226" spans="2:3" x14ac:dyDescent="0.25">
      <c r="B226" s="12">
        <v>41497</v>
      </c>
      <c r="C226">
        <v>14169</v>
      </c>
    </row>
    <row r="227" spans="2:3" x14ac:dyDescent="0.25">
      <c r="B227" s="12">
        <v>41498</v>
      </c>
      <c r="C227">
        <v>14585</v>
      </c>
    </row>
    <row r="228" spans="2:3" x14ac:dyDescent="0.25">
      <c r="B228" s="12">
        <v>41499</v>
      </c>
      <c r="C228">
        <v>15130</v>
      </c>
    </row>
    <row r="229" spans="2:3" x14ac:dyDescent="0.25">
      <c r="B229" s="12">
        <v>41500</v>
      </c>
      <c r="C229">
        <v>15067</v>
      </c>
    </row>
    <row r="230" spans="2:3" x14ac:dyDescent="0.25">
      <c r="B230" s="12">
        <v>41501</v>
      </c>
      <c r="C230">
        <v>14447</v>
      </c>
    </row>
    <row r="231" spans="2:3" x14ac:dyDescent="0.25">
      <c r="B231" s="12">
        <v>41502</v>
      </c>
      <c r="C231">
        <v>15301</v>
      </c>
    </row>
    <row r="232" spans="2:3" x14ac:dyDescent="0.25">
      <c r="B232" s="12">
        <v>41503</v>
      </c>
      <c r="C232">
        <v>14900</v>
      </c>
    </row>
    <row r="233" spans="2:3" x14ac:dyDescent="0.25">
      <c r="B233" s="12">
        <v>41504</v>
      </c>
      <c r="C233">
        <v>14483</v>
      </c>
    </row>
    <row r="234" spans="2:3" x14ac:dyDescent="0.25">
      <c r="B234" s="12">
        <v>41505</v>
      </c>
      <c r="C234">
        <v>15468</v>
      </c>
    </row>
    <row r="235" spans="2:3" x14ac:dyDescent="0.25">
      <c r="B235" s="12">
        <v>41506</v>
      </c>
      <c r="C235">
        <v>15686</v>
      </c>
    </row>
    <row r="236" spans="2:3" x14ac:dyDescent="0.25">
      <c r="B236" s="12">
        <v>41507</v>
      </c>
      <c r="C236">
        <v>16280</v>
      </c>
    </row>
    <row r="237" spans="2:3" x14ac:dyDescent="0.25">
      <c r="B237" s="12">
        <v>41508</v>
      </c>
      <c r="C237">
        <v>16517</v>
      </c>
    </row>
    <row r="238" spans="2:3" x14ac:dyDescent="0.25">
      <c r="B238" s="12">
        <v>41509</v>
      </c>
      <c r="C238">
        <v>15775</v>
      </c>
    </row>
    <row r="239" spans="2:3" x14ac:dyDescent="0.25">
      <c r="B239" s="12">
        <v>41510</v>
      </c>
      <c r="C239">
        <v>14434</v>
      </c>
    </row>
    <row r="240" spans="2:3" x14ac:dyDescent="0.25">
      <c r="B240" s="12">
        <v>41511</v>
      </c>
      <c r="C240">
        <v>13672</v>
      </c>
    </row>
    <row r="241" spans="2:3" x14ac:dyDescent="0.25">
      <c r="B241" s="12">
        <v>41512</v>
      </c>
      <c r="C241">
        <v>15090</v>
      </c>
    </row>
    <row r="242" spans="2:3" x14ac:dyDescent="0.25">
      <c r="B242" s="12">
        <v>41513</v>
      </c>
      <c r="C242">
        <v>15658</v>
      </c>
    </row>
    <row r="243" spans="2:3" x14ac:dyDescent="0.25">
      <c r="B243" s="12">
        <v>41514</v>
      </c>
      <c r="C243">
        <v>15313</v>
      </c>
    </row>
    <row r="244" spans="2:3" x14ac:dyDescent="0.25">
      <c r="B244" s="12">
        <v>41515</v>
      </c>
      <c r="C244">
        <v>15390</v>
      </c>
    </row>
    <row r="245" spans="2:3" x14ac:dyDescent="0.25">
      <c r="B245" s="12">
        <v>41516</v>
      </c>
      <c r="C245">
        <v>15885</v>
      </c>
    </row>
    <row r="246" spans="2:3" x14ac:dyDescent="0.25">
      <c r="B246" s="12">
        <v>41517</v>
      </c>
      <c r="C246">
        <v>14442</v>
      </c>
    </row>
    <row r="247" spans="2:3" x14ac:dyDescent="0.25">
      <c r="B247" s="12">
        <v>41518</v>
      </c>
      <c r="C247">
        <v>14047</v>
      </c>
    </row>
    <row r="248" spans="2:3" x14ac:dyDescent="0.25">
      <c r="B248" s="12">
        <v>41519</v>
      </c>
      <c r="C248">
        <v>14279</v>
      </c>
    </row>
    <row r="249" spans="2:3" x14ac:dyDescent="0.25">
      <c r="B249" s="12">
        <v>41520</v>
      </c>
      <c r="C249">
        <v>13775</v>
      </c>
    </row>
    <row r="250" spans="2:3" x14ac:dyDescent="0.25">
      <c r="B250" s="12">
        <v>41521</v>
      </c>
      <c r="C250">
        <v>13763</v>
      </c>
    </row>
    <row r="251" spans="2:3" x14ac:dyDescent="0.25">
      <c r="B251" s="12">
        <v>41522</v>
      </c>
      <c r="C251">
        <v>13919</v>
      </c>
    </row>
    <row r="252" spans="2:3" x14ac:dyDescent="0.25">
      <c r="B252" s="12">
        <v>41523</v>
      </c>
      <c r="C252">
        <v>14381</v>
      </c>
    </row>
    <row r="253" spans="2:3" x14ac:dyDescent="0.25">
      <c r="B253" s="12">
        <v>41524</v>
      </c>
      <c r="C253">
        <v>13664</v>
      </c>
    </row>
    <row r="254" spans="2:3" x14ac:dyDescent="0.25">
      <c r="B254" s="12">
        <v>41525</v>
      </c>
      <c r="C254">
        <v>13460</v>
      </c>
    </row>
    <row r="255" spans="2:3" x14ac:dyDescent="0.25">
      <c r="B255" s="12">
        <v>41526</v>
      </c>
      <c r="C255">
        <v>13928</v>
      </c>
    </row>
    <row r="256" spans="2:3" x14ac:dyDescent="0.25">
      <c r="B256" s="12">
        <v>41527</v>
      </c>
      <c r="C256">
        <v>13895</v>
      </c>
    </row>
    <row r="257" spans="2:3" x14ac:dyDescent="0.25">
      <c r="B257" s="12">
        <v>41528</v>
      </c>
      <c r="C257">
        <v>15787</v>
      </c>
    </row>
    <row r="258" spans="2:3" x14ac:dyDescent="0.25">
      <c r="B258" s="12">
        <v>41529</v>
      </c>
      <c r="C258">
        <v>14980</v>
      </c>
    </row>
    <row r="259" spans="2:3" x14ac:dyDescent="0.25">
      <c r="B259" s="12">
        <v>41530</v>
      </c>
      <c r="C259">
        <v>14054</v>
      </c>
    </row>
    <row r="260" spans="2:3" x14ac:dyDescent="0.25">
      <c r="B260" s="12">
        <v>41531</v>
      </c>
      <c r="C260">
        <v>13576</v>
      </c>
    </row>
    <row r="261" spans="2:3" x14ac:dyDescent="0.25">
      <c r="B261" s="12">
        <v>41532</v>
      </c>
      <c r="C261">
        <v>12977</v>
      </c>
    </row>
    <row r="262" spans="2:3" x14ac:dyDescent="0.25">
      <c r="B262" s="12">
        <v>41533</v>
      </c>
      <c r="C262">
        <v>13571</v>
      </c>
    </row>
    <row r="263" spans="2:3" x14ac:dyDescent="0.25">
      <c r="B263" s="12">
        <v>41534</v>
      </c>
      <c r="C263">
        <v>14111</v>
      </c>
    </row>
    <row r="264" spans="2:3" x14ac:dyDescent="0.25">
      <c r="B264" s="12">
        <v>41535</v>
      </c>
      <c r="C264">
        <v>14202</v>
      </c>
    </row>
    <row r="265" spans="2:3" x14ac:dyDescent="0.25">
      <c r="B265" s="12">
        <v>41536</v>
      </c>
      <c r="C265">
        <v>14177</v>
      </c>
    </row>
    <row r="266" spans="2:3" x14ac:dyDescent="0.25">
      <c r="B266" s="12">
        <v>41537</v>
      </c>
      <c r="C266">
        <v>13926</v>
      </c>
    </row>
    <row r="267" spans="2:3" x14ac:dyDescent="0.25">
      <c r="B267" s="12">
        <v>41538</v>
      </c>
      <c r="C267">
        <v>13671</v>
      </c>
    </row>
    <row r="268" spans="2:3" x14ac:dyDescent="0.25">
      <c r="B268" s="12">
        <v>41539</v>
      </c>
      <c r="C268">
        <v>12675</v>
      </c>
    </row>
    <row r="269" spans="2:3" x14ac:dyDescent="0.25">
      <c r="B269" s="12">
        <v>41540</v>
      </c>
      <c r="C269">
        <v>12922</v>
      </c>
    </row>
    <row r="270" spans="2:3" x14ac:dyDescent="0.25">
      <c r="B270" s="12">
        <v>41541</v>
      </c>
      <c r="C270">
        <v>14258</v>
      </c>
    </row>
    <row r="271" spans="2:3" x14ac:dyDescent="0.25">
      <c r="B271" s="12">
        <v>41542</v>
      </c>
      <c r="C271">
        <v>14273</v>
      </c>
    </row>
    <row r="272" spans="2:3" x14ac:dyDescent="0.25">
      <c r="B272" s="12">
        <v>41543</v>
      </c>
      <c r="C272">
        <v>13900</v>
      </c>
    </row>
    <row r="273" spans="2:3" x14ac:dyDescent="0.25">
      <c r="B273" s="12">
        <v>41544</v>
      </c>
      <c r="C273">
        <v>14206</v>
      </c>
    </row>
    <row r="274" spans="2:3" x14ac:dyDescent="0.25">
      <c r="B274" s="12">
        <v>41545</v>
      </c>
      <c r="C274">
        <v>14302</v>
      </c>
    </row>
    <row r="275" spans="2:3" x14ac:dyDescent="0.25">
      <c r="B275" s="12">
        <v>41546</v>
      </c>
      <c r="C275">
        <v>13893</v>
      </c>
    </row>
    <row r="276" spans="2:3" x14ac:dyDescent="0.25">
      <c r="B276" s="12">
        <v>41547</v>
      </c>
      <c r="C276">
        <v>14123</v>
      </c>
    </row>
    <row r="277" spans="2:3" x14ac:dyDescent="0.25">
      <c r="B277" s="12">
        <v>41548</v>
      </c>
      <c r="C277">
        <v>14746</v>
      </c>
    </row>
    <row r="278" spans="2:3" x14ac:dyDescent="0.25">
      <c r="B278" s="12">
        <v>41549</v>
      </c>
      <c r="C278">
        <v>14697</v>
      </c>
    </row>
    <row r="279" spans="2:3" x14ac:dyDescent="0.25">
      <c r="B279" s="12">
        <v>41550</v>
      </c>
      <c r="C279">
        <v>13987</v>
      </c>
    </row>
    <row r="280" spans="2:3" x14ac:dyDescent="0.25">
      <c r="B280" s="12">
        <v>41551</v>
      </c>
      <c r="C280">
        <v>14138</v>
      </c>
    </row>
    <row r="281" spans="2:3" x14ac:dyDescent="0.25">
      <c r="B281" s="12">
        <v>41552</v>
      </c>
      <c r="C281">
        <v>13753</v>
      </c>
    </row>
    <row r="282" spans="2:3" x14ac:dyDescent="0.25">
      <c r="B282" s="12">
        <v>41553</v>
      </c>
      <c r="C282">
        <v>13573</v>
      </c>
    </row>
    <row r="283" spans="2:3" x14ac:dyDescent="0.25">
      <c r="B283" s="12">
        <v>41554</v>
      </c>
      <c r="C283">
        <v>13866</v>
      </c>
    </row>
    <row r="284" spans="2:3" x14ac:dyDescent="0.25">
      <c r="B284" s="12">
        <v>41555</v>
      </c>
      <c r="C284">
        <v>13902</v>
      </c>
    </row>
    <row r="285" spans="2:3" x14ac:dyDescent="0.25">
      <c r="B285" s="12">
        <v>41556</v>
      </c>
      <c r="C285">
        <v>13924</v>
      </c>
    </row>
    <row r="286" spans="2:3" x14ac:dyDescent="0.25">
      <c r="B286" s="12">
        <v>41557</v>
      </c>
      <c r="C286">
        <v>13503</v>
      </c>
    </row>
    <row r="287" spans="2:3" x14ac:dyDescent="0.25">
      <c r="B287" s="12">
        <v>41558</v>
      </c>
      <c r="C287">
        <v>13819</v>
      </c>
    </row>
    <row r="288" spans="2:3" x14ac:dyDescent="0.25">
      <c r="B288" s="12">
        <v>41559</v>
      </c>
      <c r="C288">
        <v>13902</v>
      </c>
    </row>
    <row r="289" spans="2:3" x14ac:dyDescent="0.25">
      <c r="B289" s="12">
        <v>41560</v>
      </c>
      <c r="C289">
        <v>13621</v>
      </c>
    </row>
    <row r="290" spans="2:3" x14ac:dyDescent="0.25">
      <c r="B290" s="12">
        <v>41561</v>
      </c>
      <c r="C290">
        <v>13633</v>
      </c>
    </row>
    <row r="291" spans="2:3" x14ac:dyDescent="0.25">
      <c r="B291" s="12">
        <v>41562</v>
      </c>
      <c r="C291">
        <v>13815</v>
      </c>
    </row>
    <row r="292" spans="2:3" x14ac:dyDescent="0.25">
      <c r="B292" s="12">
        <v>41563</v>
      </c>
      <c r="C292">
        <v>14786</v>
      </c>
    </row>
    <row r="293" spans="2:3" x14ac:dyDescent="0.25">
      <c r="B293" s="12">
        <v>41564</v>
      </c>
      <c r="C293">
        <v>14524</v>
      </c>
    </row>
    <row r="294" spans="2:3" x14ac:dyDescent="0.25">
      <c r="B294" s="12">
        <v>41565</v>
      </c>
      <c r="C294">
        <v>14341</v>
      </c>
    </row>
    <row r="295" spans="2:3" x14ac:dyDescent="0.25">
      <c r="B295" s="12">
        <v>41566</v>
      </c>
      <c r="C295">
        <v>14501</v>
      </c>
    </row>
    <row r="296" spans="2:3" x14ac:dyDescent="0.25">
      <c r="B296" s="12">
        <v>41567</v>
      </c>
      <c r="C296">
        <v>14198</v>
      </c>
    </row>
    <row r="297" spans="2:3" x14ac:dyDescent="0.25">
      <c r="B297" s="12">
        <v>41568</v>
      </c>
      <c r="C297">
        <v>14503</v>
      </c>
    </row>
    <row r="298" spans="2:3" x14ac:dyDescent="0.25">
      <c r="B298" s="12">
        <v>41569</v>
      </c>
      <c r="C298">
        <v>14748</v>
      </c>
    </row>
    <row r="299" spans="2:3" x14ac:dyDescent="0.25">
      <c r="B299" s="12">
        <v>41570</v>
      </c>
      <c r="C299">
        <v>14850</v>
      </c>
    </row>
    <row r="300" spans="2:3" x14ac:dyDescent="0.25">
      <c r="B300" s="12">
        <v>41571</v>
      </c>
      <c r="C300">
        <v>14807</v>
      </c>
    </row>
    <row r="301" spans="2:3" x14ac:dyDescent="0.25">
      <c r="B301" s="12">
        <v>41572</v>
      </c>
      <c r="C301">
        <v>14810</v>
      </c>
    </row>
    <row r="302" spans="2:3" x14ac:dyDescent="0.25">
      <c r="B302" s="12">
        <v>41573</v>
      </c>
      <c r="C302">
        <v>14985</v>
      </c>
    </row>
    <row r="303" spans="2:3" x14ac:dyDescent="0.25">
      <c r="B303" s="12">
        <v>41574</v>
      </c>
      <c r="C303">
        <v>14574</v>
      </c>
    </row>
    <row r="304" spans="2:3" x14ac:dyDescent="0.25">
      <c r="B304" s="12">
        <v>41575</v>
      </c>
      <c r="C304">
        <v>14998</v>
      </c>
    </row>
    <row r="305" spans="2:3" x14ac:dyDescent="0.25">
      <c r="B305" s="12">
        <v>41576</v>
      </c>
      <c r="C305">
        <v>15498</v>
      </c>
    </row>
    <row r="306" spans="2:3" x14ac:dyDescent="0.25">
      <c r="B306" s="12">
        <v>41577</v>
      </c>
      <c r="C306">
        <v>15212</v>
      </c>
    </row>
    <row r="307" spans="2:3" x14ac:dyDescent="0.25">
      <c r="B307" s="12">
        <v>41578</v>
      </c>
      <c r="C307">
        <v>15061</v>
      </c>
    </row>
    <row r="308" spans="2:3" x14ac:dyDescent="0.25">
      <c r="B308" s="12">
        <v>41579</v>
      </c>
      <c r="C308">
        <v>14768</v>
      </c>
    </row>
    <row r="309" spans="2:3" x14ac:dyDescent="0.25">
      <c r="B309" s="12">
        <v>41580</v>
      </c>
      <c r="C309">
        <v>14496</v>
      </c>
    </row>
    <row r="310" spans="2:3" x14ac:dyDescent="0.25">
      <c r="B310" s="12">
        <v>41581</v>
      </c>
      <c r="C310">
        <v>14636</v>
      </c>
    </row>
    <row r="311" spans="2:3" x14ac:dyDescent="0.25">
      <c r="B311" s="12">
        <v>41582</v>
      </c>
      <c r="C311">
        <v>15517</v>
      </c>
    </row>
    <row r="312" spans="2:3" x14ac:dyDescent="0.25">
      <c r="B312" s="12">
        <v>41583</v>
      </c>
      <c r="C312">
        <v>15313</v>
      </c>
    </row>
    <row r="313" spans="2:3" x14ac:dyDescent="0.25">
      <c r="B313" s="12">
        <v>41584</v>
      </c>
      <c r="C313">
        <v>15168</v>
      </c>
    </row>
    <row r="314" spans="2:3" x14ac:dyDescent="0.25">
      <c r="B314" s="12">
        <v>41585</v>
      </c>
      <c r="C314">
        <v>15609</v>
      </c>
    </row>
    <row r="315" spans="2:3" x14ac:dyDescent="0.25">
      <c r="B315" s="12">
        <v>41586</v>
      </c>
      <c r="C315">
        <v>15299</v>
      </c>
    </row>
    <row r="316" spans="2:3" x14ac:dyDescent="0.25">
      <c r="B316" s="12">
        <v>41587</v>
      </c>
      <c r="C316">
        <v>15311</v>
      </c>
    </row>
    <row r="317" spans="2:3" x14ac:dyDescent="0.25">
      <c r="B317" s="12">
        <v>41588</v>
      </c>
      <c r="C317">
        <v>14359</v>
      </c>
    </row>
    <row r="318" spans="2:3" x14ac:dyDescent="0.25">
      <c r="B318" s="12">
        <v>41589</v>
      </c>
      <c r="C318">
        <v>14710</v>
      </c>
    </row>
    <row r="319" spans="2:3" x14ac:dyDescent="0.25">
      <c r="B319" s="12">
        <v>41590</v>
      </c>
      <c r="C319">
        <v>15961</v>
      </c>
    </row>
    <row r="320" spans="2:3" x14ac:dyDescent="0.25">
      <c r="B320" s="12">
        <v>41591</v>
      </c>
      <c r="C320">
        <v>15924</v>
      </c>
    </row>
    <row r="321" spans="2:3" x14ac:dyDescent="0.25">
      <c r="B321" s="12">
        <v>41592</v>
      </c>
      <c r="C321">
        <v>15975</v>
      </c>
    </row>
    <row r="322" spans="2:3" x14ac:dyDescent="0.25">
      <c r="B322" s="12">
        <v>41593</v>
      </c>
      <c r="C322">
        <v>15511</v>
      </c>
    </row>
    <row r="323" spans="2:3" x14ac:dyDescent="0.25">
      <c r="B323" s="12">
        <v>41594</v>
      </c>
      <c r="C323">
        <v>15131</v>
      </c>
    </row>
    <row r="324" spans="2:3" x14ac:dyDescent="0.25">
      <c r="B324" s="12">
        <v>41595</v>
      </c>
      <c r="C324">
        <v>13963</v>
      </c>
    </row>
    <row r="325" spans="2:3" x14ac:dyDescent="0.25">
      <c r="B325" s="12">
        <v>41596</v>
      </c>
      <c r="C325">
        <v>14113</v>
      </c>
    </row>
    <row r="326" spans="2:3" x14ac:dyDescent="0.25">
      <c r="B326" s="12">
        <v>41597</v>
      </c>
      <c r="C326">
        <v>16100</v>
      </c>
    </row>
    <row r="327" spans="2:3" x14ac:dyDescent="0.25">
      <c r="B327" s="12">
        <v>41598</v>
      </c>
      <c r="C327">
        <v>16254</v>
      </c>
    </row>
    <row r="328" spans="2:3" x14ac:dyDescent="0.25">
      <c r="B328" s="12">
        <v>41599</v>
      </c>
      <c r="C328">
        <v>16140</v>
      </c>
    </row>
    <row r="329" spans="2:3" x14ac:dyDescent="0.25">
      <c r="B329" s="12">
        <v>41600</v>
      </c>
      <c r="C329">
        <v>15671</v>
      </c>
    </row>
    <row r="330" spans="2:3" x14ac:dyDescent="0.25">
      <c r="B330" s="12">
        <v>41601</v>
      </c>
      <c r="C330">
        <v>15493</v>
      </c>
    </row>
    <row r="331" spans="2:3" x14ac:dyDescent="0.25">
      <c r="B331" s="12">
        <v>41602</v>
      </c>
      <c r="C331">
        <v>16279</v>
      </c>
    </row>
    <row r="332" spans="2:3" x14ac:dyDescent="0.25">
      <c r="B332" s="12">
        <v>41603</v>
      </c>
      <c r="C332">
        <v>16752</v>
      </c>
    </row>
    <row r="333" spans="2:3" x14ac:dyDescent="0.25">
      <c r="B333" s="12">
        <v>41604</v>
      </c>
      <c r="C333">
        <v>16683</v>
      </c>
    </row>
    <row r="334" spans="2:3" x14ac:dyDescent="0.25">
      <c r="B334" s="12">
        <v>41605</v>
      </c>
      <c r="C334">
        <v>16486</v>
      </c>
    </row>
    <row r="335" spans="2:3" x14ac:dyDescent="0.25">
      <c r="B335" s="12">
        <v>41606</v>
      </c>
      <c r="C335">
        <v>16624</v>
      </c>
    </row>
    <row r="336" spans="2:3" x14ac:dyDescent="0.25">
      <c r="B336" s="12">
        <v>41607</v>
      </c>
      <c r="C336">
        <v>16520</v>
      </c>
    </row>
    <row r="337" spans="2:3" x14ac:dyDescent="0.25">
      <c r="B337" s="12">
        <v>41608</v>
      </c>
      <c r="C337">
        <v>16448</v>
      </c>
    </row>
    <row r="338" spans="2:3" x14ac:dyDescent="0.25">
      <c r="B338" s="12">
        <v>41609</v>
      </c>
      <c r="C338">
        <v>15636</v>
      </c>
    </row>
    <row r="339" spans="2:3" x14ac:dyDescent="0.25">
      <c r="B339" s="12">
        <v>41610</v>
      </c>
      <c r="C339">
        <v>15554</v>
      </c>
    </row>
    <row r="340" spans="2:3" x14ac:dyDescent="0.25">
      <c r="B340" s="12">
        <v>41611</v>
      </c>
      <c r="C340">
        <v>15980</v>
      </c>
    </row>
    <row r="341" spans="2:3" x14ac:dyDescent="0.25">
      <c r="B341" s="12">
        <v>41612</v>
      </c>
      <c r="C341">
        <v>16197</v>
      </c>
    </row>
    <row r="342" spans="2:3" x14ac:dyDescent="0.25">
      <c r="B342" s="12">
        <v>41613</v>
      </c>
      <c r="C342">
        <v>15807</v>
      </c>
    </row>
    <row r="343" spans="2:3" x14ac:dyDescent="0.25">
      <c r="B343" s="12">
        <v>41614</v>
      </c>
      <c r="C343">
        <v>15638</v>
      </c>
    </row>
    <row r="344" spans="2:3" x14ac:dyDescent="0.25">
      <c r="B344" s="12">
        <v>41615</v>
      </c>
      <c r="C344">
        <v>16375</v>
      </c>
    </row>
    <row r="345" spans="2:3" x14ac:dyDescent="0.25">
      <c r="B345" s="12">
        <v>41616</v>
      </c>
      <c r="C345">
        <v>15520</v>
      </c>
    </row>
    <row r="346" spans="2:3" x14ac:dyDescent="0.25">
      <c r="B346" s="12">
        <v>41617</v>
      </c>
      <c r="C346">
        <v>16784</v>
      </c>
    </row>
    <row r="347" spans="2:3" x14ac:dyDescent="0.25">
      <c r="B347" s="12">
        <v>41618</v>
      </c>
      <c r="C347">
        <v>17070</v>
      </c>
    </row>
    <row r="348" spans="2:3" x14ac:dyDescent="0.25">
      <c r="B348" s="12">
        <v>41619</v>
      </c>
      <c r="C348">
        <v>16975</v>
      </c>
    </row>
    <row r="349" spans="2:3" x14ac:dyDescent="0.25">
      <c r="B349" s="12">
        <v>41620</v>
      </c>
      <c r="C349">
        <v>16920</v>
      </c>
    </row>
    <row r="350" spans="2:3" x14ac:dyDescent="0.25">
      <c r="B350" s="12">
        <v>41621</v>
      </c>
      <c r="C350">
        <v>17081</v>
      </c>
    </row>
    <row r="351" spans="2:3" x14ac:dyDescent="0.25">
      <c r="B351" s="12">
        <v>41622</v>
      </c>
      <c r="C351">
        <v>17949</v>
      </c>
    </row>
    <row r="352" spans="2:3" x14ac:dyDescent="0.25">
      <c r="B352" s="12">
        <v>41623</v>
      </c>
      <c r="C352">
        <v>17326</v>
      </c>
    </row>
    <row r="353" spans="2:3" x14ac:dyDescent="0.25">
      <c r="B353" s="12">
        <v>41624</v>
      </c>
      <c r="C353">
        <v>17755</v>
      </c>
    </row>
    <row r="354" spans="2:3" x14ac:dyDescent="0.25">
      <c r="B354" s="12">
        <v>41625</v>
      </c>
      <c r="C354">
        <v>18134</v>
      </c>
    </row>
    <row r="355" spans="2:3" x14ac:dyDescent="0.25">
      <c r="B355" s="12">
        <v>41626</v>
      </c>
      <c r="C355">
        <v>18060</v>
      </c>
    </row>
    <row r="356" spans="2:3" x14ac:dyDescent="0.25">
      <c r="B356" s="12">
        <v>41627</v>
      </c>
      <c r="C356">
        <v>17480</v>
      </c>
    </row>
    <row r="357" spans="2:3" x14ac:dyDescent="0.25">
      <c r="B357" s="12">
        <v>41628</v>
      </c>
      <c r="C357">
        <v>16463</v>
      </c>
    </row>
    <row r="358" spans="2:3" x14ac:dyDescent="0.25">
      <c r="B358" s="12">
        <v>41629</v>
      </c>
      <c r="C358">
        <v>16027</v>
      </c>
    </row>
    <row r="359" spans="2:3" x14ac:dyDescent="0.25">
      <c r="B359" s="12">
        <v>41630</v>
      </c>
      <c r="C359">
        <v>15662</v>
      </c>
    </row>
    <row r="360" spans="2:3" x14ac:dyDescent="0.25">
      <c r="B360" s="12">
        <v>41631</v>
      </c>
      <c r="C360">
        <v>15636</v>
      </c>
    </row>
    <row r="361" spans="2:3" x14ac:dyDescent="0.25">
      <c r="B361" s="12">
        <v>41632</v>
      </c>
      <c r="C361">
        <v>15606</v>
      </c>
    </row>
    <row r="362" spans="2:3" x14ac:dyDescent="0.25">
      <c r="B362" s="12">
        <v>41633</v>
      </c>
      <c r="C362">
        <v>15709</v>
      </c>
    </row>
    <row r="363" spans="2:3" x14ac:dyDescent="0.25">
      <c r="B363" s="12">
        <v>41634</v>
      </c>
      <c r="C363">
        <v>15529</v>
      </c>
    </row>
    <row r="364" spans="2:3" x14ac:dyDescent="0.25">
      <c r="B364" s="12">
        <v>41635</v>
      </c>
      <c r="C364">
        <v>15713</v>
      </c>
    </row>
    <row r="365" spans="2:3" x14ac:dyDescent="0.25">
      <c r="B365" s="12">
        <v>41636</v>
      </c>
      <c r="C365">
        <v>15524</v>
      </c>
    </row>
    <row r="366" spans="2:3" x14ac:dyDescent="0.25">
      <c r="B366" s="12">
        <v>41637</v>
      </c>
      <c r="C366">
        <v>15485</v>
      </c>
    </row>
    <row r="367" spans="2:3" x14ac:dyDescent="0.25">
      <c r="B367" s="12">
        <v>41638</v>
      </c>
      <c r="C367">
        <v>16620</v>
      </c>
    </row>
    <row r="368" spans="2:3" x14ac:dyDescent="0.25">
      <c r="B368" s="12">
        <v>41639</v>
      </c>
      <c r="C368">
        <v>16798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3"/>
  <sheetViews>
    <sheetView zoomScale="85" zoomScaleNormal="85" workbookViewId="0">
      <selection activeCell="J85" sqref="J85"/>
    </sheetView>
  </sheetViews>
  <sheetFormatPr defaultRowHeight="15" x14ac:dyDescent="0.25"/>
  <cols>
    <col min="1" max="1" width="29.7109375" bestFit="1" customWidth="1"/>
    <col min="4" max="4" width="16.85546875" bestFit="1" customWidth="1"/>
  </cols>
  <sheetData>
    <row r="1" spans="1:21" x14ac:dyDescent="0.25">
      <c r="A1" s="35" t="s">
        <v>330</v>
      </c>
    </row>
    <row r="2" spans="1:21" x14ac:dyDescent="0.25">
      <c r="A2" s="35"/>
      <c r="B2" s="36">
        <v>2013</v>
      </c>
      <c r="C2" s="36">
        <v>2014</v>
      </c>
      <c r="D2" s="36">
        <v>2015</v>
      </c>
      <c r="E2" s="36">
        <v>2016</v>
      </c>
      <c r="F2" s="36">
        <v>2017</v>
      </c>
      <c r="G2" s="36">
        <v>2018</v>
      </c>
      <c r="H2" s="36">
        <v>2019</v>
      </c>
      <c r="I2" s="36">
        <v>2020</v>
      </c>
      <c r="J2" s="36">
        <v>2021</v>
      </c>
      <c r="K2" s="36">
        <v>2022</v>
      </c>
      <c r="L2" s="36">
        <v>2023</v>
      </c>
      <c r="M2" s="36">
        <v>2024</v>
      </c>
      <c r="N2" s="36">
        <v>2025</v>
      </c>
      <c r="O2" s="36">
        <v>2026</v>
      </c>
      <c r="P2" s="36">
        <v>2027</v>
      </c>
      <c r="Q2" s="36">
        <v>2028</v>
      </c>
      <c r="R2" s="36">
        <v>2029</v>
      </c>
      <c r="S2" s="36">
        <v>2030</v>
      </c>
      <c r="T2" s="36">
        <v>2031</v>
      </c>
      <c r="U2" s="36">
        <v>2032</v>
      </c>
    </row>
    <row r="3" spans="1:21" x14ac:dyDescent="0.25">
      <c r="A3" s="37" t="s">
        <v>332</v>
      </c>
      <c r="B3" s="38">
        <v>49.081839338620675</v>
      </c>
      <c r="C3" s="38">
        <v>47.964935780997493</v>
      </c>
      <c r="D3" s="38">
        <v>47.251410257141139</v>
      </c>
      <c r="E3" s="38">
        <v>46.159711259544387</v>
      </c>
      <c r="F3" s="38">
        <v>45.445906681651657</v>
      </c>
      <c r="G3" s="38">
        <v>45.750897318479872</v>
      </c>
      <c r="H3" s="38">
        <v>46.49129997599529</v>
      </c>
      <c r="I3" s="38">
        <v>47.033534099676288</v>
      </c>
      <c r="J3" s="38">
        <v>47.754797075565747</v>
      </c>
      <c r="K3" s="38">
        <v>48.07036270206688</v>
      </c>
      <c r="L3" s="38">
        <v>48.426446935829475</v>
      </c>
      <c r="M3" s="38">
        <v>48.913844965462921</v>
      </c>
      <c r="N3" s="38">
        <v>49.55407952588272</v>
      </c>
      <c r="O3" s="38">
        <v>50.203068236512152</v>
      </c>
      <c r="P3" s="38">
        <v>51.245380576367822</v>
      </c>
      <c r="Q3" s="38">
        <v>52.127591414169196</v>
      </c>
      <c r="R3" s="38">
        <v>53.105267472225627</v>
      </c>
      <c r="S3" s="38">
        <v>54.081980940681674</v>
      </c>
      <c r="T3" s="38">
        <v>54.916867436245177</v>
      </c>
      <c r="U3" s="38">
        <v>55.698854392509141</v>
      </c>
    </row>
    <row r="4" spans="1:21" ht="14.25" customHeight="1" x14ac:dyDescent="0.25">
      <c r="A4" s="37" t="s">
        <v>331</v>
      </c>
      <c r="B4" s="38">
        <f>57.9929670756259+B30</f>
        <v>57.992967075625899</v>
      </c>
      <c r="C4" s="39">
        <f>58.0440849177136+C30</f>
        <v>58.044084917713597</v>
      </c>
      <c r="D4" s="38">
        <f>D30+58.3583726775393</f>
        <v>58.3583726775393</v>
      </c>
      <c r="E4" s="38">
        <f>E30+59.0736838642953</f>
        <v>59.073683864295297</v>
      </c>
      <c r="F4" s="38">
        <f>F30+59.0148893328442</f>
        <v>59.014889332844199</v>
      </c>
      <c r="G4" s="38">
        <f>G30+59.775989628247</f>
        <v>59.775989628246997</v>
      </c>
      <c r="H4" s="38">
        <f>H30+60.874696714621</f>
        <v>60.874696714621003</v>
      </c>
      <c r="I4" s="38">
        <f>I30+61.5493589862078</f>
        <v>61.5493589862078</v>
      </c>
      <c r="J4" s="38">
        <f>J30+62.7642891999493</f>
        <v>62.764289199949303</v>
      </c>
      <c r="K4" s="38">
        <f>K30+63.5621824090133</f>
        <v>63.562182409013303</v>
      </c>
      <c r="L4" s="38">
        <f>L30+64.2080820017112</f>
        <v>64.208082001711205</v>
      </c>
      <c r="M4" s="38">
        <f>M30+64.9873857993493</f>
        <v>64.987385799349298</v>
      </c>
      <c r="N4" s="38">
        <f>N30+65.907849377677</f>
        <v>65.907849377676996</v>
      </c>
      <c r="O4" s="38">
        <f>O30+66.831664486038</f>
        <v>66.831664486037994</v>
      </c>
      <c r="P4" s="38">
        <f>P30+68.1496596616552</f>
        <v>68.149659661655207</v>
      </c>
      <c r="Q4" s="38">
        <f>Q30+69.233369366883</f>
        <v>69.233369366882997</v>
      </c>
      <c r="R4" s="38">
        <f>R30+70.4104565914857</f>
        <v>70.410456591485698</v>
      </c>
      <c r="S4" s="38">
        <f>S30+71.5884511348083</f>
        <v>71.588451134808295</v>
      </c>
      <c r="T4" s="38">
        <f>T30+72.7014920017835</f>
        <v>72.701492001783507</v>
      </c>
      <c r="U4" s="38">
        <f>U30+73.8218626227317</f>
        <v>73.8218626227317</v>
      </c>
    </row>
    <row r="5" spans="1:21" x14ac:dyDescent="0.25">
      <c r="A5" s="37" t="s">
        <v>303</v>
      </c>
      <c r="B5" s="38">
        <f>36.5029361045357-17.4</f>
        <v>19.102936104535701</v>
      </c>
      <c r="C5" s="38">
        <v>37.015982926294164</v>
      </c>
      <c r="D5" s="38">
        <v>37.797506879879052</v>
      </c>
      <c r="E5" s="38">
        <v>39.106564673121035</v>
      </c>
      <c r="F5" s="38">
        <v>39.507247111961092</v>
      </c>
      <c r="G5" s="38">
        <v>40.221960620609217</v>
      </c>
      <c r="H5" s="38">
        <v>41.276678141963757</v>
      </c>
      <c r="I5" s="38">
        <v>41.843754338638405</v>
      </c>
      <c r="J5" s="38">
        <v>42.271505274826254</v>
      </c>
      <c r="K5" s="38">
        <v>42.371408750084626</v>
      </c>
      <c r="L5" s="38">
        <v>42.722581502533842</v>
      </c>
      <c r="M5" s="38">
        <v>43.158456532784953</v>
      </c>
      <c r="N5" s="38">
        <v>43.685906466918027</v>
      </c>
      <c r="O5" s="38">
        <v>44.149604392728598</v>
      </c>
      <c r="P5" s="38">
        <v>44.391581029638232</v>
      </c>
      <c r="Q5" s="38">
        <v>44.614224114902576</v>
      </c>
      <c r="R5" s="38">
        <v>44.83585947392087</v>
      </c>
      <c r="S5" s="38">
        <v>45.101333409967751</v>
      </c>
      <c r="T5" s="38">
        <v>45.319223064306833</v>
      </c>
      <c r="U5" s="38">
        <v>45.562508547630259</v>
      </c>
    </row>
    <row r="6" spans="1:21" x14ac:dyDescent="0.25">
      <c r="A6" s="37" t="s">
        <v>374</v>
      </c>
      <c r="B6" s="38">
        <v>17.399999999999999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</row>
    <row r="7" spans="1:21" x14ac:dyDescent="0.25">
      <c r="A7" s="73" t="s">
        <v>333</v>
      </c>
      <c r="B7" s="74">
        <v>1.9308836438583172</v>
      </c>
      <c r="C7" s="74">
        <v>1.9564356980156257</v>
      </c>
      <c r="D7" s="74">
        <v>1.9689054870362064</v>
      </c>
      <c r="E7" s="74">
        <v>1.97955165690117</v>
      </c>
      <c r="F7" s="74">
        <v>1.9913771298091145</v>
      </c>
      <c r="G7" s="74">
        <v>2.0083828226800953</v>
      </c>
      <c r="H7" s="74">
        <v>2.0289998290865205</v>
      </c>
      <c r="I7" s="74">
        <v>2.0506971162951992</v>
      </c>
      <c r="J7" s="74">
        <v>2.0597916425163585</v>
      </c>
      <c r="K7" s="74">
        <v>2.069764348640204</v>
      </c>
      <c r="L7" s="74">
        <v>2.0805552726854879</v>
      </c>
      <c r="M7" s="74">
        <v>2.090459272283554</v>
      </c>
      <c r="N7" s="74">
        <v>2.0998328485973059</v>
      </c>
      <c r="O7" s="74">
        <v>2.1090653962266641</v>
      </c>
      <c r="P7" s="74">
        <v>2.1169910699732384</v>
      </c>
      <c r="Q7" s="74">
        <v>2.1240832364631705</v>
      </c>
      <c r="R7" s="74">
        <v>2.1306538960138273</v>
      </c>
      <c r="S7" s="74">
        <v>2.1366275879079963</v>
      </c>
      <c r="T7" s="74">
        <v>2.1424637741163242</v>
      </c>
      <c r="U7" s="74">
        <v>2.1475139235170668</v>
      </c>
    </row>
    <row r="8" spans="1:21" x14ac:dyDescent="0.25">
      <c r="A8" s="37" t="s">
        <v>334</v>
      </c>
      <c r="B8" s="76">
        <v>0</v>
      </c>
      <c r="C8" s="77">
        <v>0</v>
      </c>
      <c r="D8" s="77">
        <v>0</v>
      </c>
      <c r="E8" s="77">
        <v>0</v>
      </c>
      <c r="F8" s="77">
        <v>0.51084500504056118</v>
      </c>
      <c r="G8" s="77">
        <v>0.81998801875327831</v>
      </c>
      <c r="H8" s="77">
        <v>1.1119918766620109</v>
      </c>
      <c r="I8" s="77">
        <v>1.3360704622080228</v>
      </c>
      <c r="J8" s="77">
        <v>1.4468013325637386</v>
      </c>
      <c r="K8" s="77">
        <v>1.5664120045026455</v>
      </c>
      <c r="L8" s="77">
        <v>1.6955436976933842</v>
      </c>
      <c r="M8" s="77">
        <v>1.8348726313843278</v>
      </c>
      <c r="N8" s="77">
        <v>1.9851101061465506</v>
      </c>
      <c r="O8" s="77">
        <v>2.1605090116249226</v>
      </c>
      <c r="P8" s="77">
        <v>2.3686029871482663</v>
      </c>
      <c r="Q8" s="77">
        <v>2.5899451117274781</v>
      </c>
      <c r="R8" s="77">
        <v>2.8253799359262799</v>
      </c>
      <c r="S8" s="77">
        <v>3.0757810325835386</v>
      </c>
      <c r="T8" s="77">
        <v>3.3420480399176493</v>
      </c>
      <c r="U8" s="77">
        <v>3.631365491494571</v>
      </c>
    </row>
    <row r="9" spans="1:21" x14ac:dyDescent="0.25">
      <c r="A9" t="s">
        <v>335</v>
      </c>
      <c r="B9" s="27">
        <f>SUM(B3:B8)</f>
        <v>145.50862616264061</v>
      </c>
      <c r="C9">
        <v>140.87621873425942</v>
      </c>
      <c r="D9">
        <v>140.3144486540009</v>
      </c>
      <c r="E9">
        <v>140.45843694978737</v>
      </c>
      <c r="F9">
        <v>139.73190285239411</v>
      </c>
      <c r="G9">
        <v>140.03764162624498</v>
      </c>
      <c r="H9">
        <v>141.23805016914093</v>
      </c>
      <c r="I9">
        <v>141.62224087689683</v>
      </c>
      <c r="J9">
        <v>142.95151496742318</v>
      </c>
      <c r="K9">
        <v>143.14044852736421</v>
      </c>
      <c r="L9">
        <v>143.46859005641321</v>
      </c>
      <c r="M9">
        <v>144.1562664045002</v>
      </c>
      <c r="N9">
        <v>145.24181056954171</v>
      </c>
      <c r="O9">
        <v>146.33677572230189</v>
      </c>
      <c r="P9">
        <v>148.02936784478217</v>
      </c>
      <c r="Q9">
        <v>149.32367916298307</v>
      </c>
      <c r="R9">
        <v>150.81731794816693</v>
      </c>
      <c r="S9">
        <v>152.36860855197065</v>
      </c>
      <c r="T9">
        <v>153.13665384885459</v>
      </c>
      <c r="U9">
        <v>153.92284656018418</v>
      </c>
    </row>
    <row r="11" spans="1:21" x14ac:dyDescent="0.25">
      <c r="A11" s="63" t="s">
        <v>332</v>
      </c>
      <c r="B11" s="61">
        <f>B3/$B$9</f>
        <v>0.33731223112339753</v>
      </c>
    </row>
    <row r="12" spans="1:21" x14ac:dyDescent="0.25">
      <c r="A12" s="63" t="s">
        <v>331</v>
      </c>
      <c r="B12" s="61">
        <f t="shared" ref="B12:B15" si="0">B4/$B$9</f>
        <v>0.39855346452659735</v>
      </c>
      <c r="U12" s="68">
        <f>U8-F8</f>
        <v>3.1205204864540099</v>
      </c>
    </row>
    <row r="13" spans="1:21" x14ac:dyDescent="0.25">
      <c r="A13" s="63" t="s">
        <v>303</v>
      </c>
      <c r="B13" s="61">
        <f t="shared" si="0"/>
        <v>0.13128387373531802</v>
      </c>
      <c r="F13" s="75">
        <f>U7-B7</f>
        <v>0.21663027965874959</v>
      </c>
      <c r="G13" s="75">
        <f>(U7-B7)</f>
        <v>0.21663027965874959</v>
      </c>
    </row>
    <row r="14" spans="1:21" x14ac:dyDescent="0.25">
      <c r="A14" s="37" t="s">
        <v>374</v>
      </c>
      <c r="B14" s="61">
        <f t="shared" si="0"/>
        <v>0.11958053937332448</v>
      </c>
    </row>
    <row r="15" spans="1:21" x14ac:dyDescent="0.25">
      <c r="A15" s="63" t="s">
        <v>333</v>
      </c>
      <c r="B15" s="61">
        <f t="shared" si="0"/>
        <v>1.3269891241362516E-2</v>
      </c>
      <c r="G15">
        <f>G13/B7</f>
        <v>0.11219230135787783</v>
      </c>
    </row>
    <row r="16" spans="1:21" x14ac:dyDescent="0.25">
      <c r="A16" s="37" t="s">
        <v>334</v>
      </c>
      <c r="B16">
        <f>B8/$B$9</f>
        <v>0</v>
      </c>
    </row>
    <row r="17" spans="1:21" x14ac:dyDescent="0.25">
      <c r="D17">
        <v>3080</v>
      </c>
      <c r="T17">
        <f>U2-F2</f>
        <v>15</v>
      </c>
    </row>
    <row r="18" spans="1:21" x14ac:dyDescent="0.25">
      <c r="D18">
        <v>4360</v>
      </c>
      <c r="G18">
        <f>B7*1.1</f>
        <v>2.1239720082441491</v>
      </c>
    </row>
    <row r="19" spans="1:21" x14ac:dyDescent="0.25">
      <c r="E19">
        <f>D18-D17</f>
        <v>1280</v>
      </c>
    </row>
    <row r="20" spans="1:21" x14ac:dyDescent="0.25">
      <c r="A20">
        <f>0.12*B9</f>
        <v>17.461035139516873</v>
      </c>
      <c r="E20">
        <f>E19/D17</f>
        <v>0.41558441558441561</v>
      </c>
    </row>
    <row r="21" spans="1:21" x14ac:dyDescent="0.25">
      <c r="C21">
        <f>D17*E20</f>
        <v>1280</v>
      </c>
    </row>
    <row r="22" spans="1:21" ht="14.25" customHeight="1" x14ac:dyDescent="0.25">
      <c r="C22">
        <f>D17+C21</f>
        <v>4360</v>
      </c>
    </row>
    <row r="24" spans="1:21" x14ac:dyDescent="0.25">
      <c r="F24">
        <v>1.6180300000000001</v>
      </c>
    </row>
    <row r="26" spans="1:21" x14ac:dyDescent="0.25">
      <c r="F26">
        <v>3.5</v>
      </c>
    </row>
    <row r="27" spans="1:21" x14ac:dyDescent="0.25">
      <c r="F27">
        <f>F26*F24</f>
        <v>5.6631049999999998</v>
      </c>
    </row>
    <row r="30" spans="1:21" x14ac:dyDescent="0.25">
      <c r="A30" s="37" t="s">
        <v>333</v>
      </c>
      <c r="B30" s="38">
        <v>0</v>
      </c>
      <c r="C30" s="38">
        <v>0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8">
        <v>0</v>
      </c>
      <c r="M30" s="38">
        <v>0</v>
      </c>
      <c r="N30" s="38">
        <v>0</v>
      </c>
      <c r="O30" s="38">
        <v>0</v>
      </c>
      <c r="P30" s="38">
        <v>0</v>
      </c>
      <c r="Q30" s="38">
        <v>0</v>
      </c>
      <c r="R30" s="38">
        <v>0</v>
      </c>
      <c r="S30" s="38">
        <v>0</v>
      </c>
      <c r="T30" s="38">
        <v>0</v>
      </c>
      <c r="U30" s="38">
        <v>0</v>
      </c>
    </row>
    <row r="46" spans="1:2" x14ac:dyDescent="0.25">
      <c r="A46" t="s">
        <v>375</v>
      </c>
    </row>
    <row r="48" spans="1:2" x14ac:dyDescent="0.25">
      <c r="A48">
        <v>25</v>
      </c>
      <c r="B48" t="s">
        <v>376</v>
      </c>
    </row>
    <row r="50" spans="1:4" x14ac:dyDescent="0.25">
      <c r="A50" s="62">
        <v>18000</v>
      </c>
      <c r="B50" t="s">
        <v>377</v>
      </c>
    </row>
    <row r="52" spans="1:4" x14ac:dyDescent="0.25">
      <c r="A52" s="62">
        <f>A50/160*A48</f>
        <v>2812.5</v>
      </c>
      <c r="B52" t="s">
        <v>378</v>
      </c>
    </row>
    <row r="53" spans="1:4" x14ac:dyDescent="0.25">
      <c r="A53" s="64"/>
    </row>
    <row r="54" spans="1:4" x14ac:dyDescent="0.25">
      <c r="A54">
        <v>2000</v>
      </c>
    </row>
    <row r="56" spans="1:4" x14ac:dyDescent="0.25">
      <c r="A56" s="64">
        <f>A52*A54</f>
        <v>5625000</v>
      </c>
      <c r="D56" s="62">
        <v>4400000000</v>
      </c>
    </row>
    <row r="58" spans="1:4" x14ac:dyDescent="0.25">
      <c r="A58" s="66">
        <f>A56/1000000000</f>
        <v>5.6249999999999998E-3</v>
      </c>
      <c r="D58" s="66">
        <f>D56/1000000000</f>
        <v>4.4000000000000004</v>
      </c>
    </row>
    <row r="60" spans="1:4" x14ac:dyDescent="0.25">
      <c r="A60" s="65">
        <f>A58/(B9+A58)</f>
        <v>3.8656007607893764E-5</v>
      </c>
    </row>
    <row r="71" spans="1:12" x14ac:dyDescent="0.25">
      <c r="A71" s="67">
        <v>512.29999999999995</v>
      </c>
      <c r="B71" s="67">
        <v>550</v>
      </c>
      <c r="C71" s="67">
        <v>666.5</v>
      </c>
      <c r="D71" s="67">
        <v>594.70000000000005</v>
      </c>
      <c r="E71" s="67">
        <v>578.20000000000005</v>
      </c>
      <c r="F71" s="67">
        <v>584.79999999999995</v>
      </c>
      <c r="G71" s="67">
        <v>421.7</v>
      </c>
      <c r="H71" s="67">
        <v>484.8</v>
      </c>
      <c r="I71" s="67">
        <v>478.9</v>
      </c>
      <c r="J71" s="67">
        <v>545.6</v>
      </c>
      <c r="K71" s="67">
        <v>575.20000000000005</v>
      </c>
      <c r="L71" s="67">
        <v>463</v>
      </c>
    </row>
    <row r="75" spans="1:12" x14ac:dyDescent="0.25">
      <c r="A75" s="35" t="s">
        <v>330</v>
      </c>
      <c r="B75" s="36">
        <v>2004</v>
      </c>
      <c r="C75" s="36">
        <v>2005</v>
      </c>
      <c r="D75" s="36">
        <v>2006</v>
      </c>
      <c r="E75" s="36">
        <v>2007</v>
      </c>
      <c r="F75" s="36">
        <v>2008</v>
      </c>
      <c r="G75" s="36">
        <v>2009</v>
      </c>
      <c r="H75" s="36">
        <v>2010</v>
      </c>
      <c r="I75" s="36">
        <v>2011</v>
      </c>
      <c r="J75" s="36">
        <v>2012</v>
      </c>
    </row>
    <row r="76" spans="1:12" x14ac:dyDescent="0.25">
      <c r="A76" s="37" t="s">
        <v>331</v>
      </c>
      <c r="B76" s="77">
        <v>53.781383212629656</v>
      </c>
      <c r="C76" s="77">
        <v>54.083926899676626</v>
      </c>
      <c r="D76" s="77">
        <v>54.774806627211888</v>
      </c>
      <c r="E76" s="77">
        <v>56.020204140552423</v>
      </c>
      <c r="F76" s="77">
        <v>57.201740739025652</v>
      </c>
      <c r="G76" s="77">
        <v>56.798101204379073</v>
      </c>
      <c r="H76" s="77">
        <v>57.167502997294328</v>
      </c>
      <c r="I76" s="77">
        <v>57.793693471595482</v>
      </c>
      <c r="J76" s="77">
        <v>58.164034426490645</v>
      </c>
      <c r="L76" s="64">
        <f>J76-B76</f>
        <v>4.3826512138609885</v>
      </c>
    </row>
    <row r="77" spans="1:12" x14ac:dyDescent="0.25">
      <c r="A77" s="37" t="s">
        <v>332</v>
      </c>
      <c r="B77" s="77">
        <v>48.133080959968702</v>
      </c>
      <c r="C77" s="77">
        <v>48.146616640522154</v>
      </c>
      <c r="D77" s="77">
        <v>48.381196745067278</v>
      </c>
      <c r="E77" s="77">
        <v>49.163670269136482</v>
      </c>
      <c r="F77" s="77">
        <v>50.218242572942287</v>
      </c>
      <c r="G77" s="77">
        <v>50.424090628624576</v>
      </c>
      <c r="H77" s="77">
        <v>49.74636726765435</v>
      </c>
      <c r="I77" s="77">
        <v>50.848075478493932</v>
      </c>
      <c r="J77" s="77">
        <v>50.422603950011265</v>
      </c>
      <c r="L77" s="64">
        <f t="shared" ref="L77:L80" si="1">J77-B77</f>
        <v>2.2895229900425633</v>
      </c>
    </row>
    <row r="78" spans="1:12" x14ac:dyDescent="0.25">
      <c r="A78" s="37" t="s">
        <v>303</v>
      </c>
      <c r="B78" s="77">
        <v>46.421500728866292</v>
      </c>
      <c r="C78" s="77">
        <v>44.411880490394076</v>
      </c>
      <c r="D78" s="77">
        <v>42.482555404243016</v>
      </c>
      <c r="E78" s="77">
        <v>41.869669046676016</v>
      </c>
      <c r="F78" s="77">
        <v>38.707983677659172</v>
      </c>
      <c r="G78" s="77">
        <v>31.61729030245386</v>
      </c>
      <c r="H78" s="77">
        <v>33.871945792846262</v>
      </c>
      <c r="I78" s="77">
        <v>34.473450742209145</v>
      </c>
      <c r="J78" s="77">
        <v>35.575973001062721</v>
      </c>
      <c r="L78" s="64">
        <f t="shared" si="1"/>
        <v>-10.845527727803571</v>
      </c>
    </row>
    <row r="79" spans="1:12" x14ac:dyDescent="0.25">
      <c r="A79" s="37" t="s">
        <v>333</v>
      </c>
      <c r="B79" s="77">
        <v>2.1807596746575681</v>
      </c>
      <c r="C79" s="77">
        <v>2.176896276861378</v>
      </c>
      <c r="D79" s="77">
        <v>2.1456785904963218</v>
      </c>
      <c r="E79" s="77">
        <v>1.7942995372291981</v>
      </c>
      <c r="F79" s="77">
        <v>1.9016712508232279</v>
      </c>
      <c r="G79" s="77">
        <v>1.8466051434002257</v>
      </c>
      <c r="H79" s="77">
        <v>1.7753160929954737</v>
      </c>
      <c r="I79" s="77">
        <v>1.8600019148766873</v>
      </c>
      <c r="J79" s="77">
        <v>1.882906478547498</v>
      </c>
      <c r="L79" s="64">
        <f t="shared" si="1"/>
        <v>-0.29785319611007011</v>
      </c>
    </row>
    <row r="80" spans="1:12" x14ac:dyDescent="0.25">
      <c r="A80" s="37" t="s">
        <v>379</v>
      </c>
      <c r="B80" s="77">
        <v>0</v>
      </c>
      <c r="C80" s="77">
        <v>0</v>
      </c>
      <c r="D80" s="77">
        <v>0</v>
      </c>
      <c r="E80" s="77">
        <v>0</v>
      </c>
      <c r="F80" s="77">
        <v>0</v>
      </c>
      <c r="G80" s="77">
        <v>0</v>
      </c>
      <c r="H80" s="77">
        <v>0</v>
      </c>
      <c r="I80" s="77">
        <v>0</v>
      </c>
      <c r="J80" s="77">
        <v>1.2151287349534762E-2</v>
      </c>
      <c r="L80" s="64">
        <f t="shared" si="1"/>
        <v>1.2151287349534762E-2</v>
      </c>
    </row>
    <row r="81" spans="2:11" x14ac:dyDescent="0.25">
      <c r="B81" s="68">
        <f>SUM(B76:B80)</f>
        <v>150.51672457612221</v>
      </c>
      <c r="C81" s="68">
        <f t="shared" ref="C81:J81" si="2">SUM(C76:C80)</f>
        <v>148.81932030745423</v>
      </c>
      <c r="D81" s="68">
        <f t="shared" si="2"/>
        <v>147.78423736701851</v>
      </c>
      <c r="E81" s="68">
        <f t="shared" si="2"/>
        <v>148.84784299359413</v>
      </c>
      <c r="F81" s="68">
        <f t="shared" si="2"/>
        <v>148.02963824045034</v>
      </c>
      <c r="G81" s="68">
        <f t="shared" si="2"/>
        <v>140.68608727885774</v>
      </c>
      <c r="H81" s="68">
        <f t="shared" si="2"/>
        <v>142.5611321507904</v>
      </c>
      <c r="I81" s="68">
        <f t="shared" si="2"/>
        <v>144.97522160717523</v>
      </c>
      <c r="J81" s="68">
        <f t="shared" si="2"/>
        <v>146.05766914346168</v>
      </c>
      <c r="K81" s="68" t="e">
        <f>SUM(#REF!)</f>
        <v>#REF!</v>
      </c>
    </row>
    <row r="83" spans="2:11" x14ac:dyDescent="0.25">
      <c r="J83" s="64">
        <f>J81-B81</f>
        <v>-4.4590554326605343</v>
      </c>
    </row>
  </sheetData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0"/>
  <sheetViews>
    <sheetView workbookViewId="0">
      <selection activeCell="K33" sqref="K33"/>
    </sheetView>
  </sheetViews>
  <sheetFormatPr defaultRowHeight="15" x14ac:dyDescent="0.25"/>
  <sheetData>
    <row r="1" spans="1:44" ht="75" x14ac:dyDescent="0.25">
      <c r="A1" s="40" t="s">
        <v>336</v>
      </c>
      <c r="B1" s="41">
        <v>1990</v>
      </c>
      <c r="C1" s="41">
        <v>1991</v>
      </c>
      <c r="D1" s="41">
        <v>1992</v>
      </c>
      <c r="E1" s="41">
        <v>1993</v>
      </c>
      <c r="F1" s="41">
        <v>1994</v>
      </c>
      <c r="G1" s="41">
        <v>1995</v>
      </c>
      <c r="H1" s="41">
        <v>1996</v>
      </c>
      <c r="I1" s="41">
        <v>1997</v>
      </c>
      <c r="J1" s="41">
        <v>1998</v>
      </c>
      <c r="K1" s="41">
        <v>1999</v>
      </c>
      <c r="L1" s="41">
        <v>2000</v>
      </c>
      <c r="M1" s="41">
        <v>2001</v>
      </c>
      <c r="N1" s="41">
        <v>2002</v>
      </c>
      <c r="O1" s="41">
        <v>2003</v>
      </c>
      <c r="P1" s="41">
        <v>2004</v>
      </c>
      <c r="Q1" s="41">
        <v>2005</v>
      </c>
      <c r="R1" s="41">
        <v>2006</v>
      </c>
      <c r="S1" s="41">
        <v>2007</v>
      </c>
      <c r="T1" s="41">
        <v>2008</v>
      </c>
      <c r="U1" s="41">
        <v>2009</v>
      </c>
      <c r="V1" s="41">
        <v>2010</v>
      </c>
      <c r="W1" s="41">
        <v>2011</v>
      </c>
      <c r="X1" s="41">
        <v>2012</v>
      </c>
      <c r="Y1" s="41">
        <v>2013</v>
      </c>
      <c r="Z1" s="41">
        <v>2014</v>
      </c>
      <c r="AA1" s="41">
        <v>2015</v>
      </c>
      <c r="AB1" s="41">
        <v>2016</v>
      </c>
      <c r="AC1" s="41">
        <v>2017</v>
      </c>
      <c r="AD1" s="41">
        <v>2018</v>
      </c>
      <c r="AE1" s="41">
        <v>2019</v>
      </c>
      <c r="AF1" s="41">
        <v>2020</v>
      </c>
      <c r="AG1" s="41">
        <v>2021</v>
      </c>
      <c r="AH1" s="41">
        <v>2022</v>
      </c>
      <c r="AI1" s="41">
        <v>2023</v>
      </c>
      <c r="AJ1" s="41">
        <v>2024</v>
      </c>
      <c r="AK1" s="41">
        <v>2025</v>
      </c>
      <c r="AL1" s="41">
        <v>2026</v>
      </c>
      <c r="AM1" s="41">
        <v>2027</v>
      </c>
      <c r="AN1" s="41">
        <v>2028</v>
      </c>
      <c r="AO1" s="41">
        <v>2029</v>
      </c>
      <c r="AP1" s="41">
        <v>2030</v>
      </c>
      <c r="AQ1" s="41">
        <v>2031</v>
      </c>
      <c r="AR1" s="41">
        <v>2032</v>
      </c>
    </row>
    <row r="2" spans="1:44" ht="60" x14ac:dyDescent="0.25">
      <c r="A2" s="42" t="s">
        <v>337</v>
      </c>
      <c r="B2" s="43">
        <v>12.463845305042266</v>
      </c>
      <c r="C2" s="43">
        <v>11.942774502504305</v>
      </c>
      <c r="D2" s="43">
        <v>11.400088342862089</v>
      </c>
      <c r="E2" s="43">
        <v>10.916360489470936</v>
      </c>
      <c r="F2" s="43">
        <v>10.678411181243117</v>
      </c>
      <c r="G2" s="43">
        <v>10.355333634222159</v>
      </c>
      <c r="H2" s="43">
        <v>10.261479836931937</v>
      </c>
      <c r="I2" s="43">
        <v>9.9843054049330373</v>
      </c>
      <c r="J2" s="43">
        <v>9.7327320594834692</v>
      </c>
      <c r="K2" s="43">
        <v>9.8544948420537235</v>
      </c>
      <c r="L2" s="43">
        <v>9.9503212224319704</v>
      </c>
      <c r="M2" s="43">
        <v>10.151246737908833</v>
      </c>
      <c r="N2" s="43">
        <v>9.9145089802897033</v>
      </c>
      <c r="O2" s="43">
        <v>9.8669595528420793</v>
      </c>
      <c r="P2" s="43">
        <v>9.8741295101916293</v>
      </c>
      <c r="Q2" s="43">
        <v>9.7303675354951249</v>
      </c>
      <c r="R2" s="43">
        <v>9.63304252817038</v>
      </c>
      <c r="S2" s="43">
        <v>9.6488670159738223</v>
      </c>
      <c r="T2" s="43">
        <v>9.7071968522456054</v>
      </c>
      <c r="U2" s="43">
        <v>9.6095231045274634</v>
      </c>
      <c r="V2" s="43">
        <v>9.3399384043288514</v>
      </c>
      <c r="W2" s="43">
        <v>9.3881517809603654</v>
      </c>
      <c r="X2" s="43">
        <v>9.1678438713377837</v>
      </c>
      <c r="Y2" s="43">
        <v>8.7986602373798508</v>
      </c>
      <c r="Z2" s="43">
        <v>8.4812056921710433</v>
      </c>
      <c r="AA2" s="43">
        <v>8.24157948316555</v>
      </c>
      <c r="AB2" s="43">
        <v>7.9410503956486043</v>
      </c>
      <c r="AC2" s="43">
        <v>7.7135679028805351</v>
      </c>
      <c r="AD2" s="43">
        <v>7.6599051171196928</v>
      </c>
      <c r="AE2" s="43">
        <v>7.6784103883318302</v>
      </c>
      <c r="AF2" s="43">
        <v>7.6658222542634302</v>
      </c>
      <c r="AG2" s="43">
        <v>7.68545796498488</v>
      </c>
      <c r="AH2" s="43">
        <v>7.6410024076326852</v>
      </c>
      <c r="AI2" s="43">
        <v>7.601806345069325</v>
      </c>
      <c r="AJ2" s="43">
        <v>7.5799379072148634</v>
      </c>
      <c r="AK2" s="43">
        <v>7.5826663930278766</v>
      </c>
      <c r="AL2" s="43">
        <v>7.5859985755303425</v>
      </c>
      <c r="AM2" s="43">
        <v>7.6470532110995242</v>
      </c>
      <c r="AN2" s="43">
        <v>7.6838167696181152</v>
      </c>
      <c r="AO2" s="43">
        <v>7.7359135095996265</v>
      </c>
      <c r="AP2" s="43">
        <v>7.7907519261614677</v>
      </c>
      <c r="AQ2" s="43">
        <v>7.828918813184834</v>
      </c>
      <c r="AR2" s="43">
        <v>7.8638764158881003</v>
      </c>
    </row>
    <row r="3" spans="1:44" x14ac:dyDescent="0.25">
      <c r="A3" s="44" t="s">
        <v>338</v>
      </c>
      <c r="B3" s="45">
        <v>3632.462</v>
      </c>
      <c r="C3" s="45">
        <v>3748.9659999999999</v>
      </c>
      <c r="D3" s="45">
        <v>3835.058</v>
      </c>
      <c r="E3" s="45">
        <v>3942.7060000000001</v>
      </c>
      <c r="F3" s="45">
        <v>4012.2750000000001</v>
      </c>
      <c r="G3" s="45">
        <v>4037.6669999999999</v>
      </c>
      <c r="H3" s="45">
        <v>4079.4690000000001</v>
      </c>
      <c r="I3" s="45">
        <v>4094.12</v>
      </c>
      <c r="J3" s="45">
        <v>4148.2299999999996</v>
      </c>
      <c r="K3" s="45">
        <v>4211.84</v>
      </c>
      <c r="L3" s="45">
        <v>4290.8999999999996</v>
      </c>
      <c r="M3" s="45">
        <v>4374.75</v>
      </c>
      <c r="N3" s="45">
        <v>4450.24</v>
      </c>
      <c r="O3" s="45">
        <v>4519.01</v>
      </c>
      <c r="P3" s="45">
        <v>4590.99</v>
      </c>
      <c r="Q3" s="45">
        <v>4673.54</v>
      </c>
      <c r="R3" s="45">
        <v>4736.82</v>
      </c>
      <c r="S3" s="45">
        <v>4802.2700000000004</v>
      </c>
      <c r="T3" s="45">
        <v>4878.3</v>
      </c>
      <c r="U3" s="45">
        <v>4950.67</v>
      </c>
      <c r="V3" s="45">
        <v>5001.1313220290958</v>
      </c>
      <c r="W3" s="45">
        <v>5085.6365457200181</v>
      </c>
      <c r="X3" s="45">
        <v>5164.2704046512908</v>
      </c>
      <c r="Y3" s="45">
        <v>5237.8759887123542</v>
      </c>
      <c r="Z3" s="45">
        <v>5310.2775238059576</v>
      </c>
      <c r="AA3" s="45">
        <v>5383.3830917771784</v>
      </c>
      <c r="AB3" s="45">
        <v>5458.0324252214787</v>
      </c>
      <c r="AC3" s="45">
        <v>5532.1055816436274</v>
      </c>
      <c r="AD3" s="45">
        <v>5608.2482314927256</v>
      </c>
      <c r="AE3" s="45">
        <v>5685.2736618958161</v>
      </c>
      <c r="AF3" s="45">
        <v>5761.0265189835382</v>
      </c>
      <c r="AG3" s="45">
        <v>5834.4276544679678</v>
      </c>
      <c r="AH3" s="45">
        <v>5907.1509969999033</v>
      </c>
      <c r="AI3" s="45">
        <v>5981.5924050033573</v>
      </c>
      <c r="AJ3" s="45">
        <v>6059.2262426797015</v>
      </c>
      <c r="AK3" s="45">
        <v>6136.3267770942221</v>
      </c>
      <c r="AL3" s="45">
        <v>6213.9609370931412</v>
      </c>
      <c r="AM3" s="45">
        <v>6292.3319123651627</v>
      </c>
      <c r="AN3" s="45">
        <v>6370.0328034444956</v>
      </c>
      <c r="AO3" s="45">
        <v>6445.8026141949404</v>
      </c>
      <c r="AP3" s="45">
        <v>6518.1480265105065</v>
      </c>
      <c r="AQ3" s="45">
        <v>6586.5041291042717</v>
      </c>
      <c r="AR3" s="45">
        <v>6650.5869408270501</v>
      </c>
    </row>
    <row r="27" spans="15:15" x14ac:dyDescent="0.25">
      <c r="O27">
        <v>1.6180300000000001</v>
      </c>
    </row>
    <row r="29" spans="15:15" x14ac:dyDescent="0.25">
      <c r="O29">
        <v>4.22</v>
      </c>
    </row>
    <row r="30" spans="15:15" x14ac:dyDescent="0.25">
      <c r="O30">
        <f>O27*O29</f>
        <v>6.8280865999999998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R23"/>
  <sheetViews>
    <sheetView workbookViewId="0">
      <selection activeCell="G35" sqref="G35"/>
    </sheetView>
  </sheetViews>
  <sheetFormatPr defaultRowHeight="15" x14ac:dyDescent="0.25"/>
  <sheetData>
    <row r="3" spans="1:44" ht="75" x14ac:dyDescent="0.25">
      <c r="A3" s="40" t="s">
        <v>339</v>
      </c>
      <c r="B3" s="36">
        <v>1990</v>
      </c>
      <c r="C3" s="36">
        <v>1991</v>
      </c>
      <c r="D3" s="36">
        <v>1992</v>
      </c>
      <c r="E3" s="36">
        <v>1993</v>
      </c>
      <c r="F3" s="36">
        <v>1994</v>
      </c>
      <c r="G3" s="36">
        <v>1995</v>
      </c>
      <c r="H3" s="36">
        <v>1996</v>
      </c>
      <c r="I3" s="36">
        <v>1997</v>
      </c>
      <c r="J3" s="36">
        <v>1998</v>
      </c>
      <c r="K3" s="36">
        <v>1999</v>
      </c>
      <c r="L3" s="36">
        <v>2000</v>
      </c>
      <c r="M3" s="36">
        <v>2001</v>
      </c>
      <c r="N3" s="36">
        <v>2002</v>
      </c>
      <c r="O3" s="36">
        <v>2003</v>
      </c>
      <c r="P3" s="36">
        <v>2004</v>
      </c>
      <c r="Q3" s="36">
        <v>2005</v>
      </c>
      <c r="R3" s="36">
        <v>2006</v>
      </c>
      <c r="S3" s="36">
        <v>2007</v>
      </c>
      <c r="T3" s="36">
        <v>2008</v>
      </c>
      <c r="U3" s="36">
        <v>2009</v>
      </c>
      <c r="V3" s="36">
        <v>2010</v>
      </c>
      <c r="W3" s="36">
        <v>2011</v>
      </c>
      <c r="X3" s="36">
        <v>2012</v>
      </c>
      <c r="Y3" s="36">
        <v>2013</v>
      </c>
      <c r="Z3" s="36">
        <v>2014</v>
      </c>
      <c r="AA3" s="36">
        <v>2015</v>
      </c>
      <c r="AB3" s="36">
        <v>2016</v>
      </c>
      <c r="AC3" s="36">
        <v>2017</v>
      </c>
      <c r="AD3" s="36">
        <v>2018</v>
      </c>
      <c r="AE3" s="36">
        <v>2019</v>
      </c>
      <c r="AF3" s="36">
        <v>2020</v>
      </c>
      <c r="AG3" s="36">
        <v>2021</v>
      </c>
      <c r="AH3" s="36">
        <v>2022</v>
      </c>
      <c r="AI3" s="36">
        <v>2023</v>
      </c>
      <c r="AJ3" s="36">
        <v>2024</v>
      </c>
      <c r="AK3" s="36">
        <v>2025</v>
      </c>
      <c r="AL3" s="36">
        <v>2026</v>
      </c>
      <c r="AM3" s="36">
        <v>2027</v>
      </c>
      <c r="AN3" s="36">
        <v>2028</v>
      </c>
      <c r="AO3" s="36">
        <v>2029</v>
      </c>
      <c r="AP3" s="36">
        <v>2030</v>
      </c>
      <c r="AQ3" s="36">
        <v>2031</v>
      </c>
      <c r="AR3" s="36">
        <v>2032</v>
      </c>
    </row>
    <row r="4" spans="1:44" x14ac:dyDescent="0.25">
      <c r="A4" s="46" t="s">
        <v>340</v>
      </c>
      <c r="B4" s="47">
        <v>19.672220002864144</v>
      </c>
      <c r="C4" s="47">
        <v>19.649371426372042</v>
      </c>
      <c r="D4" s="47">
        <v>18.863248861547294</v>
      </c>
      <c r="E4" s="47">
        <v>19.395776629365162</v>
      </c>
      <c r="F4" s="47">
        <v>19.301180145544855</v>
      </c>
      <c r="G4" s="47">
        <v>19.556286600346432</v>
      </c>
      <c r="H4" s="47">
        <v>19.916611232868895</v>
      </c>
      <c r="I4" s="47">
        <v>20.14088805519253</v>
      </c>
      <c r="J4" s="47">
        <v>19.256780393978211</v>
      </c>
      <c r="K4" s="47">
        <v>19.353629567205402</v>
      </c>
      <c r="L4" s="47">
        <v>19.878968994573913</v>
      </c>
      <c r="M4" s="48">
        <v>18.530400137577054</v>
      </c>
      <c r="N4" s="48">
        <v>20.928681961534984</v>
      </c>
      <c r="O4" s="48">
        <v>20.7440545787471</v>
      </c>
      <c r="P4" s="48">
        <v>20.212499293859821</v>
      </c>
      <c r="Q4" s="48">
        <v>19.956733218892488</v>
      </c>
      <c r="R4" s="48">
        <v>18.964907925495581</v>
      </c>
      <c r="S4" s="48">
        <v>18.6377696248944</v>
      </c>
      <c r="T4" s="48">
        <v>18.249243068746729</v>
      </c>
      <c r="U4" s="48">
        <v>17.964507960683505</v>
      </c>
      <c r="V4" s="48">
        <v>17.729643616097484</v>
      </c>
      <c r="W4" s="48">
        <v>17.595199779672935</v>
      </c>
      <c r="X4" s="48">
        <v>17.33336150706625</v>
      </c>
      <c r="Y4" s="48">
        <v>16.921849257264526</v>
      </c>
      <c r="Z4" s="48">
        <v>16.579147680685562</v>
      </c>
      <c r="AA4" s="48">
        <v>16.323814248543403</v>
      </c>
      <c r="AB4" s="48">
        <v>16.192674414378743</v>
      </c>
      <c r="AC4" s="48">
        <v>15.862910449630446</v>
      </c>
      <c r="AD4" s="48">
        <v>15.765507856846369</v>
      </c>
      <c r="AE4" s="48">
        <v>15.763321975221888</v>
      </c>
      <c r="AF4" s="48">
        <v>15.65740726276362</v>
      </c>
      <c r="AG4" s="48">
        <v>15.694463990406165</v>
      </c>
      <c r="AH4" s="48">
        <v>15.632934029137637</v>
      </c>
      <c r="AI4" s="48">
        <v>15.541802594462636</v>
      </c>
      <c r="AJ4" s="48">
        <v>15.489040599935175</v>
      </c>
      <c r="AK4" s="48">
        <v>15.473731903586126</v>
      </c>
      <c r="AL4" s="48">
        <v>15.461415589517417</v>
      </c>
      <c r="AM4" s="48">
        <v>15.540623905709879</v>
      </c>
      <c r="AN4" s="48">
        <v>15.566345439130224</v>
      </c>
      <c r="AO4" s="48">
        <v>15.613267390063085</v>
      </c>
      <c r="AP4" s="48">
        <v>15.659630944589955</v>
      </c>
      <c r="AQ4" s="48">
        <v>15.690170475376322</v>
      </c>
      <c r="AR4" s="48">
        <v>15.720583250301731</v>
      </c>
    </row>
    <row r="5" spans="1:44" x14ac:dyDescent="0.25">
      <c r="A5" s="37" t="s">
        <v>341</v>
      </c>
      <c r="B5" s="49">
        <v>2069.5286150112001</v>
      </c>
      <c r="C5" s="49">
        <v>2142.7318168595093</v>
      </c>
      <c r="D5" s="49">
        <v>2194.9647684665492</v>
      </c>
      <c r="E5" s="49">
        <v>2222.3051008825601</v>
      </c>
      <c r="F5" s="49">
        <v>2243.1558717183893</v>
      </c>
      <c r="G5" s="49">
        <v>2262.7989318073601</v>
      </c>
      <c r="H5" s="49">
        <v>2285.2922753702292</v>
      </c>
      <c r="I5" s="49">
        <v>2324.6795763059094</v>
      </c>
      <c r="J5" s="49">
        <v>2359.7171810489494</v>
      </c>
      <c r="K5" s="49">
        <v>2402.9084479199892</v>
      </c>
      <c r="L5" s="49">
        <v>2445.3257896332802</v>
      </c>
      <c r="M5" s="49">
        <v>2483.1867680742293</v>
      </c>
      <c r="N5" s="49">
        <v>2529.4102285049494</v>
      </c>
      <c r="O5" s="49">
        <v>2577.6863666489494</v>
      </c>
      <c r="P5" s="49">
        <v>2633.1398800364864</v>
      </c>
      <c r="Q5" s="49">
        <v>2686.3749534616577</v>
      </c>
      <c r="R5" s="49">
        <v>2750.0144204406492</v>
      </c>
      <c r="S5" s="49">
        <v>2816.6502429809516</v>
      </c>
      <c r="T5" s="49">
        <v>2893.1753136617403</v>
      </c>
      <c r="U5" s="49">
        <v>2961.1321962588208</v>
      </c>
      <c r="V5" s="49">
        <v>3020.7561487679109</v>
      </c>
      <c r="W5" s="49">
        <v>3084.1581525696674</v>
      </c>
      <c r="X5" s="49">
        <v>3150.809311288519</v>
      </c>
      <c r="Y5" s="49">
        <v>3217.9396816498625</v>
      </c>
      <c r="Z5" s="49">
        <v>3287.3516320227454</v>
      </c>
      <c r="AA5" s="49">
        <v>3356.8498899263559</v>
      </c>
      <c r="AB5" s="49">
        <v>3425.5149174526036</v>
      </c>
      <c r="AC5" s="49">
        <v>3493.2455682095542</v>
      </c>
      <c r="AD5" s="49">
        <v>3560.157420961094</v>
      </c>
      <c r="AE5" s="49">
        <v>3626.0973244080078</v>
      </c>
      <c r="AF5" s="49">
        <v>3691.0852716084587</v>
      </c>
      <c r="AG5" s="49">
        <v>3755.056873468327</v>
      </c>
      <c r="AH5" s="49">
        <v>3817.7606502275125</v>
      </c>
      <c r="AI5" s="49">
        <v>3879.169002978017</v>
      </c>
      <c r="AJ5" s="49">
        <v>3939.6255136782761</v>
      </c>
      <c r="AK5" s="49">
        <v>3999.3781051389778</v>
      </c>
      <c r="AL5" s="49">
        <v>4058.6669599098091</v>
      </c>
      <c r="AM5" s="49">
        <v>4117.6140128198549</v>
      </c>
      <c r="AN5" s="49">
        <v>4176.1798756580401</v>
      </c>
      <c r="AO5" s="49">
        <v>4234.4182757551298</v>
      </c>
      <c r="AP5" s="49">
        <v>4292.5151417249026</v>
      </c>
      <c r="AQ5" s="49">
        <v>4350.7692823281614</v>
      </c>
      <c r="AR5" s="49">
        <v>4409.2704340858909</v>
      </c>
    </row>
    <row r="20" spans="42:42" x14ac:dyDescent="0.25">
      <c r="AP20">
        <v>1.6180300000000001</v>
      </c>
    </row>
    <row r="22" spans="42:42" x14ac:dyDescent="0.25">
      <c r="AP22">
        <v>4.22</v>
      </c>
    </row>
    <row r="23" spans="42:42" x14ac:dyDescent="0.25">
      <c r="AP23">
        <f>AP20*AP22</f>
        <v>6.8280865999999998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"/>
  <sheetViews>
    <sheetView topLeftCell="M1" workbookViewId="0">
      <selection activeCell="AC16" sqref="AC16"/>
    </sheetView>
  </sheetViews>
  <sheetFormatPr defaultRowHeight="15" x14ac:dyDescent="0.25"/>
  <cols>
    <col min="1" max="1" width="23.5703125" bestFit="1" customWidth="1"/>
  </cols>
  <sheetData>
    <row r="1" spans="1:30" ht="135" x14ac:dyDescent="0.25">
      <c r="A1" s="40" t="s">
        <v>342</v>
      </c>
      <c r="B1" s="36">
        <v>2004</v>
      </c>
      <c r="C1" s="36">
        <v>2005</v>
      </c>
      <c r="D1" s="36">
        <v>2006</v>
      </c>
      <c r="E1" s="36">
        <v>2007</v>
      </c>
      <c r="F1" s="36">
        <v>2008</v>
      </c>
      <c r="G1" s="36">
        <v>2009</v>
      </c>
      <c r="H1" s="36">
        <v>2010</v>
      </c>
      <c r="I1" s="36">
        <v>2011</v>
      </c>
      <c r="J1" s="36">
        <v>2012</v>
      </c>
      <c r="K1" s="36">
        <v>2013</v>
      </c>
      <c r="L1" s="36">
        <v>2014</v>
      </c>
      <c r="M1" s="36">
        <v>2015</v>
      </c>
      <c r="N1" s="36">
        <v>2016</v>
      </c>
      <c r="O1" s="36">
        <v>2017</v>
      </c>
      <c r="P1" s="36">
        <v>2018</v>
      </c>
      <c r="Q1" s="36">
        <v>2019</v>
      </c>
      <c r="R1" s="36">
        <v>2020</v>
      </c>
      <c r="S1" s="36">
        <v>2021</v>
      </c>
      <c r="T1" s="36">
        <v>2022</v>
      </c>
      <c r="U1" s="36">
        <v>2023</v>
      </c>
      <c r="V1" s="36">
        <v>2024</v>
      </c>
      <c r="W1" s="36">
        <v>2025</v>
      </c>
      <c r="X1" s="36">
        <v>2026</v>
      </c>
      <c r="Y1" s="36">
        <v>2027</v>
      </c>
      <c r="Z1" s="36">
        <v>2028</v>
      </c>
      <c r="AA1" s="36">
        <v>2029</v>
      </c>
      <c r="AB1" s="36">
        <v>2030</v>
      </c>
      <c r="AC1" s="36">
        <v>2031</v>
      </c>
      <c r="AD1" s="36">
        <v>2032</v>
      </c>
    </row>
    <row r="2" spans="1:30" x14ac:dyDescent="0.25">
      <c r="A2" s="46" t="s">
        <v>343</v>
      </c>
      <c r="B2" s="47">
        <v>7.8801673562358063</v>
      </c>
      <c r="C2" s="47">
        <v>7.4519208832349531</v>
      </c>
      <c r="D2" s="47">
        <v>6.0590046554171932</v>
      </c>
      <c r="E2" s="47">
        <v>5.9121319866607163</v>
      </c>
      <c r="F2" s="47">
        <v>5.0150424339752258</v>
      </c>
      <c r="G2" s="47">
        <v>3.5797974510997195</v>
      </c>
      <c r="H2" s="47">
        <v>3.7293046057124752</v>
      </c>
      <c r="I2" s="47">
        <v>3.8163900137522511</v>
      </c>
      <c r="J2" s="47">
        <v>3.9050439960324139</v>
      </c>
      <c r="K2" s="47">
        <v>3.9459715070032346</v>
      </c>
      <c r="L2" s="47">
        <v>3.9635029258984895</v>
      </c>
      <c r="M2" s="48">
        <v>4.0262262951841992</v>
      </c>
      <c r="N2" s="48">
        <v>4.10930607781488</v>
      </c>
      <c r="O2" s="48">
        <v>4.0989334637147765</v>
      </c>
      <c r="P2" s="48">
        <v>4.1778116352322252</v>
      </c>
      <c r="Q2" s="48">
        <v>4.2600793831983852</v>
      </c>
      <c r="R2" s="48">
        <v>4.2968224109747863</v>
      </c>
      <c r="S2" s="48">
        <v>4.3517498746287124</v>
      </c>
      <c r="T2" s="48">
        <v>4.392263373866335</v>
      </c>
      <c r="U2" s="48">
        <v>4.4566508219524934</v>
      </c>
      <c r="V2" s="48">
        <v>4.5157347956490339</v>
      </c>
      <c r="W2" s="48">
        <v>4.5875898904685819</v>
      </c>
      <c r="X2" s="48">
        <v>4.6421617741004741</v>
      </c>
      <c r="Y2" s="48">
        <v>4.6964501010843964</v>
      </c>
      <c r="Z2" s="48">
        <v>4.7791458407666756</v>
      </c>
      <c r="AA2" s="48">
        <v>4.8292441739230059</v>
      </c>
      <c r="AB2" s="48">
        <v>4.8696521881763237</v>
      </c>
      <c r="AC2" s="48">
        <v>4.9156044064138831</v>
      </c>
      <c r="AD2" s="48">
        <v>4.9803492584335975</v>
      </c>
    </row>
    <row r="3" spans="1:30" x14ac:dyDescent="0.25">
      <c r="A3" s="46" t="s">
        <v>344</v>
      </c>
      <c r="B3" s="50">
        <v>6.8593694862024268</v>
      </c>
      <c r="C3" s="50">
        <v>6.6794510713783506</v>
      </c>
      <c r="D3" s="50">
        <v>6.7100457031204348</v>
      </c>
      <c r="E3" s="50">
        <v>6.5827623554672119</v>
      </c>
      <c r="F3" s="50">
        <v>6.3610143402672863</v>
      </c>
      <c r="G3" s="50">
        <v>4.4773549494224323</v>
      </c>
      <c r="H3" s="50">
        <v>5.2930632341510648</v>
      </c>
      <c r="I3" s="50">
        <v>5.7594925539000812</v>
      </c>
      <c r="J3" s="50">
        <v>6.0578540082301693</v>
      </c>
      <c r="K3" s="50">
        <v>6.2553280978441759</v>
      </c>
      <c r="L3" s="50">
        <v>6.2181370464428589</v>
      </c>
      <c r="M3" s="50">
        <v>6.2152912368522051</v>
      </c>
      <c r="N3" s="50">
        <v>6.2157595020078693</v>
      </c>
      <c r="O3" s="50">
        <v>6.2126490723559424</v>
      </c>
      <c r="P3" s="50">
        <v>6.2064243885304506</v>
      </c>
      <c r="Q3" s="50">
        <v>6.2575564957283589</v>
      </c>
      <c r="R3" s="50">
        <v>6.2482958787002421</v>
      </c>
      <c r="S3" s="50">
        <v>6.1970380058095875</v>
      </c>
      <c r="T3" s="50">
        <v>6.063298453818895</v>
      </c>
      <c r="U3" s="50">
        <v>6.0066614562414902</v>
      </c>
      <c r="V3" s="50">
        <v>6.0054180799689032</v>
      </c>
      <c r="W3" s="50">
        <v>5.9989501163166619</v>
      </c>
      <c r="X3" s="50">
        <v>5.9298486786106581</v>
      </c>
      <c r="Y3" s="50">
        <v>5.8609489438320983</v>
      </c>
      <c r="Z3" s="50">
        <v>5.725163767090252</v>
      </c>
      <c r="AA3" s="50">
        <v>5.6527405387684544</v>
      </c>
      <c r="AB3" s="50">
        <v>5.6313820110337067</v>
      </c>
      <c r="AC3" s="50">
        <v>5.5553247416632763</v>
      </c>
      <c r="AD3" s="50">
        <v>5.6052077141865313</v>
      </c>
    </row>
    <row r="4" spans="1:30" x14ac:dyDescent="0.25">
      <c r="A4" s="69" t="s">
        <v>345</v>
      </c>
      <c r="B4" s="70">
        <v>5.3281830163918897</v>
      </c>
      <c r="C4" s="70">
        <v>5.1797515577610245</v>
      </c>
      <c r="D4" s="70">
        <v>5.1541365532477075</v>
      </c>
      <c r="E4" s="70">
        <v>5.2014923782789291</v>
      </c>
      <c r="F4" s="70">
        <v>5.0147765520220435</v>
      </c>
      <c r="G4" s="70">
        <v>3.8288921785299848</v>
      </c>
      <c r="H4" s="70">
        <v>3.9258822729937233</v>
      </c>
      <c r="I4" s="70">
        <v>4.1521594408364413</v>
      </c>
      <c r="J4" s="70">
        <v>4.3284072942613951</v>
      </c>
      <c r="K4" s="70">
        <v>4.3786775615685203</v>
      </c>
      <c r="L4" s="70">
        <v>4.5172345006533083</v>
      </c>
      <c r="M4" s="71">
        <v>4.8621804382178455</v>
      </c>
      <c r="N4" s="71">
        <v>5.6796310404504329</v>
      </c>
      <c r="O4" s="71">
        <v>6.120647635577626</v>
      </c>
      <c r="P4" s="71">
        <v>6.5817739843078389</v>
      </c>
      <c r="Q4" s="71">
        <v>7.1696695013640053</v>
      </c>
      <c r="R4" s="71">
        <v>7.5440035822395437</v>
      </c>
      <c r="S4" s="71">
        <v>7.8655917878206978</v>
      </c>
      <c r="T4" s="71">
        <v>7.9837877573462315</v>
      </c>
      <c r="U4" s="71">
        <v>8.1582795954309457</v>
      </c>
      <c r="V4" s="71">
        <v>8.2953315538247168</v>
      </c>
      <c r="W4" s="71">
        <v>8.4572245707908351</v>
      </c>
      <c r="X4" s="71">
        <v>8.6260799439927709</v>
      </c>
      <c r="Y4" s="71">
        <v>8.8576477468569266</v>
      </c>
      <c r="Z4" s="71">
        <v>8.9742135552571938</v>
      </c>
      <c r="AA4" s="71">
        <v>9.1720432702818417</v>
      </c>
      <c r="AB4" s="71">
        <v>9.3105272837837525</v>
      </c>
      <c r="AC4" s="71">
        <v>9.4511021969282467</v>
      </c>
      <c r="AD4" s="71">
        <v>9.4511021969282467</v>
      </c>
    </row>
    <row r="5" spans="1:30" x14ac:dyDescent="0.25">
      <c r="A5" s="69" t="s">
        <v>346</v>
      </c>
      <c r="B5" s="72">
        <v>4.6322486128658689</v>
      </c>
      <c r="C5" s="72">
        <v>4.042504910048824</v>
      </c>
      <c r="D5" s="72">
        <v>3.9590225738003468</v>
      </c>
      <c r="E5" s="72">
        <v>3.8791310725567949</v>
      </c>
      <c r="F5" s="72">
        <v>3.7123066220565368</v>
      </c>
      <c r="G5" s="72">
        <v>2.8920467438900941</v>
      </c>
      <c r="H5" s="72">
        <v>3.3427785674033972</v>
      </c>
      <c r="I5" s="72">
        <v>3.0854779504143668</v>
      </c>
      <c r="J5" s="72">
        <v>3.4215728675021708</v>
      </c>
      <c r="K5" s="72">
        <v>3.7452684757216872</v>
      </c>
      <c r="L5" s="72">
        <v>4.0252143547168107</v>
      </c>
      <c r="M5" s="72">
        <v>4.2925953270632053</v>
      </c>
      <c r="N5" s="72">
        <v>4.5869914606056925</v>
      </c>
      <c r="O5" s="72">
        <v>4.6623079326820678</v>
      </c>
      <c r="P5" s="72">
        <v>4.7733026297695735</v>
      </c>
      <c r="Q5" s="72">
        <v>4.8905148393177367</v>
      </c>
      <c r="R5" s="72">
        <v>5.0216060352777214</v>
      </c>
      <c r="S5" s="72">
        <v>5.0875685421929271</v>
      </c>
      <c r="T5" s="72">
        <v>5.1773467990585598</v>
      </c>
      <c r="U5" s="72">
        <v>5.2530408605520833</v>
      </c>
      <c r="V5" s="72">
        <v>5.3610970596334617</v>
      </c>
      <c r="W5" s="72">
        <v>5.5025006586393754</v>
      </c>
      <c r="X5" s="72">
        <v>5.6444024548564053</v>
      </c>
      <c r="Y5" s="72">
        <v>5.6274280337574698</v>
      </c>
      <c r="Z5" s="72">
        <v>5.6824809244206405</v>
      </c>
      <c r="AA5" s="72">
        <v>5.6219067955216904</v>
      </c>
      <c r="AB5" s="72">
        <v>5.627122347347024</v>
      </c>
      <c r="AC5" s="72">
        <v>5.6385661697285467</v>
      </c>
      <c r="AD5" s="72">
        <v>5.6522924835866144</v>
      </c>
    </row>
    <row r="6" spans="1:30" x14ac:dyDescent="0.25">
      <c r="A6" s="46" t="s">
        <v>347</v>
      </c>
      <c r="B6" s="47">
        <v>4.5870826931927562</v>
      </c>
      <c r="C6" s="47">
        <v>4.3106705963953802</v>
      </c>
      <c r="D6" s="47">
        <v>4.0139510345480645</v>
      </c>
      <c r="E6" s="47">
        <v>3.890491564582736</v>
      </c>
      <c r="F6" s="47">
        <v>3.1275773767753914</v>
      </c>
      <c r="G6" s="47">
        <v>2.3762099542566242</v>
      </c>
      <c r="H6" s="47">
        <v>2.7679014748467212</v>
      </c>
      <c r="I6" s="47">
        <v>2.7209140531565064</v>
      </c>
      <c r="J6" s="47">
        <v>2.7417335844261226</v>
      </c>
      <c r="K6" s="47">
        <v>2.8366662860122469</v>
      </c>
      <c r="L6" s="47">
        <v>2.9243802441718598</v>
      </c>
      <c r="M6" s="48">
        <v>2.9549429964572274</v>
      </c>
      <c r="N6" s="48">
        <v>2.9733503756393773</v>
      </c>
      <c r="O6" s="48">
        <v>2.9616928133454472</v>
      </c>
      <c r="P6" s="48">
        <v>2.9776082918618725</v>
      </c>
      <c r="Q6" s="48">
        <v>3.0346578637680901</v>
      </c>
      <c r="R6" s="48">
        <v>3.0628225046218072</v>
      </c>
      <c r="S6" s="48">
        <v>3.08675538257899</v>
      </c>
      <c r="T6" s="48">
        <v>3.1111586317153836</v>
      </c>
      <c r="U6" s="48">
        <v>3.1355088089949357</v>
      </c>
      <c r="V6" s="48">
        <v>3.1761886464306412</v>
      </c>
      <c r="W6" s="48">
        <v>3.2111064364679329</v>
      </c>
      <c r="X6" s="48">
        <v>3.2487286696454163</v>
      </c>
      <c r="Y6" s="48">
        <v>3.2695533016573863</v>
      </c>
      <c r="Z6" s="48">
        <v>3.3131416641261957</v>
      </c>
      <c r="AA6" s="48">
        <v>3.3306859740049521</v>
      </c>
      <c r="AB6" s="48">
        <v>3.3585362837641446</v>
      </c>
      <c r="AC6" s="48">
        <v>3.376589025364602</v>
      </c>
      <c r="AD6" s="48">
        <v>3.3855468193757323</v>
      </c>
    </row>
    <row r="7" spans="1:30" x14ac:dyDescent="0.25">
      <c r="E7" s="11">
        <f>G6-B6</f>
        <v>-2.210872738936132</v>
      </c>
      <c r="G7" s="11"/>
    </row>
    <row r="8" spans="1:30" x14ac:dyDescent="0.25">
      <c r="A8">
        <f>2.2/B6</f>
        <v>0.4796076607175202</v>
      </c>
      <c r="AD8" s="11">
        <f>AD4-K4</f>
        <v>5.0724246353597264</v>
      </c>
    </row>
    <row r="9" spans="1:30" x14ac:dyDescent="0.25">
      <c r="A9" s="11">
        <f>G3-B3</f>
        <v>-2.3820145367799945</v>
      </c>
      <c r="L9" s="11"/>
    </row>
    <row r="10" spans="1:30" x14ac:dyDescent="0.25">
      <c r="A10">
        <f>2.4/B3</f>
        <v>0.34988638603410749</v>
      </c>
    </row>
    <row r="11" spans="1:30" x14ac:dyDescent="0.25">
      <c r="AD11" s="11"/>
    </row>
    <row r="16" spans="1:30" x14ac:dyDescent="0.25">
      <c r="M16">
        <v>1.6180300000000001</v>
      </c>
    </row>
    <row r="18" spans="13:13" x14ac:dyDescent="0.25">
      <c r="M18">
        <v>3.5</v>
      </c>
    </row>
    <row r="19" spans="13:13" x14ac:dyDescent="0.25">
      <c r="M19">
        <f>M16*M18</f>
        <v>5.6631049999999998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T16"/>
  <sheetViews>
    <sheetView workbookViewId="0">
      <selection activeCell="C8" sqref="C8"/>
    </sheetView>
  </sheetViews>
  <sheetFormatPr defaultRowHeight="15" x14ac:dyDescent="0.25"/>
  <sheetData>
    <row r="1" spans="3:46" ht="75" x14ac:dyDescent="0.25">
      <c r="C1" s="40" t="s">
        <v>348</v>
      </c>
      <c r="D1" s="36">
        <v>1990</v>
      </c>
      <c r="E1" s="36">
        <v>1991</v>
      </c>
      <c r="F1" s="36">
        <v>1992</v>
      </c>
      <c r="G1" s="36">
        <v>1993</v>
      </c>
      <c r="H1" s="36">
        <v>1994</v>
      </c>
      <c r="I1" s="36">
        <v>1995</v>
      </c>
      <c r="J1" s="36">
        <v>1996</v>
      </c>
      <c r="K1" s="36">
        <v>1997</v>
      </c>
      <c r="L1" s="36">
        <v>1998</v>
      </c>
      <c r="M1" s="36">
        <v>1999</v>
      </c>
      <c r="N1" s="36">
        <v>2000</v>
      </c>
      <c r="O1" s="36">
        <v>2001</v>
      </c>
      <c r="P1" s="36">
        <v>2002</v>
      </c>
      <c r="Q1" s="36">
        <v>2003</v>
      </c>
      <c r="R1" s="36">
        <v>2004</v>
      </c>
      <c r="S1" s="36">
        <v>2005</v>
      </c>
      <c r="T1" s="36">
        <v>2006</v>
      </c>
      <c r="U1" s="36">
        <v>2007</v>
      </c>
      <c r="V1" s="36">
        <v>2008</v>
      </c>
      <c r="W1" s="36">
        <v>2009</v>
      </c>
      <c r="X1" s="36">
        <v>2010</v>
      </c>
      <c r="Y1" s="36">
        <v>2011</v>
      </c>
      <c r="Z1" s="36">
        <v>2012</v>
      </c>
      <c r="AA1" s="36">
        <v>2013</v>
      </c>
      <c r="AB1" s="36">
        <v>2014</v>
      </c>
      <c r="AC1" s="36">
        <v>2015</v>
      </c>
      <c r="AD1" s="36">
        <v>2016</v>
      </c>
      <c r="AE1" s="36">
        <v>2017</v>
      </c>
      <c r="AF1" s="36">
        <v>2018</v>
      </c>
      <c r="AG1" s="36">
        <v>2019</v>
      </c>
      <c r="AH1" s="36">
        <v>2020</v>
      </c>
      <c r="AI1" s="36">
        <v>2021</v>
      </c>
      <c r="AJ1" s="36">
        <v>2022</v>
      </c>
      <c r="AK1" s="36">
        <v>2023</v>
      </c>
      <c r="AL1" s="36">
        <v>2024</v>
      </c>
      <c r="AM1" s="36">
        <v>2025</v>
      </c>
      <c r="AN1" s="36">
        <v>2026</v>
      </c>
      <c r="AO1" s="36">
        <v>2027</v>
      </c>
      <c r="AP1" s="36">
        <v>2028</v>
      </c>
      <c r="AQ1" s="36">
        <v>2029</v>
      </c>
      <c r="AR1" s="36">
        <v>2030</v>
      </c>
      <c r="AS1" s="36">
        <v>2031</v>
      </c>
      <c r="AT1" s="36">
        <v>2032</v>
      </c>
    </row>
    <row r="2" spans="3:46" x14ac:dyDescent="0.25">
      <c r="C2" s="46" t="s">
        <v>349</v>
      </c>
      <c r="D2" s="51">
        <v>0.39264214540842679</v>
      </c>
      <c r="E2" s="51">
        <v>0.39980543983433764</v>
      </c>
      <c r="F2" s="51">
        <v>0.39707306236072293</v>
      </c>
      <c r="G2" s="51">
        <v>0.3767523167539098</v>
      </c>
      <c r="H2" s="51">
        <v>0.36094126693201134</v>
      </c>
      <c r="I2" s="51">
        <v>0.35458805225879036</v>
      </c>
      <c r="J2" s="51">
        <v>0.34834810206973132</v>
      </c>
      <c r="K2" s="51">
        <v>0.33606752891125818</v>
      </c>
      <c r="L2" s="51">
        <v>0.32702221567621564</v>
      </c>
      <c r="M2" s="51">
        <v>0.3040636418023609</v>
      </c>
      <c r="N2" s="51">
        <v>0.29082761723766454</v>
      </c>
      <c r="O2" s="52">
        <v>0.29904392314565609</v>
      </c>
      <c r="P2" s="52">
        <v>0.28376245232254393</v>
      </c>
      <c r="Q2" s="52">
        <v>0.25830338715414924</v>
      </c>
      <c r="R2" s="52">
        <v>0.25409027347525281</v>
      </c>
      <c r="S2" s="52">
        <v>0.25119505538268033</v>
      </c>
      <c r="T2" s="52">
        <v>0.24314573737461828</v>
      </c>
      <c r="U2" s="52">
        <v>0.242025846551357</v>
      </c>
      <c r="V2" s="52">
        <v>0.24047723517144592</v>
      </c>
      <c r="W2" s="52">
        <v>0.22274766787557476</v>
      </c>
      <c r="X2" s="52">
        <v>0.2199787933530116</v>
      </c>
      <c r="Y2" s="52">
        <v>0.21536543722343085</v>
      </c>
      <c r="Z2" s="52">
        <v>0.21645858827382619</v>
      </c>
      <c r="AA2" s="52">
        <v>0.21517903206625474</v>
      </c>
      <c r="AB2" s="52">
        <v>0.21464963326191649</v>
      </c>
      <c r="AC2" s="52">
        <v>0.21572630528974096</v>
      </c>
      <c r="AD2" s="52">
        <v>0.21908358982447385</v>
      </c>
      <c r="AE2" s="52">
        <v>0.21772332099245462</v>
      </c>
      <c r="AF2" s="52">
        <v>0.21830589794862421</v>
      </c>
      <c r="AG2" s="52">
        <v>0.22045538951544252</v>
      </c>
      <c r="AH2" s="52">
        <v>0.22022344733394741</v>
      </c>
      <c r="AI2" s="52">
        <v>0.22063895646164192</v>
      </c>
      <c r="AJ2" s="52">
        <v>0.21982870863503831</v>
      </c>
      <c r="AK2" s="52">
        <v>0.21915857920982523</v>
      </c>
      <c r="AL2" s="52">
        <v>0.21758015629346811</v>
      </c>
      <c r="AM2" s="52">
        <v>0.21541698038957602</v>
      </c>
      <c r="AN2" s="52">
        <v>0.21361625237288839</v>
      </c>
      <c r="AO2" s="52">
        <v>0.21221406716961691</v>
      </c>
      <c r="AP2" s="52">
        <v>0.21142216171763042</v>
      </c>
      <c r="AQ2" s="52">
        <v>0.20893235496730816</v>
      </c>
      <c r="AR2" s="52">
        <v>0.20549247440417165</v>
      </c>
      <c r="AS2" s="52">
        <v>0.19995493232690587</v>
      </c>
      <c r="AT2" s="52">
        <v>0.20019576699491681</v>
      </c>
    </row>
    <row r="3" spans="3:46" x14ac:dyDescent="0.25">
      <c r="C3" s="46" t="s">
        <v>350</v>
      </c>
      <c r="D3" s="49">
        <v>125062.36637168142</v>
      </c>
      <c r="E3" s="49">
        <v>117140.28871681415</v>
      </c>
      <c r="F3" s="49">
        <v>116568.94491150443</v>
      </c>
      <c r="G3" s="49">
        <v>118556.66670353983</v>
      </c>
      <c r="H3" s="49">
        <v>126035.42787610617</v>
      </c>
      <c r="I3" s="49">
        <v>132828.28030973449</v>
      </c>
      <c r="J3" s="49">
        <v>134667.10807522124</v>
      </c>
      <c r="K3" s="49">
        <v>140077.23849557521</v>
      </c>
      <c r="L3" s="49">
        <v>146949.38440265486</v>
      </c>
      <c r="M3" s="49">
        <v>158998.3575221239</v>
      </c>
      <c r="N3" s="49">
        <v>171568.19048672565</v>
      </c>
      <c r="O3" s="49">
        <v>166274.64435840707</v>
      </c>
      <c r="P3" s="49">
        <v>172058.7599557522</v>
      </c>
      <c r="Q3" s="49">
        <v>172448.22688053097</v>
      </c>
      <c r="R3" s="49">
        <v>175248.80774336282</v>
      </c>
      <c r="S3" s="49">
        <v>176802.36747787611</v>
      </c>
      <c r="T3" s="49">
        <v>174720.54358407078</v>
      </c>
      <c r="U3" s="49">
        <v>172996.68462389379</v>
      </c>
      <c r="V3" s="49">
        <v>160963.1932522124</v>
      </c>
      <c r="W3" s="49">
        <v>141942.18329646016</v>
      </c>
      <c r="X3" s="49">
        <v>153978.2325221239</v>
      </c>
      <c r="Y3" s="49">
        <v>160069.55984513272</v>
      </c>
      <c r="Z3" s="49">
        <v>164354.63838495573</v>
      </c>
      <c r="AA3" s="49">
        <v>169639.8378318584</v>
      </c>
      <c r="AB3" s="49">
        <v>172436.24535398229</v>
      </c>
      <c r="AC3" s="49">
        <v>175174.22610619466</v>
      </c>
      <c r="AD3" s="49">
        <v>178347.71515486724</v>
      </c>
      <c r="AE3" s="49">
        <v>181302.30575221239</v>
      </c>
      <c r="AF3" s="49">
        <v>184092.38595132742</v>
      </c>
      <c r="AG3" s="49">
        <v>187081.70951327434</v>
      </c>
      <c r="AH3" s="49">
        <v>189853.75011061944</v>
      </c>
      <c r="AI3" s="49">
        <v>191434.9077433628</v>
      </c>
      <c r="AJ3" s="49">
        <v>192594.96183628318</v>
      </c>
      <c r="AK3" s="49">
        <v>194786.23495575221</v>
      </c>
      <c r="AL3" s="49">
        <v>198202.58550884953</v>
      </c>
      <c r="AM3" s="49">
        <v>202641.40453539824</v>
      </c>
      <c r="AN3" s="49">
        <v>206520.32278761061</v>
      </c>
      <c r="AO3" s="49">
        <v>209025.1349557522</v>
      </c>
      <c r="AP3" s="49">
        <v>210861.13561946899</v>
      </c>
      <c r="AQ3" s="49">
        <v>214434.72688053094</v>
      </c>
      <c r="AR3" s="49">
        <v>219316.18926991147</v>
      </c>
      <c r="AS3" s="49">
        <v>223728.21814159292</v>
      </c>
      <c r="AT3" s="49">
        <v>227589.76991150441</v>
      </c>
    </row>
    <row r="13" spans="3:46" x14ac:dyDescent="0.25">
      <c r="M13">
        <v>1.6180300000000001</v>
      </c>
    </row>
    <row r="15" spans="3:46" x14ac:dyDescent="0.25">
      <c r="M15">
        <v>4.22</v>
      </c>
    </row>
    <row r="16" spans="3:46" x14ac:dyDescent="0.25">
      <c r="M16">
        <f>M13*M15</f>
        <v>6.8280865999999998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workbookViewId="0">
      <selection activeCell="I23" sqref="I23"/>
    </sheetView>
  </sheetViews>
  <sheetFormatPr defaultRowHeight="15" x14ac:dyDescent="0.25"/>
  <cols>
    <col min="1" max="1" width="41.42578125" bestFit="1" customWidth="1"/>
  </cols>
  <sheetData>
    <row r="1" spans="1:21" ht="15.75" x14ac:dyDescent="0.25">
      <c r="A1" s="53" t="s">
        <v>351</v>
      </c>
      <c r="B1" s="54">
        <v>2013</v>
      </c>
      <c r="C1" s="54">
        <v>2014</v>
      </c>
      <c r="D1" s="54">
        <v>2015</v>
      </c>
      <c r="E1" s="54">
        <v>2016</v>
      </c>
      <c r="F1" s="54">
        <v>2017</v>
      </c>
      <c r="G1" s="54">
        <v>2018</v>
      </c>
      <c r="H1" s="54">
        <v>2019</v>
      </c>
      <c r="I1" s="54">
        <v>2020</v>
      </c>
      <c r="J1" s="54">
        <v>2021</v>
      </c>
      <c r="K1" s="54">
        <v>2022</v>
      </c>
      <c r="L1" s="54">
        <v>2023</v>
      </c>
      <c r="M1" s="54">
        <v>2024</v>
      </c>
      <c r="N1" s="54">
        <v>2025</v>
      </c>
      <c r="O1" s="54">
        <v>2026</v>
      </c>
      <c r="P1" s="54">
        <v>2027</v>
      </c>
      <c r="Q1" s="54">
        <v>2028</v>
      </c>
      <c r="R1" s="54">
        <v>2029</v>
      </c>
      <c r="S1" s="54">
        <v>2030</v>
      </c>
      <c r="T1" s="54">
        <v>2031</v>
      </c>
      <c r="U1" s="54">
        <v>2032</v>
      </c>
    </row>
    <row r="2" spans="1:21" ht="15.75" x14ac:dyDescent="0.25">
      <c r="A2" s="55" t="s">
        <v>352</v>
      </c>
      <c r="B2" s="56">
        <v>149.91305795907493</v>
      </c>
      <c r="C2" s="56">
        <v>149.43289576009369</v>
      </c>
      <c r="D2" s="56">
        <v>149.89796802920154</v>
      </c>
      <c r="E2" s="56">
        <v>150.96704531894733</v>
      </c>
      <c r="F2" s="56">
        <v>150.83166265650809</v>
      </c>
      <c r="G2" s="56">
        <v>152.95832021071382</v>
      </c>
      <c r="H2" s="56">
        <v>156.20072764936245</v>
      </c>
      <c r="I2" s="56">
        <v>158.2512660339905</v>
      </c>
      <c r="J2" s="56">
        <v>160.73879684350732</v>
      </c>
      <c r="K2" s="56">
        <v>162.0856464113015</v>
      </c>
      <c r="L2" s="56">
        <v>163.58277864548498</v>
      </c>
      <c r="M2" s="56">
        <v>165.43879964309718</v>
      </c>
      <c r="N2" s="56">
        <v>167.69094179805566</v>
      </c>
      <c r="O2" s="56">
        <v>169.91664094287103</v>
      </c>
      <c r="P2" s="56">
        <v>172.73968622710777</v>
      </c>
      <c r="Q2" s="56">
        <v>175.16162506584084</v>
      </c>
      <c r="R2" s="56">
        <v>177.78516800055934</v>
      </c>
      <c r="S2" s="56">
        <v>180.46707345095044</v>
      </c>
      <c r="T2" s="56">
        <v>182.36207802485967</v>
      </c>
      <c r="U2" s="56">
        <v>184.27698120002921</v>
      </c>
    </row>
    <row r="3" spans="1:21" ht="15.75" x14ac:dyDescent="0.25">
      <c r="A3" s="55" t="s">
        <v>353</v>
      </c>
      <c r="B3" s="56">
        <v>142.76017655391786</v>
      </c>
      <c r="C3" s="56">
        <v>140.76646335969807</v>
      </c>
      <c r="D3" s="56">
        <v>140.21226631866506</v>
      </c>
      <c r="E3" s="56">
        <v>140.36174607998115</v>
      </c>
      <c r="F3" s="56">
        <v>139.63478993612205</v>
      </c>
      <c r="G3" s="56">
        <v>139.93996914816248</v>
      </c>
      <c r="H3" s="56">
        <v>141.13829198457205</v>
      </c>
      <c r="I3" s="56">
        <v>141.54255259245929</v>
      </c>
      <c r="J3" s="56">
        <v>142.90247618877038</v>
      </c>
      <c r="K3" s="56">
        <v>143.12171854335884</v>
      </c>
      <c r="L3" s="56">
        <v>143.49124356433657</v>
      </c>
      <c r="M3" s="56">
        <v>144.21965734874306</v>
      </c>
      <c r="N3" s="56">
        <v>145.34419229049578</v>
      </c>
      <c r="O3" s="56">
        <v>146.44228422210543</v>
      </c>
      <c r="P3" s="56">
        <v>148.13772229313645</v>
      </c>
      <c r="Q3" s="56">
        <v>149.43205391866377</v>
      </c>
      <c r="R3" s="56">
        <v>150.92798964017655</v>
      </c>
      <c r="S3" s="56">
        <v>152.4822878773619</v>
      </c>
      <c r="T3" s="56">
        <v>153.24968523806541</v>
      </c>
      <c r="U3" s="56">
        <v>154.0369812000292</v>
      </c>
    </row>
    <row r="5" spans="1:21" ht="15.75" x14ac:dyDescent="0.25">
      <c r="A5" s="53" t="s">
        <v>354</v>
      </c>
      <c r="B5" s="54">
        <v>2013</v>
      </c>
      <c r="C5" s="54">
        <v>2014</v>
      </c>
      <c r="D5" s="54">
        <v>2015</v>
      </c>
      <c r="E5" s="54">
        <v>2016</v>
      </c>
      <c r="F5" s="54">
        <v>2017</v>
      </c>
      <c r="G5" s="54">
        <v>2018</v>
      </c>
      <c r="H5" s="54">
        <v>2019</v>
      </c>
      <c r="I5" s="54">
        <v>2020</v>
      </c>
      <c r="J5" s="54">
        <v>2021</v>
      </c>
      <c r="K5" s="54">
        <v>2022</v>
      </c>
      <c r="L5" s="54">
        <v>2023</v>
      </c>
      <c r="M5" s="54">
        <v>2024</v>
      </c>
      <c r="N5" s="54">
        <v>2025</v>
      </c>
      <c r="O5" s="54">
        <v>2026</v>
      </c>
      <c r="P5" s="54">
        <v>2027</v>
      </c>
      <c r="Q5" s="54">
        <v>2028</v>
      </c>
      <c r="R5" s="54">
        <v>2029</v>
      </c>
      <c r="S5" s="54">
        <v>2030</v>
      </c>
      <c r="T5" s="54">
        <v>2031</v>
      </c>
      <c r="U5" s="54">
        <v>2032</v>
      </c>
    </row>
    <row r="6" spans="1:21" ht="15.75" x14ac:dyDescent="0.25">
      <c r="A6" s="55" t="s">
        <v>359</v>
      </c>
      <c r="B6" s="57">
        <v>25481.466230321123</v>
      </c>
      <c r="C6" s="57">
        <v>25506.308671392715</v>
      </c>
      <c r="D6" s="57">
        <v>25670.327955572975</v>
      </c>
      <c r="E6" s="57">
        <v>25895.270569305052</v>
      </c>
      <c r="F6" s="57">
        <v>25913.565792973845</v>
      </c>
      <c r="G6" s="57">
        <v>26312.467045026424</v>
      </c>
      <c r="H6" s="57">
        <v>26857.672162091603</v>
      </c>
      <c r="I6" s="57">
        <v>27182.656390596072</v>
      </c>
      <c r="J6" s="57">
        <v>27598.865949543411</v>
      </c>
      <c r="K6" s="57">
        <v>27833.021122663529</v>
      </c>
      <c r="L6" s="57">
        <v>28100.270258091812</v>
      </c>
      <c r="M6" s="57">
        <v>28440.045408728452</v>
      </c>
      <c r="N6" s="57">
        <v>28839.56422034571</v>
      </c>
      <c r="O6" s="57">
        <v>29215.619099458123</v>
      </c>
      <c r="P6" s="57">
        <v>29711.384014196694</v>
      </c>
      <c r="Q6" s="57">
        <v>30116.893240851132</v>
      </c>
      <c r="R6" s="57">
        <v>30554.880677116071</v>
      </c>
      <c r="S6" s="57">
        <v>30994.226230911219</v>
      </c>
      <c r="T6" s="57">
        <v>31328.805943572781</v>
      </c>
      <c r="U6" s="57">
        <v>31663.385656234343</v>
      </c>
    </row>
    <row r="7" spans="1:21" ht="15.75" x14ac:dyDescent="0.25">
      <c r="A7" s="55" t="s">
        <v>356</v>
      </c>
      <c r="B7" s="57">
        <v>23723.651547749207</v>
      </c>
      <c r="C7" s="57">
        <v>23502.663107244429</v>
      </c>
      <c r="D7" s="57">
        <v>23507.609943994801</v>
      </c>
      <c r="E7" s="57">
        <v>23496.742297763009</v>
      </c>
      <c r="F7" s="57">
        <v>23575.059009738197</v>
      </c>
      <c r="G7" s="57">
        <v>23682.297206357216</v>
      </c>
      <c r="H7" s="57">
        <v>23819.898118093028</v>
      </c>
      <c r="I7" s="57">
        <v>23746.475565341487</v>
      </c>
      <c r="J7" s="57">
        <v>24016.922841621388</v>
      </c>
      <c r="K7" s="57">
        <v>24081.019287442799</v>
      </c>
      <c r="L7" s="57">
        <v>24162.473949216546</v>
      </c>
      <c r="M7" s="57">
        <v>24198.991494537411</v>
      </c>
      <c r="N7" s="57">
        <v>24428.865353761179</v>
      </c>
      <c r="O7" s="57">
        <v>24593.617997598994</v>
      </c>
      <c r="P7" s="57">
        <v>24833.616534328972</v>
      </c>
      <c r="Q7" s="57">
        <v>24942.278155800992</v>
      </c>
      <c r="R7" s="57">
        <v>25201.720501397649</v>
      </c>
      <c r="S7" s="57">
        <v>25405.082746872315</v>
      </c>
      <c r="T7" s="57">
        <v>25462.012541890086</v>
      </c>
      <c r="U7" s="57">
        <v>25527.123810660778</v>
      </c>
    </row>
    <row r="8" spans="1:21" ht="15.75" x14ac:dyDescent="0.25">
      <c r="A8" s="55" t="s">
        <v>357</v>
      </c>
      <c r="B8" s="58">
        <f t="shared" ref="B8:U8" si="0">B9-B7</f>
        <v>4792.3484522507933</v>
      </c>
      <c r="C8" s="58">
        <f t="shared" si="0"/>
        <v>4277.3368927555712</v>
      </c>
      <c r="D8" s="58">
        <f t="shared" si="0"/>
        <v>4302.3900560051989</v>
      </c>
      <c r="E8" s="58">
        <f t="shared" si="0"/>
        <v>4229.2577022369915</v>
      </c>
      <c r="F8" s="58">
        <f t="shared" si="0"/>
        <v>4384.9409902618027</v>
      </c>
      <c r="G8" s="58">
        <f t="shared" si="0"/>
        <v>4736.7027936427839</v>
      </c>
      <c r="H8" s="58">
        <f t="shared" si="0"/>
        <v>4764.1018819069723</v>
      </c>
      <c r="I8" s="58">
        <f t="shared" si="0"/>
        <v>4749.5244346585132</v>
      </c>
      <c r="J8" s="58">
        <f t="shared" si="0"/>
        <v>4803.0771583786118</v>
      </c>
      <c r="K8" s="58">
        <f t="shared" si="0"/>
        <v>4815.9807125572006</v>
      </c>
      <c r="L8" s="58">
        <f t="shared" si="0"/>
        <v>4832.5260507834537</v>
      </c>
      <c r="M8" s="58">
        <f t="shared" si="0"/>
        <v>4840.0085054625888</v>
      </c>
      <c r="N8" s="58">
        <f t="shared" si="0"/>
        <v>4886.134646238821</v>
      </c>
      <c r="O8" s="58">
        <f t="shared" si="0"/>
        <v>4918.3820024010056</v>
      </c>
      <c r="P8" s="58">
        <f t="shared" si="0"/>
        <v>4966.3834656710278</v>
      </c>
      <c r="Q8" s="58">
        <f t="shared" si="0"/>
        <v>4988.721844199008</v>
      </c>
      <c r="R8" s="58">
        <f t="shared" si="0"/>
        <v>5040.2794986023509</v>
      </c>
      <c r="S8" s="58">
        <f t="shared" si="0"/>
        <v>5080.9172531276854</v>
      </c>
      <c r="T8" s="58">
        <f t="shared" si="0"/>
        <v>5091.9874581099139</v>
      </c>
      <c r="U8" s="58">
        <f t="shared" si="0"/>
        <v>5105.876189339222</v>
      </c>
    </row>
    <row r="9" spans="1:21" ht="15.75" x14ac:dyDescent="0.25">
      <c r="A9" s="55" t="s">
        <v>358</v>
      </c>
      <c r="B9" s="59">
        <v>28516</v>
      </c>
      <c r="C9" s="59">
        <v>27780</v>
      </c>
      <c r="D9" s="59">
        <v>27810</v>
      </c>
      <c r="E9" s="59">
        <v>27726</v>
      </c>
      <c r="F9" s="59">
        <v>27960</v>
      </c>
      <c r="G9" s="59">
        <v>28419</v>
      </c>
      <c r="H9" s="59">
        <v>28584</v>
      </c>
      <c r="I9" s="59">
        <v>28496</v>
      </c>
      <c r="J9" s="59">
        <v>28820</v>
      </c>
      <c r="K9" s="59">
        <v>28897</v>
      </c>
      <c r="L9" s="59">
        <v>28995</v>
      </c>
      <c r="M9" s="59">
        <v>29039</v>
      </c>
      <c r="N9" s="59">
        <v>29315</v>
      </c>
      <c r="O9" s="59">
        <v>29512</v>
      </c>
      <c r="P9" s="59">
        <v>29800</v>
      </c>
      <c r="Q9" s="59">
        <v>29931</v>
      </c>
      <c r="R9" s="59">
        <v>30242</v>
      </c>
      <c r="S9" s="59">
        <v>30486</v>
      </c>
      <c r="T9" s="59">
        <v>30554</v>
      </c>
      <c r="U9" s="59">
        <v>30633</v>
      </c>
    </row>
    <row r="18" spans="10:10" x14ac:dyDescent="0.25">
      <c r="J18">
        <v>1.6180300000000001</v>
      </c>
    </row>
    <row r="20" spans="10:10" x14ac:dyDescent="0.25">
      <c r="J20">
        <v>3.89</v>
      </c>
    </row>
    <row r="21" spans="10:10" x14ac:dyDescent="0.25">
      <c r="J21">
        <f>J18*J20</f>
        <v>6.2941367000000001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workbookViewId="0">
      <selection activeCell="E31" sqref="E31"/>
    </sheetView>
  </sheetViews>
  <sheetFormatPr defaultRowHeight="15" x14ac:dyDescent="0.25"/>
  <sheetData>
    <row r="1" spans="1:4" x14ac:dyDescent="0.25">
      <c r="A1" t="s">
        <v>21</v>
      </c>
      <c r="B1" t="s">
        <v>18</v>
      </c>
      <c r="C1" t="s">
        <v>360</v>
      </c>
      <c r="D1" t="s">
        <v>361</v>
      </c>
    </row>
    <row r="2" spans="1:4" x14ac:dyDescent="0.25">
      <c r="A2">
        <v>1</v>
      </c>
      <c r="B2">
        <v>2382</v>
      </c>
      <c r="C2">
        <v>16959</v>
      </c>
      <c r="D2">
        <v>19341</v>
      </c>
    </row>
    <row r="3" spans="1:4" x14ac:dyDescent="0.25">
      <c r="A3">
        <v>2</v>
      </c>
      <c r="B3">
        <v>2369</v>
      </c>
      <c r="C3">
        <v>16087</v>
      </c>
      <c r="D3">
        <v>18456</v>
      </c>
    </row>
    <row r="4" spans="1:4" x14ac:dyDescent="0.25">
      <c r="A4">
        <v>3</v>
      </c>
      <c r="B4">
        <v>2403</v>
      </c>
      <c r="C4">
        <v>15569</v>
      </c>
      <c r="D4">
        <v>17972</v>
      </c>
    </row>
    <row r="5" spans="1:4" x14ac:dyDescent="0.25">
      <c r="A5">
        <v>4</v>
      </c>
      <c r="B5">
        <v>2466</v>
      </c>
      <c r="C5">
        <v>15413</v>
      </c>
      <c r="D5">
        <v>17879</v>
      </c>
    </row>
    <row r="6" spans="1:4" x14ac:dyDescent="0.25">
      <c r="A6">
        <v>5</v>
      </c>
      <c r="B6">
        <v>2363</v>
      </c>
      <c r="C6">
        <v>15671</v>
      </c>
      <c r="D6">
        <v>18034</v>
      </c>
    </row>
    <row r="7" spans="1:4" x14ac:dyDescent="0.25">
      <c r="A7">
        <v>6</v>
      </c>
      <c r="B7">
        <v>2265</v>
      </c>
      <c r="C7">
        <v>16746</v>
      </c>
      <c r="D7">
        <v>19011</v>
      </c>
    </row>
    <row r="8" spans="1:4" x14ac:dyDescent="0.25">
      <c r="A8">
        <v>7</v>
      </c>
      <c r="B8">
        <v>2034</v>
      </c>
      <c r="C8">
        <v>18001</v>
      </c>
      <c r="D8">
        <v>20035</v>
      </c>
    </row>
    <row r="9" spans="1:4" x14ac:dyDescent="0.25">
      <c r="A9">
        <v>8</v>
      </c>
      <c r="B9">
        <v>2040</v>
      </c>
      <c r="C9">
        <v>19306</v>
      </c>
      <c r="D9">
        <v>21346</v>
      </c>
    </row>
    <row r="10" spans="1:4" x14ac:dyDescent="0.25">
      <c r="A10">
        <v>9</v>
      </c>
      <c r="B10">
        <v>2080</v>
      </c>
      <c r="C10">
        <v>20557</v>
      </c>
      <c r="D10">
        <v>22637</v>
      </c>
    </row>
    <row r="11" spans="1:4" x14ac:dyDescent="0.25">
      <c r="A11">
        <v>10</v>
      </c>
      <c r="B11">
        <v>2026</v>
      </c>
      <c r="C11">
        <v>21569</v>
      </c>
      <c r="D11">
        <v>23595</v>
      </c>
    </row>
    <row r="12" spans="1:4" x14ac:dyDescent="0.25">
      <c r="A12">
        <v>11</v>
      </c>
      <c r="B12">
        <v>1922</v>
      </c>
      <c r="C12">
        <v>22302</v>
      </c>
      <c r="D12">
        <v>24224</v>
      </c>
    </row>
    <row r="13" spans="1:4" x14ac:dyDescent="0.25">
      <c r="A13">
        <v>12</v>
      </c>
      <c r="B13">
        <v>1864</v>
      </c>
      <c r="C13">
        <v>22403</v>
      </c>
      <c r="D13">
        <v>24267</v>
      </c>
    </row>
    <row r="14" spans="1:4" x14ac:dyDescent="0.25">
      <c r="A14">
        <v>13</v>
      </c>
      <c r="B14">
        <v>1720</v>
      </c>
      <c r="C14">
        <v>22784</v>
      </c>
      <c r="D14">
        <v>24504</v>
      </c>
    </row>
    <row r="15" spans="1:4" x14ac:dyDescent="0.25">
      <c r="A15">
        <v>14</v>
      </c>
      <c r="B15">
        <v>1590</v>
      </c>
      <c r="C15">
        <v>23063</v>
      </c>
      <c r="D15">
        <v>24653</v>
      </c>
    </row>
    <row r="16" spans="1:4" x14ac:dyDescent="0.25">
      <c r="A16">
        <v>15</v>
      </c>
      <c r="B16">
        <v>1498</v>
      </c>
      <c r="C16">
        <v>23133</v>
      </c>
      <c r="D16">
        <v>24631</v>
      </c>
    </row>
    <row r="17" spans="1:16" x14ac:dyDescent="0.25">
      <c r="A17">
        <v>16</v>
      </c>
      <c r="B17">
        <v>1439</v>
      </c>
      <c r="C17">
        <v>23253</v>
      </c>
      <c r="D17">
        <v>24692</v>
      </c>
    </row>
    <row r="18" spans="1:16" x14ac:dyDescent="0.25">
      <c r="A18">
        <v>17</v>
      </c>
      <c r="B18">
        <v>1467</v>
      </c>
      <c r="C18">
        <v>23009</v>
      </c>
      <c r="D18">
        <v>24476</v>
      </c>
      <c r="P18">
        <v>1.6180300000000001</v>
      </c>
    </row>
    <row r="19" spans="1:16" x14ac:dyDescent="0.25">
      <c r="A19">
        <v>18</v>
      </c>
      <c r="B19">
        <v>1555</v>
      </c>
      <c r="C19">
        <v>22474</v>
      </c>
      <c r="D19">
        <v>24029</v>
      </c>
    </row>
    <row r="20" spans="1:16" x14ac:dyDescent="0.25">
      <c r="A20">
        <v>19</v>
      </c>
      <c r="B20">
        <v>1684</v>
      </c>
      <c r="C20">
        <v>22841</v>
      </c>
      <c r="D20">
        <v>24525</v>
      </c>
      <c r="P20">
        <v>4.4000000000000004</v>
      </c>
    </row>
    <row r="21" spans="1:16" x14ac:dyDescent="0.25">
      <c r="A21">
        <v>20</v>
      </c>
      <c r="B21">
        <v>2016</v>
      </c>
      <c r="C21">
        <v>21798</v>
      </c>
      <c r="D21">
        <v>23814</v>
      </c>
      <c r="P21">
        <f>P18*P20</f>
        <v>7.1193320000000009</v>
      </c>
    </row>
    <row r="22" spans="1:16" x14ac:dyDescent="0.25">
      <c r="A22">
        <v>21</v>
      </c>
      <c r="B22">
        <v>2219</v>
      </c>
      <c r="C22">
        <v>21276</v>
      </c>
      <c r="D22">
        <v>23495</v>
      </c>
    </row>
    <row r="23" spans="1:16" x14ac:dyDescent="0.25">
      <c r="A23">
        <v>22</v>
      </c>
      <c r="B23">
        <v>2312</v>
      </c>
      <c r="C23">
        <v>20194</v>
      </c>
      <c r="D23">
        <v>22506</v>
      </c>
    </row>
    <row r="24" spans="1:16" x14ac:dyDescent="0.25">
      <c r="A24">
        <v>23</v>
      </c>
      <c r="B24">
        <v>2333</v>
      </c>
      <c r="C24">
        <v>19079</v>
      </c>
      <c r="D24">
        <v>21412</v>
      </c>
    </row>
    <row r="25" spans="1:16" x14ac:dyDescent="0.25">
      <c r="A25">
        <v>24</v>
      </c>
      <c r="B25">
        <v>2451</v>
      </c>
      <c r="C25">
        <v>18266</v>
      </c>
      <c r="D25">
        <v>20717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workbookViewId="0">
      <selection activeCell="A7" sqref="A7:XFD8"/>
    </sheetView>
  </sheetViews>
  <sheetFormatPr defaultRowHeight="15" x14ac:dyDescent="0.25"/>
  <cols>
    <col min="1" max="1" width="41" bestFit="1" customWidth="1"/>
  </cols>
  <sheetData>
    <row r="1" spans="1:21" ht="15.75" x14ac:dyDescent="0.25">
      <c r="A1" s="53" t="s">
        <v>351</v>
      </c>
      <c r="B1" s="54">
        <v>2013</v>
      </c>
      <c r="C1" s="54">
        <v>2014</v>
      </c>
      <c r="D1" s="54">
        <v>2015</v>
      </c>
      <c r="E1" s="54">
        <v>2016</v>
      </c>
      <c r="F1" s="54">
        <v>2017</v>
      </c>
      <c r="G1" s="54">
        <v>2018</v>
      </c>
      <c r="H1" s="54">
        <v>2019</v>
      </c>
      <c r="I1" s="54">
        <v>2020</v>
      </c>
      <c r="J1" s="54">
        <v>2021</v>
      </c>
      <c r="K1" s="54">
        <v>2022</v>
      </c>
      <c r="L1" s="54">
        <v>2023</v>
      </c>
      <c r="M1" s="54">
        <v>2024</v>
      </c>
      <c r="N1" s="54">
        <v>2025</v>
      </c>
      <c r="O1" s="54">
        <v>2026</v>
      </c>
      <c r="P1" s="54">
        <v>2027</v>
      </c>
      <c r="Q1" s="54">
        <v>2028</v>
      </c>
      <c r="R1" s="54">
        <v>2029</v>
      </c>
      <c r="S1" s="54">
        <v>2030</v>
      </c>
      <c r="T1" s="54">
        <v>2031</v>
      </c>
      <c r="U1" s="54">
        <v>2032</v>
      </c>
    </row>
    <row r="2" spans="1:21" ht="15.75" x14ac:dyDescent="0.25">
      <c r="A2" s="55" t="s">
        <v>352</v>
      </c>
      <c r="B2" s="56">
        <v>149.91305795907493</v>
      </c>
      <c r="C2" s="56">
        <v>149.43289576009369</v>
      </c>
      <c r="D2" s="56">
        <v>149.89796802920154</v>
      </c>
      <c r="E2" s="56">
        <v>150.96704531894733</v>
      </c>
      <c r="F2" s="56">
        <v>150.83166265650809</v>
      </c>
      <c r="G2" s="56">
        <v>152.95832021071382</v>
      </c>
      <c r="H2" s="56">
        <v>156.20072764936245</v>
      </c>
      <c r="I2" s="56">
        <v>158.2512660339905</v>
      </c>
      <c r="J2" s="56">
        <v>160.73879684350732</v>
      </c>
      <c r="K2" s="56">
        <v>162.0856464113015</v>
      </c>
      <c r="L2" s="56">
        <v>163.58277864548498</v>
      </c>
      <c r="M2" s="56">
        <v>165.43879964309718</v>
      </c>
      <c r="N2" s="56">
        <v>167.69094179805566</v>
      </c>
      <c r="O2" s="56">
        <v>169.91664094287103</v>
      </c>
      <c r="P2" s="56">
        <v>172.73968622710777</v>
      </c>
      <c r="Q2" s="56">
        <v>175.16162506584084</v>
      </c>
      <c r="R2" s="56">
        <v>177.78516800055934</v>
      </c>
      <c r="S2" s="56">
        <v>180.46707345095044</v>
      </c>
      <c r="T2" s="56">
        <v>182.36207802485967</v>
      </c>
      <c r="U2" s="56">
        <v>184.27698120002921</v>
      </c>
    </row>
    <row r="3" spans="1:21" ht="15.75" x14ac:dyDescent="0.25">
      <c r="A3" s="55" t="s">
        <v>353</v>
      </c>
      <c r="B3" s="56">
        <v>142.76017655391786</v>
      </c>
      <c r="C3" s="56">
        <v>140.76646335969807</v>
      </c>
      <c r="D3" s="56">
        <v>140.21226631866506</v>
      </c>
      <c r="E3" s="56">
        <v>140.36174607998115</v>
      </c>
      <c r="F3" s="56">
        <v>139.63478993612205</v>
      </c>
      <c r="G3" s="56">
        <v>139.93996914816248</v>
      </c>
      <c r="H3" s="56">
        <v>141.13829198457205</v>
      </c>
      <c r="I3" s="56">
        <v>141.54255259245929</v>
      </c>
      <c r="J3" s="56">
        <v>142.90247618877038</v>
      </c>
      <c r="K3" s="56">
        <v>143.12171854335884</v>
      </c>
      <c r="L3" s="56">
        <v>143.49124356433657</v>
      </c>
      <c r="M3" s="56">
        <v>144.21965734874306</v>
      </c>
      <c r="N3" s="56">
        <v>145.34419229049578</v>
      </c>
      <c r="O3" s="56">
        <v>146.44228422210543</v>
      </c>
      <c r="P3" s="56">
        <v>148.13772229313645</v>
      </c>
      <c r="Q3" s="56">
        <v>149.43205391866377</v>
      </c>
      <c r="R3" s="56">
        <v>150.92798964017655</v>
      </c>
      <c r="S3" s="56">
        <v>152.4822878773619</v>
      </c>
      <c r="T3" s="56">
        <v>153.24968523806541</v>
      </c>
      <c r="U3" s="56">
        <v>154.0369812000292</v>
      </c>
    </row>
    <row r="5" spans="1:21" ht="15.75" x14ac:dyDescent="0.25">
      <c r="A5" s="53" t="s">
        <v>354</v>
      </c>
      <c r="B5" s="54">
        <v>2013</v>
      </c>
      <c r="C5" s="54">
        <v>2014</v>
      </c>
      <c r="D5" s="54">
        <v>2015</v>
      </c>
      <c r="E5" s="54">
        <v>2016</v>
      </c>
      <c r="F5" s="54">
        <v>2017</v>
      </c>
      <c r="G5" s="54">
        <v>2018</v>
      </c>
      <c r="H5" s="54">
        <v>2019</v>
      </c>
      <c r="I5" s="54">
        <v>2020</v>
      </c>
      <c r="J5" s="54">
        <v>2021</v>
      </c>
      <c r="K5" s="54">
        <v>2022</v>
      </c>
      <c r="L5" s="54">
        <v>2023</v>
      </c>
      <c r="M5" s="54">
        <v>2024</v>
      </c>
      <c r="N5" s="54">
        <v>2025</v>
      </c>
      <c r="O5" s="54">
        <v>2026</v>
      </c>
      <c r="P5" s="54">
        <v>2027</v>
      </c>
      <c r="Q5" s="54">
        <v>2028</v>
      </c>
      <c r="R5" s="54">
        <v>2029</v>
      </c>
      <c r="S5" s="54">
        <v>2030</v>
      </c>
      <c r="T5" s="54">
        <v>2031</v>
      </c>
      <c r="U5" s="54">
        <v>2032</v>
      </c>
    </row>
    <row r="6" spans="1:21" ht="15.75" x14ac:dyDescent="0.25">
      <c r="A6" s="55" t="s">
        <v>355</v>
      </c>
      <c r="B6" s="57">
        <v>25481.466230321123</v>
      </c>
      <c r="C6" s="57">
        <v>25506.308671392715</v>
      </c>
      <c r="D6" s="57">
        <v>25670.327955572975</v>
      </c>
      <c r="E6" s="57">
        <v>25895.270569305052</v>
      </c>
      <c r="F6" s="57">
        <v>25913.565792973845</v>
      </c>
      <c r="G6" s="57">
        <v>26312.467045026424</v>
      </c>
      <c r="H6" s="57">
        <v>26857.672162091603</v>
      </c>
      <c r="I6" s="57">
        <v>27182.656390596072</v>
      </c>
      <c r="J6" s="57">
        <v>27598.865949543411</v>
      </c>
      <c r="K6" s="57">
        <v>27833.021122663529</v>
      </c>
      <c r="L6" s="57">
        <v>28100.270258091812</v>
      </c>
      <c r="M6" s="57">
        <v>28440.045408728452</v>
      </c>
      <c r="N6" s="57">
        <v>28839.56422034571</v>
      </c>
      <c r="O6" s="57">
        <v>29215.619099458123</v>
      </c>
      <c r="P6" s="57">
        <v>29711.384014196694</v>
      </c>
      <c r="Q6" s="57">
        <v>30116.893240851132</v>
      </c>
      <c r="R6" s="57">
        <v>30554.880677116071</v>
      </c>
      <c r="S6" s="57">
        <v>30994.226230911219</v>
      </c>
      <c r="T6" s="57">
        <v>31328.805943572781</v>
      </c>
      <c r="U6" s="57">
        <v>31663.385656234343</v>
      </c>
    </row>
    <row r="7" spans="1:21" ht="15.75" x14ac:dyDescent="0.25">
      <c r="A7" s="55" t="s">
        <v>356</v>
      </c>
      <c r="B7" s="57">
        <v>23723.651547749207</v>
      </c>
      <c r="C7" s="57">
        <v>23502.663107244429</v>
      </c>
      <c r="D7" s="57">
        <v>23507.609943994801</v>
      </c>
      <c r="E7" s="57">
        <v>23496.742297763009</v>
      </c>
      <c r="F7" s="57">
        <v>23575.059009738197</v>
      </c>
      <c r="G7" s="57">
        <v>23682.297206357216</v>
      </c>
      <c r="H7" s="57">
        <v>23819.898118093028</v>
      </c>
      <c r="I7" s="57">
        <v>23746.475565341487</v>
      </c>
      <c r="J7" s="57">
        <v>24016.922841621388</v>
      </c>
      <c r="K7" s="57">
        <v>24081.019287442799</v>
      </c>
      <c r="L7" s="57">
        <v>24162.473949216546</v>
      </c>
      <c r="M7" s="57">
        <v>24198.991494537411</v>
      </c>
      <c r="N7" s="57">
        <v>24428.865353761179</v>
      </c>
      <c r="O7" s="57">
        <v>24593.617997598994</v>
      </c>
      <c r="P7" s="57">
        <v>24833.616534328972</v>
      </c>
      <c r="Q7" s="57">
        <v>24942.278155800992</v>
      </c>
      <c r="R7" s="57">
        <v>25201.720501397649</v>
      </c>
      <c r="S7" s="57">
        <v>25405.082746872315</v>
      </c>
      <c r="T7" s="57">
        <v>25462.012541890086</v>
      </c>
      <c r="U7" s="57">
        <v>25527.123810660778</v>
      </c>
    </row>
    <row r="8" spans="1:21" ht="15.75" x14ac:dyDescent="0.25">
      <c r="A8" s="55" t="s">
        <v>357</v>
      </c>
      <c r="B8" s="58">
        <f t="shared" ref="B8:U8" si="0">B9-B7</f>
        <v>4792.3484522507933</v>
      </c>
      <c r="C8" s="58">
        <f t="shared" si="0"/>
        <v>4277.3368927555712</v>
      </c>
      <c r="D8" s="58">
        <f t="shared" si="0"/>
        <v>4302.3900560051989</v>
      </c>
      <c r="E8" s="58">
        <f t="shared" si="0"/>
        <v>4229.2577022369915</v>
      </c>
      <c r="F8" s="58">
        <f t="shared" si="0"/>
        <v>4384.9409902618027</v>
      </c>
      <c r="G8" s="58">
        <f t="shared" si="0"/>
        <v>4736.7027936427839</v>
      </c>
      <c r="H8" s="58">
        <f t="shared" si="0"/>
        <v>4764.1018819069723</v>
      </c>
      <c r="I8" s="58">
        <f t="shared" si="0"/>
        <v>4749.5244346585132</v>
      </c>
      <c r="J8" s="58">
        <f t="shared" si="0"/>
        <v>4803.0771583786118</v>
      </c>
      <c r="K8" s="58">
        <f t="shared" si="0"/>
        <v>4815.9807125572006</v>
      </c>
      <c r="L8" s="58">
        <f t="shared" si="0"/>
        <v>4832.5260507834537</v>
      </c>
      <c r="M8" s="58">
        <f t="shared" si="0"/>
        <v>4840.0085054625888</v>
      </c>
      <c r="N8" s="58">
        <f t="shared" si="0"/>
        <v>4886.134646238821</v>
      </c>
      <c r="O8" s="58">
        <f t="shared" si="0"/>
        <v>4918.3820024010056</v>
      </c>
      <c r="P8" s="58">
        <f t="shared" si="0"/>
        <v>4966.3834656710278</v>
      </c>
      <c r="Q8" s="58">
        <f t="shared" si="0"/>
        <v>4988.721844199008</v>
      </c>
      <c r="R8" s="58">
        <f t="shared" si="0"/>
        <v>5040.2794986023509</v>
      </c>
      <c r="S8" s="58">
        <f t="shared" si="0"/>
        <v>5080.9172531276854</v>
      </c>
      <c r="T8" s="58">
        <f t="shared" si="0"/>
        <v>5091.9874581099139</v>
      </c>
      <c r="U8" s="58">
        <f t="shared" si="0"/>
        <v>5105.876189339222</v>
      </c>
    </row>
    <row r="9" spans="1:21" ht="15.75" x14ac:dyDescent="0.25">
      <c r="A9" s="55" t="s">
        <v>358</v>
      </c>
      <c r="B9" s="59">
        <v>28516</v>
      </c>
      <c r="C9" s="59">
        <v>27780</v>
      </c>
      <c r="D9" s="59">
        <v>27810</v>
      </c>
      <c r="E9" s="59">
        <v>27726</v>
      </c>
      <c r="F9" s="59">
        <v>27960</v>
      </c>
      <c r="G9" s="59">
        <v>28419</v>
      </c>
      <c r="H9" s="59">
        <v>28584</v>
      </c>
      <c r="I9" s="59">
        <v>28496</v>
      </c>
      <c r="J9" s="59">
        <v>28820</v>
      </c>
      <c r="K9" s="59">
        <v>28897</v>
      </c>
      <c r="L9" s="59">
        <v>28995</v>
      </c>
      <c r="M9" s="59">
        <v>29039</v>
      </c>
      <c r="N9" s="59">
        <v>29315</v>
      </c>
      <c r="O9" s="59">
        <v>29512</v>
      </c>
      <c r="P9" s="59">
        <v>29800</v>
      </c>
      <c r="Q9" s="59">
        <v>29931</v>
      </c>
      <c r="R9" s="59">
        <v>30242</v>
      </c>
      <c r="S9" s="59">
        <v>30486</v>
      </c>
      <c r="T9" s="59">
        <v>30554</v>
      </c>
      <c r="U9" s="59">
        <v>30633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9"/>
  <sheetViews>
    <sheetView tabSelected="1" topLeftCell="B1" workbookViewId="0">
      <selection activeCell="V24" sqref="V24"/>
    </sheetView>
  </sheetViews>
  <sheetFormatPr defaultRowHeight="15" x14ac:dyDescent="0.25"/>
  <cols>
    <col min="1" max="1" width="10.140625" bestFit="1" customWidth="1"/>
    <col min="3" max="3" width="20.28515625" bestFit="1" customWidth="1"/>
    <col min="7" max="30" width="10.5703125" bestFit="1" customWidth="1"/>
  </cols>
  <sheetData>
    <row r="1" spans="1:30" x14ac:dyDescent="0.25">
      <c r="A1" t="s">
        <v>20</v>
      </c>
      <c r="B1" t="s">
        <v>21</v>
      </c>
      <c r="C1" t="s">
        <v>362</v>
      </c>
      <c r="D1" t="s">
        <v>363</v>
      </c>
    </row>
    <row r="2" spans="1:30" x14ac:dyDescent="0.25">
      <c r="A2" s="19">
        <v>41309</v>
      </c>
      <c r="B2">
        <v>1</v>
      </c>
      <c r="C2">
        <v>17092</v>
      </c>
      <c r="D2">
        <v>15848</v>
      </c>
    </row>
    <row r="3" spans="1:30" x14ac:dyDescent="0.25">
      <c r="A3" s="19">
        <v>41309</v>
      </c>
      <c r="B3">
        <v>2</v>
      </c>
      <c r="C3">
        <v>16992</v>
      </c>
      <c r="D3">
        <v>15513</v>
      </c>
      <c r="G3">
        <v>1</v>
      </c>
      <c r="H3">
        <v>2</v>
      </c>
      <c r="I3">
        <v>3</v>
      </c>
      <c r="J3">
        <v>4</v>
      </c>
      <c r="K3">
        <v>5</v>
      </c>
      <c r="L3">
        <v>6</v>
      </c>
      <c r="M3">
        <v>7</v>
      </c>
      <c r="N3">
        <v>8</v>
      </c>
      <c r="O3">
        <v>9</v>
      </c>
      <c r="P3">
        <v>10</v>
      </c>
      <c r="Q3">
        <v>11</v>
      </c>
      <c r="R3">
        <v>12</v>
      </c>
      <c r="S3">
        <v>13</v>
      </c>
      <c r="T3">
        <v>14</v>
      </c>
      <c r="U3">
        <v>15</v>
      </c>
      <c r="V3">
        <v>16</v>
      </c>
      <c r="W3">
        <v>17</v>
      </c>
      <c r="X3">
        <v>18</v>
      </c>
      <c r="Y3">
        <v>19</v>
      </c>
      <c r="Z3">
        <v>20</v>
      </c>
      <c r="AA3">
        <v>21</v>
      </c>
      <c r="AB3">
        <v>22</v>
      </c>
      <c r="AC3">
        <v>23</v>
      </c>
      <c r="AD3">
        <v>24</v>
      </c>
    </row>
    <row r="4" spans="1:30" x14ac:dyDescent="0.25">
      <c r="A4" s="19">
        <v>41309</v>
      </c>
      <c r="B4">
        <v>3</v>
      </c>
      <c r="C4">
        <v>16710</v>
      </c>
      <c r="D4">
        <v>15435</v>
      </c>
      <c r="F4" t="s">
        <v>380</v>
      </c>
      <c r="G4" s="60">
        <v>14809</v>
      </c>
      <c r="H4" s="60">
        <v>14480</v>
      </c>
      <c r="I4" s="60">
        <v>14295</v>
      </c>
      <c r="J4" s="60">
        <v>14213</v>
      </c>
      <c r="K4" s="60">
        <v>14435</v>
      </c>
      <c r="L4" s="60">
        <v>15147</v>
      </c>
      <c r="M4" s="60">
        <v>16532</v>
      </c>
      <c r="N4" s="60">
        <v>18240</v>
      </c>
      <c r="O4" s="60">
        <v>18522</v>
      </c>
      <c r="P4" s="60">
        <v>18225</v>
      </c>
      <c r="Q4" s="60">
        <v>17912</v>
      </c>
      <c r="R4" s="60">
        <v>17733</v>
      </c>
      <c r="S4" s="60">
        <v>17597</v>
      </c>
      <c r="T4" s="60">
        <v>17619</v>
      </c>
      <c r="U4" s="60">
        <v>17758</v>
      </c>
      <c r="V4" s="60">
        <v>18327</v>
      </c>
      <c r="W4" s="60">
        <v>19437</v>
      </c>
      <c r="X4" s="60">
        <v>20820</v>
      </c>
      <c r="Y4" s="60">
        <v>20836</v>
      </c>
      <c r="Z4" s="60">
        <v>20502</v>
      </c>
      <c r="AA4" s="60">
        <v>20255</v>
      </c>
      <c r="AB4" s="60">
        <v>19533</v>
      </c>
      <c r="AC4" s="60">
        <v>18358</v>
      </c>
      <c r="AD4" s="60">
        <v>17238</v>
      </c>
    </row>
    <row r="5" spans="1:30" x14ac:dyDescent="0.25">
      <c r="A5" s="19">
        <v>41309</v>
      </c>
      <c r="B5">
        <v>4</v>
      </c>
      <c r="C5">
        <v>16827</v>
      </c>
      <c r="D5">
        <v>15450</v>
      </c>
      <c r="F5" t="s">
        <v>381</v>
      </c>
      <c r="G5">
        <v>14133</v>
      </c>
      <c r="H5">
        <v>13487</v>
      </c>
      <c r="I5">
        <v>13245</v>
      </c>
      <c r="J5">
        <v>13084</v>
      </c>
      <c r="K5">
        <v>13367</v>
      </c>
      <c r="L5">
        <v>14285</v>
      </c>
      <c r="M5">
        <v>15701</v>
      </c>
      <c r="N5">
        <v>16928</v>
      </c>
      <c r="O5">
        <v>17824</v>
      </c>
      <c r="P5">
        <v>18567</v>
      </c>
      <c r="Q5">
        <v>19103</v>
      </c>
      <c r="R5">
        <v>19611</v>
      </c>
      <c r="S5">
        <v>20104</v>
      </c>
      <c r="T5">
        <v>20385</v>
      </c>
      <c r="U5">
        <v>20794</v>
      </c>
      <c r="V5">
        <v>21127</v>
      </c>
      <c r="W5">
        <v>21394</v>
      </c>
      <c r="X5">
        <v>21396</v>
      </c>
      <c r="Y5">
        <v>21294</v>
      </c>
      <c r="Z5">
        <v>20789</v>
      </c>
      <c r="AA5">
        <v>20338</v>
      </c>
      <c r="AB5">
        <v>19204</v>
      </c>
      <c r="AC5">
        <v>17349</v>
      </c>
      <c r="AD5">
        <v>15837</v>
      </c>
    </row>
    <row r="6" spans="1:30" x14ac:dyDescent="0.25">
      <c r="A6" s="19">
        <v>41309</v>
      </c>
      <c r="B6">
        <v>5</v>
      </c>
      <c r="C6">
        <v>17174</v>
      </c>
      <c r="D6">
        <v>15657</v>
      </c>
    </row>
    <row r="7" spans="1:30" x14ac:dyDescent="0.25">
      <c r="A7" s="19">
        <v>41309</v>
      </c>
      <c r="B7">
        <v>6</v>
      </c>
      <c r="C7">
        <v>17887</v>
      </c>
      <c r="D7">
        <v>16350</v>
      </c>
    </row>
    <row r="8" spans="1:30" x14ac:dyDescent="0.25">
      <c r="A8" s="19">
        <v>41309</v>
      </c>
      <c r="B8">
        <v>7</v>
      </c>
      <c r="C8">
        <v>19891</v>
      </c>
      <c r="D8">
        <v>17945</v>
      </c>
    </row>
    <row r="9" spans="1:30" x14ac:dyDescent="0.25">
      <c r="A9" s="19">
        <v>41309</v>
      </c>
      <c r="B9">
        <v>8</v>
      </c>
      <c r="C9">
        <v>21452</v>
      </c>
      <c r="D9">
        <v>19476</v>
      </c>
    </row>
    <row r="10" spans="1:30" x14ac:dyDescent="0.25">
      <c r="A10" s="19">
        <v>41309</v>
      </c>
      <c r="B10">
        <v>9</v>
      </c>
      <c r="C10">
        <v>21560</v>
      </c>
      <c r="D10">
        <v>19781</v>
      </c>
    </row>
    <row r="11" spans="1:30" x14ac:dyDescent="0.25">
      <c r="A11" s="19">
        <v>41309</v>
      </c>
      <c r="B11">
        <v>10</v>
      </c>
      <c r="C11">
        <v>21776</v>
      </c>
      <c r="D11">
        <v>19632</v>
      </c>
    </row>
    <row r="12" spans="1:30" x14ac:dyDescent="0.25">
      <c r="A12" s="19">
        <v>41309</v>
      </c>
      <c r="B12">
        <v>11</v>
      </c>
      <c r="C12">
        <v>21350</v>
      </c>
      <c r="D12">
        <v>19645</v>
      </c>
    </row>
    <row r="13" spans="1:30" x14ac:dyDescent="0.25">
      <c r="A13" s="19">
        <v>41309</v>
      </c>
      <c r="B13">
        <v>12</v>
      </c>
      <c r="C13">
        <v>21274</v>
      </c>
      <c r="D13">
        <v>19584</v>
      </c>
    </row>
    <row r="14" spans="1:30" x14ac:dyDescent="0.25">
      <c r="A14" s="19">
        <v>41309</v>
      </c>
      <c r="B14">
        <v>13</v>
      </c>
      <c r="C14">
        <v>21349</v>
      </c>
      <c r="D14">
        <v>19493</v>
      </c>
      <c r="T14" s="19"/>
    </row>
    <row r="15" spans="1:30" x14ac:dyDescent="0.25">
      <c r="A15" s="19">
        <v>41309</v>
      </c>
      <c r="B15">
        <v>14</v>
      </c>
      <c r="C15">
        <v>21557</v>
      </c>
      <c r="D15">
        <v>19384</v>
      </c>
    </row>
    <row r="16" spans="1:30" x14ac:dyDescent="0.25">
      <c r="A16" s="19">
        <v>41309</v>
      </c>
      <c r="B16">
        <v>15</v>
      </c>
      <c r="C16">
        <v>21269</v>
      </c>
      <c r="D16">
        <v>19196</v>
      </c>
      <c r="Q16">
        <v>16044</v>
      </c>
    </row>
    <row r="17" spans="1:27" x14ac:dyDescent="0.25">
      <c r="A17" s="19">
        <v>41309</v>
      </c>
      <c r="B17">
        <v>16</v>
      </c>
      <c r="C17">
        <v>21356</v>
      </c>
      <c r="D17">
        <v>19399</v>
      </c>
      <c r="Q17">
        <v>15330</v>
      </c>
    </row>
    <row r="18" spans="1:27" x14ac:dyDescent="0.25">
      <c r="A18" s="19">
        <v>41309</v>
      </c>
      <c r="B18">
        <v>17</v>
      </c>
      <c r="C18">
        <v>21515</v>
      </c>
      <c r="D18">
        <v>20055</v>
      </c>
      <c r="Q18">
        <v>14791</v>
      </c>
    </row>
    <row r="19" spans="1:27" x14ac:dyDescent="0.25">
      <c r="A19" s="19">
        <v>41309</v>
      </c>
      <c r="B19">
        <v>18</v>
      </c>
      <c r="C19">
        <v>22377</v>
      </c>
      <c r="D19">
        <v>20768</v>
      </c>
      <c r="Q19">
        <v>14637</v>
      </c>
    </row>
    <row r="20" spans="1:27" x14ac:dyDescent="0.25">
      <c r="A20" s="19">
        <v>41309</v>
      </c>
      <c r="B20">
        <v>19</v>
      </c>
      <c r="C20">
        <v>23177</v>
      </c>
      <c r="D20">
        <v>21426</v>
      </c>
      <c r="I20" s="19"/>
      <c r="Q20">
        <v>14917</v>
      </c>
    </row>
    <row r="21" spans="1:27" x14ac:dyDescent="0.25">
      <c r="A21" s="19">
        <v>41309</v>
      </c>
      <c r="B21">
        <v>20</v>
      </c>
      <c r="C21">
        <v>22618</v>
      </c>
      <c r="D21">
        <v>21344</v>
      </c>
      <c r="I21" s="19"/>
      <c r="Q21">
        <v>15364</v>
      </c>
    </row>
    <row r="22" spans="1:27" x14ac:dyDescent="0.25">
      <c r="A22" s="19">
        <v>41309</v>
      </c>
      <c r="B22">
        <v>21</v>
      </c>
      <c r="C22">
        <v>22710</v>
      </c>
      <c r="D22">
        <v>21089</v>
      </c>
      <c r="Q22">
        <v>16767</v>
      </c>
    </row>
    <row r="23" spans="1:27" x14ac:dyDescent="0.25">
      <c r="A23" s="19">
        <v>41309</v>
      </c>
      <c r="B23">
        <v>22</v>
      </c>
      <c r="C23">
        <v>21677</v>
      </c>
      <c r="D23">
        <v>20267</v>
      </c>
      <c r="Q23">
        <v>18094</v>
      </c>
    </row>
    <row r="24" spans="1:27" x14ac:dyDescent="0.25">
      <c r="A24" s="19">
        <v>41309</v>
      </c>
      <c r="B24">
        <v>23</v>
      </c>
      <c r="C24">
        <v>20361</v>
      </c>
      <c r="D24">
        <v>19018</v>
      </c>
      <c r="J24" s="19"/>
      <c r="Q24">
        <v>19179</v>
      </c>
    </row>
    <row r="25" spans="1:27" x14ac:dyDescent="0.25">
      <c r="A25" s="19">
        <v>41309</v>
      </c>
      <c r="B25">
        <v>24</v>
      </c>
      <c r="C25">
        <v>18760</v>
      </c>
      <c r="D25">
        <v>17706</v>
      </c>
      <c r="Q25">
        <v>19857</v>
      </c>
    </row>
    <row r="26" spans="1:27" x14ac:dyDescent="0.25">
      <c r="A26" s="19">
        <v>41472</v>
      </c>
      <c r="B26">
        <v>1</v>
      </c>
      <c r="C26">
        <v>20030</v>
      </c>
      <c r="D26">
        <v>18290</v>
      </c>
      <c r="Q26">
        <v>20597</v>
      </c>
    </row>
    <row r="27" spans="1:27" x14ac:dyDescent="0.25">
      <c r="A27" s="19">
        <v>41472</v>
      </c>
      <c r="B27">
        <v>2</v>
      </c>
      <c r="C27">
        <v>18908</v>
      </c>
      <c r="D27">
        <v>17218</v>
      </c>
      <c r="Q27">
        <v>21026</v>
      </c>
    </row>
    <row r="28" spans="1:27" x14ac:dyDescent="0.25">
      <c r="A28" s="19">
        <v>41472</v>
      </c>
      <c r="B28">
        <v>3</v>
      </c>
      <c r="C28">
        <v>18675</v>
      </c>
      <c r="D28">
        <v>16806</v>
      </c>
      <c r="Q28">
        <v>21552</v>
      </c>
    </row>
    <row r="29" spans="1:27" x14ac:dyDescent="0.25">
      <c r="A29" s="19">
        <v>41472</v>
      </c>
      <c r="B29">
        <v>4</v>
      </c>
      <c r="C29">
        <v>18603</v>
      </c>
      <c r="D29">
        <v>16767</v>
      </c>
      <c r="Q29">
        <v>21710</v>
      </c>
    </row>
    <row r="30" spans="1:27" x14ac:dyDescent="0.25">
      <c r="A30" s="19">
        <v>41472</v>
      </c>
      <c r="B30">
        <v>5</v>
      </c>
      <c r="C30">
        <v>18643</v>
      </c>
      <c r="D30">
        <v>16962</v>
      </c>
      <c r="Q30">
        <v>21836</v>
      </c>
    </row>
    <row r="31" spans="1:27" x14ac:dyDescent="0.25">
      <c r="A31" s="19">
        <v>41472</v>
      </c>
      <c r="B31">
        <v>6</v>
      </c>
      <c r="C31">
        <v>19654</v>
      </c>
      <c r="D31">
        <v>17975</v>
      </c>
      <c r="Q31">
        <v>22151</v>
      </c>
    </row>
    <row r="32" spans="1:27" x14ac:dyDescent="0.25">
      <c r="A32" s="19">
        <v>41472</v>
      </c>
      <c r="B32">
        <v>7</v>
      </c>
      <c r="C32">
        <v>21350</v>
      </c>
      <c r="D32">
        <v>19489</v>
      </c>
      <c r="Q32">
        <v>22516</v>
      </c>
    </row>
    <row r="33" spans="1:27" x14ac:dyDescent="0.25">
      <c r="A33" s="19">
        <v>41472</v>
      </c>
      <c r="B33">
        <v>8</v>
      </c>
      <c r="C33">
        <v>23046</v>
      </c>
      <c r="D33">
        <v>21175</v>
      </c>
      <c r="Q33">
        <v>22371</v>
      </c>
    </row>
    <row r="34" spans="1:27" x14ac:dyDescent="0.25">
      <c r="A34" s="19">
        <v>41472</v>
      </c>
      <c r="B34">
        <v>9</v>
      </c>
      <c r="C34">
        <v>24254</v>
      </c>
      <c r="D34">
        <v>22493</v>
      </c>
      <c r="Q34">
        <v>22212</v>
      </c>
    </row>
    <row r="35" spans="1:27" x14ac:dyDescent="0.25">
      <c r="A35" s="19">
        <v>41472</v>
      </c>
      <c r="B35">
        <v>10</v>
      </c>
      <c r="C35">
        <v>25413</v>
      </c>
      <c r="D35">
        <v>23511</v>
      </c>
      <c r="Q35">
        <v>22031</v>
      </c>
    </row>
    <row r="36" spans="1:27" x14ac:dyDescent="0.25">
      <c r="A36" s="19">
        <v>41472</v>
      </c>
      <c r="B36">
        <v>11</v>
      </c>
      <c r="C36">
        <v>26017</v>
      </c>
      <c r="D36">
        <v>24054</v>
      </c>
      <c r="Q36">
        <v>22063</v>
      </c>
    </row>
    <row r="37" spans="1:27" x14ac:dyDescent="0.25">
      <c r="A37" s="19">
        <v>41472</v>
      </c>
      <c r="B37">
        <v>12</v>
      </c>
      <c r="C37">
        <v>26418</v>
      </c>
      <c r="D37">
        <v>24511</v>
      </c>
      <c r="Q37">
        <v>20785</v>
      </c>
    </row>
    <row r="38" spans="1:27" x14ac:dyDescent="0.25">
      <c r="A38" s="19">
        <v>41472</v>
      </c>
      <c r="B38">
        <v>13</v>
      </c>
      <c r="C38">
        <v>26714</v>
      </c>
      <c r="D38">
        <v>24773</v>
      </c>
      <c r="Q38">
        <v>18936</v>
      </c>
    </row>
    <row r="39" spans="1:27" x14ac:dyDescent="0.25">
      <c r="A39" s="19">
        <v>41472</v>
      </c>
      <c r="B39">
        <v>14</v>
      </c>
      <c r="C39">
        <v>26842</v>
      </c>
      <c r="D39">
        <v>24927</v>
      </c>
      <c r="Q39">
        <v>17385</v>
      </c>
    </row>
    <row r="40" spans="1:27" x14ac:dyDescent="0.25">
      <c r="A40" s="19">
        <v>41472</v>
      </c>
      <c r="B40">
        <v>15</v>
      </c>
      <c r="C40">
        <v>26715</v>
      </c>
      <c r="D40">
        <v>24759</v>
      </c>
    </row>
    <row r="41" spans="1:27" x14ac:dyDescent="0.25">
      <c r="A41" s="19">
        <v>41472</v>
      </c>
      <c r="B41">
        <v>16</v>
      </c>
      <c r="C41">
        <v>26800</v>
      </c>
      <c r="D41">
        <v>24746</v>
      </c>
    </row>
    <row r="42" spans="1:27" x14ac:dyDescent="0.25">
      <c r="A42" s="19">
        <v>41472</v>
      </c>
      <c r="B42">
        <v>17</v>
      </c>
      <c r="C42">
        <v>26674</v>
      </c>
      <c r="D42">
        <v>24794</v>
      </c>
    </row>
    <row r="43" spans="1:27" x14ac:dyDescent="0.25">
      <c r="A43" s="19">
        <v>41472</v>
      </c>
      <c r="B43">
        <v>18</v>
      </c>
      <c r="C43">
        <v>26300</v>
      </c>
      <c r="D43">
        <v>24504</v>
      </c>
    </row>
    <row r="44" spans="1:27" x14ac:dyDescent="0.25">
      <c r="A44" s="19">
        <v>41472</v>
      </c>
      <c r="B44">
        <v>19</v>
      </c>
      <c r="C44">
        <v>26152</v>
      </c>
      <c r="D44">
        <v>24354</v>
      </c>
    </row>
    <row r="45" spans="1:27" x14ac:dyDescent="0.25">
      <c r="A45" s="19">
        <v>41472</v>
      </c>
      <c r="B45">
        <v>20</v>
      </c>
      <c r="C45">
        <v>25403</v>
      </c>
      <c r="D45">
        <v>24014</v>
      </c>
    </row>
    <row r="46" spans="1:27" x14ac:dyDescent="0.25">
      <c r="A46" s="19">
        <v>41472</v>
      </c>
      <c r="B46">
        <v>21</v>
      </c>
      <c r="C46">
        <v>25393</v>
      </c>
      <c r="D46">
        <v>23981</v>
      </c>
    </row>
    <row r="47" spans="1:27" x14ac:dyDescent="0.25">
      <c r="A47" s="19">
        <v>41472</v>
      </c>
      <c r="B47">
        <v>22</v>
      </c>
      <c r="C47">
        <v>24538</v>
      </c>
      <c r="D47">
        <v>23112</v>
      </c>
    </row>
    <row r="48" spans="1:27" x14ac:dyDescent="0.25">
      <c r="A48" s="19">
        <v>41472</v>
      </c>
      <c r="B48">
        <v>23</v>
      </c>
      <c r="C48">
        <v>22672</v>
      </c>
      <c r="D48">
        <v>21274</v>
      </c>
    </row>
    <row r="49" spans="1:4" x14ac:dyDescent="0.25">
      <c r="A49" s="19">
        <v>41472</v>
      </c>
      <c r="B49">
        <v>24</v>
      </c>
      <c r="C49">
        <v>21484</v>
      </c>
      <c r="D49">
        <v>19762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"/>
  <sheetViews>
    <sheetView workbookViewId="0">
      <selection activeCell="B16" sqref="B16"/>
    </sheetView>
  </sheetViews>
  <sheetFormatPr defaultRowHeight="15" x14ac:dyDescent="0.25"/>
  <cols>
    <col min="1" max="1" width="15.7109375" bestFit="1" customWidth="1"/>
    <col min="2" max="2" width="12.140625" bestFit="1" customWidth="1"/>
  </cols>
  <sheetData>
    <row r="1" spans="1:27" x14ac:dyDescent="0.25">
      <c r="A1" t="s">
        <v>30</v>
      </c>
      <c r="B1" t="s">
        <v>31</v>
      </c>
    </row>
    <row r="2" spans="1:27" x14ac:dyDescent="0.25">
      <c r="A2" t="s">
        <v>0</v>
      </c>
    </row>
    <row r="3" spans="1:27" ht="15.75" thickBot="1" x14ac:dyDescent="0.3"/>
    <row r="4" spans="1:27" ht="16.5" thickTop="1" thickBot="1" x14ac:dyDescent="0.3">
      <c r="B4" s="78" t="s">
        <v>1</v>
      </c>
      <c r="C4" s="79"/>
      <c r="D4" s="1">
        <v>1</v>
      </c>
      <c r="E4" s="1">
        <v>2</v>
      </c>
      <c r="F4" s="1">
        <v>3</v>
      </c>
      <c r="G4" s="1">
        <v>4</v>
      </c>
      <c r="H4" s="1">
        <v>5</v>
      </c>
      <c r="I4" s="1">
        <v>6</v>
      </c>
      <c r="J4" s="1">
        <v>7</v>
      </c>
      <c r="K4" s="1">
        <v>8</v>
      </c>
      <c r="L4" s="1">
        <v>9</v>
      </c>
      <c r="M4" s="1">
        <v>10</v>
      </c>
      <c r="N4" s="1">
        <v>11</v>
      </c>
      <c r="O4" s="1">
        <v>12</v>
      </c>
      <c r="P4" s="1">
        <v>13</v>
      </c>
      <c r="Q4" s="1">
        <v>14</v>
      </c>
      <c r="R4" s="1">
        <v>15</v>
      </c>
      <c r="S4" s="1">
        <v>16</v>
      </c>
      <c r="T4" s="1">
        <v>17</v>
      </c>
      <c r="U4" s="1">
        <v>18</v>
      </c>
      <c r="V4" s="1">
        <v>19</v>
      </c>
      <c r="W4" s="1">
        <v>20</v>
      </c>
      <c r="X4" s="1">
        <v>21</v>
      </c>
      <c r="Y4" s="1">
        <v>22</v>
      </c>
      <c r="Z4" s="1">
        <v>23</v>
      </c>
      <c r="AA4" s="2">
        <v>24</v>
      </c>
    </row>
    <row r="5" spans="1:27" ht="16.5" thickTop="1" thickBot="1" x14ac:dyDescent="0.3">
      <c r="B5" s="6" t="s">
        <v>3</v>
      </c>
      <c r="C5" s="3" t="s">
        <v>2</v>
      </c>
      <c r="D5" s="4">
        <v>9244</v>
      </c>
      <c r="E5" s="4">
        <v>9241</v>
      </c>
      <c r="F5" s="4">
        <v>9233</v>
      </c>
      <c r="G5" s="4">
        <v>9231</v>
      </c>
      <c r="H5" s="4">
        <v>9237</v>
      </c>
      <c r="I5" s="4">
        <v>9231</v>
      </c>
      <c r="J5" s="4">
        <v>9239</v>
      </c>
      <c r="K5" s="4">
        <v>9246</v>
      </c>
      <c r="L5" s="4">
        <v>9243</v>
      </c>
      <c r="M5" s="4">
        <v>9235</v>
      </c>
      <c r="N5" s="4">
        <v>9224</v>
      </c>
      <c r="O5" s="4">
        <v>9229</v>
      </c>
      <c r="P5" s="4">
        <v>9230</v>
      </c>
      <c r="Q5" s="4">
        <v>9226</v>
      </c>
      <c r="R5" s="4">
        <v>9229</v>
      </c>
      <c r="S5" s="4">
        <v>9232</v>
      </c>
      <c r="T5" s="4">
        <v>9208</v>
      </c>
      <c r="U5" s="4">
        <v>9206</v>
      </c>
      <c r="V5" s="4">
        <v>9204</v>
      </c>
      <c r="W5" s="4">
        <v>9213</v>
      </c>
      <c r="X5" s="4">
        <v>9209</v>
      </c>
      <c r="Y5" s="4">
        <v>9191</v>
      </c>
      <c r="Z5" s="4">
        <v>9197</v>
      </c>
      <c r="AA5" s="5">
        <v>9206</v>
      </c>
    </row>
    <row r="6" spans="1:27" ht="16.5" thickTop="1" thickBot="1" x14ac:dyDescent="0.3">
      <c r="B6" t="s">
        <v>4</v>
      </c>
      <c r="C6" s="7" t="s">
        <v>2</v>
      </c>
      <c r="D6" s="8">
        <v>42</v>
      </c>
      <c r="E6" s="8">
        <v>42</v>
      </c>
      <c r="F6" s="8">
        <v>41</v>
      </c>
      <c r="G6" s="8">
        <v>42</v>
      </c>
      <c r="H6" s="8">
        <v>45</v>
      </c>
      <c r="I6" s="8">
        <v>45</v>
      </c>
      <c r="J6" s="8">
        <v>45</v>
      </c>
      <c r="K6" s="8">
        <v>45</v>
      </c>
      <c r="L6" s="8">
        <v>45</v>
      </c>
      <c r="M6" s="8">
        <v>45</v>
      </c>
      <c r="N6" s="8">
        <v>45</v>
      </c>
      <c r="O6" s="8">
        <v>45</v>
      </c>
      <c r="P6" s="8">
        <v>45</v>
      </c>
      <c r="Q6" s="8">
        <v>45</v>
      </c>
      <c r="R6" s="8">
        <v>45</v>
      </c>
      <c r="S6" s="8">
        <v>45</v>
      </c>
      <c r="T6" s="8">
        <v>45</v>
      </c>
      <c r="U6" s="8">
        <v>45</v>
      </c>
      <c r="V6" s="8">
        <v>44</v>
      </c>
      <c r="W6" s="8">
        <v>44</v>
      </c>
      <c r="X6" s="8">
        <v>44</v>
      </c>
      <c r="Y6" s="8">
        <v>44</v>
      </c>
      <c r="Z6" s="8">
        <v>44</v>
      </c>
      <c r="AA6" s="9">
        <v>45</v>
      </c>
    </row>
    <row r="7" spans="1:27" ht="16.5" thickTop="1" thickBot="1" x14ac:dyDescent="0.3">
      <c r="B7" t="s">
        <v>5</v>
      </c>
      <c r="C7" s="7" t="s">
        <v>2</v>
      </c>
      <c r="D7" s="8">
        <v>2619</v>
      </c>
      <c r="E7" s="8">
        <v>2751</v>
      </c>
      <c r="F7" s="8">
        <v>2888</v>
      </c>
      <c r="G7" s="8">
        <v>2685</v>
      </c>
      <c r="H7" s="8">
        <v>3054</v>
      </c>
      <c r="I7" s="8">
        <v>3909</v>
      </c>
      <c r="J7" s="8">
        <v>4791</v>
      </c>
      <c r="K7" s="8">
        <v>5816</v>
      </c>
      <c r="L7" s="8">
        <v>6042</v>
      </c>
      <c r="M7" s="8">
        <v>5677</v>
      </c>
      <c r="N7" s="8">
        <v>5422</v>
      </c>
      <c r="O7" s="8">
        <v>5245</v>
      </c>
      <c r="P7" s="8">
        <v>4534</v>
      </c>
      <c r="Q7" s="8">
        <v>4425</v>
      </c>
      <c r="R7" s="8">
        <v>4425</v>
      </c>
      <c r="S7" s="8">
        <v>4549</v>
      </c>
      <c r="T7" s="8">
        <v>5228</v>
      </c>
      <c r="U7" s="8">
        <v>5845</v>
      </c>
      <c r="V7" s="8">
        <v>6112</v>
      </c>
      <c r="W7" s="8">
        <v>6116</v>
      </c>
      <c r="X7" s="8">
        <v>6107</v>
      </c>
      <c r="Y7" s="8">
        <v>5722</v>
      </c>
      <c r="Z7" s="8">
        <v>4949</v>
      </c>
      <c r="AA7" s="9">
        <v>3837</v>
      </c>
    </row>
    <row r="8" spans="1:27" ht="16.5" thickTop="1" thickBot="1" x14ac:dyDescent="0.3">
      <c r="B8" t="s">
        <v>6</v>
      </c>
      <c r="C8" s="7" t="s">
        <v>2</v>
      </c>
      <c r="D8" s="8">
        <v>3998</v>
      </c>
      <c r="E8" s="8">
        <v>3955</v>
      </c>
      <c r="F8" s="8">
        <v>3691</v>
      </c>
      <c r="G8" s="8">
        <v>3942</v>
      </c>
      <c r="H8" s="8">
        <v>4001</v>
      </c>
      <c r="I8" s="8">
        <v>3590</v>
      </c>
      <c r="J8" s="8">
        <v>4564</v>
      </c>
      <c r="K8" s="8">
        <v>4948</v>
      </c>
      <c r="L8" s="8">
        <v>5015</v>
      </c>
      <c r="M8" s="8">
        <v>5248</v>
      </c>
      <c r="N8" s="8">
        <v>4911</v>
      </c>
      <c r="O8" s="8">
        <v>4790</v>
      </c>
      <c r="P8" s="8">
        <v>4776</v>
      </c>
      <c r="Q8" s="8">
        <v>4330</v>
      </c>
      <c r="R8" s="8">
        <v>4232</v>
      </c>
      <c r="S8" s="8">
        <v>4367</v>
      </c>
      <c r="T8" s="8">
        <v>5018</v>
      </c>
      <c r="U8" s="8">
        <v>5134</v>
      </c>
      <c r="V8" s="8">
        <v>5019</v>
      </c>
      <c r="W8" s="8">
        <v>4982</v>
      </c>
      <c r="X8" s="8">
        <v>4651</v>
      </c>
      <c r="Y8" s="8">
        <v>4311</v>
      </c>
      <c r="Z8" s="8">
        <v>4096</v>
      </c>
      <c r="AA8" s="9">
        <v>3851</v>
      </c>
    </row>
    <row r="9" spans="1:27" ht="16.5" thickTop="1" thickBot="1" x14ac:dyDescent="0.3">
      <c r="B9" t="s">
        <v>7</v>
      </c>
      <c r="C9" s="7" t="s">
        <v>2</v>
      </c>
      <c r="D9" s="8">
        <v>194</v>
      </c>
      <c r="E9" s="8">
        <v>247</v>
      </c>
      <c r="F9" s="8">
        <v>220</v>
      </c>
      <c r="G9" s="8">
        <v>208</v>
      </c>
      <c r="H9" s="8">
        <v>182</v>
      </c>
      <c r="I9" s="8">
        <v>188</v>
      </c>
      <c r="J9" s="8">
        <v>193</v>
      </c>
      <c r="K9" s="8">
        <v>187</v>
      </c>
      <c r="L9" s="8">
        <v>155</v>
      </c>
      <c r="M9" s="8">
        <v>111</v>
      </c>
      <c r="N9" s="8">
        <v>123</v>
      </c>
      <c r="O9" s="8">
        <v>174</v>
      </c>
      <c r="P9" s="8">
        <v>123</v>
      </c>
      <c r="Q9" s="8">
        <v>102</v>
      </c>
      <c r="R9" s="8">
        <v>114</v>
      </c>
      <c r="S9" s="8">
        <v>96</v>
      </c>
      <c r="T9" s="8">
        <v>52</v>
      </c>
      <c r="U9" s="8">
        <v>53</v>
      </c>
      <c r="V9" s="8">
        <v>126</v>
      </c>
      <c r="W9" s="8">
        <v>91</v>
      </c>
      <c r="X9" s="8">
        <v>109</v>
      </c>
      <c r="Y9" s="8">
        <v>247</v>
      </c>
      <c r="Z9" s="8">
        <v>310</v>
      </c>
      <c r="AA9" s="9">
        <v>352</v>
      </c>
    </row>
    <row r="10" spans="1:27" ht="16.5" thickTop="1" thickBot="1" x14ac:dyDescent="0.3">
      <c r="B10" t="s">
        <v>8</v>
      </c>
      <c r="C10" s="7" t="s">
        <v>2</v>
      </c>
      <c r="D10" s="8">
        <v>97</v>
      </c>
      <c r="E10" s="8">
        <v>90</v>
      </c>
      <c r="F10" s="8">
        <v>89</v>
      </c>
      <c r="G10" s="8">
        <v>90</v>
      </c>
      <c r="H10" s="8">
        <v>107</v>
      </c>
      <c r="I10" s="8">
        <v>155</v>
      </c>
      <c r="J10" s="8">
        <v>155</v>
      </c>
      <c r="K10" s="8">
        <v>199</v>
      </c>
      <c r="L10" s="8">
        <v>419</v>
      </c>
      <c r="M10" s="8">
        <v>183</v>
      </c>
      <c r="N10" s="8">
        <v>174</v>
      </c>
      <c r="O10" s="8">
        <v>175</v>
      </c>
      <c r="P10" s="8">
        <v>173</v>
      </c>
      <c r="Q10" s="8">
        <v>192</v>
      </c>
      <c r="R10" s="8">
        <v>216</v>
      </c>
      <c r="S10" s="8">
        <v>215</v>
      </c>
      <c r="T10" s="8">
        <v>210</v>
      </c>
      <c r="U10" s="8">
        <v>281</v>
      </c>
      <c r="V10" s="8">
        <v>388</v>
      </c>
      <c r="W10" s="8">
        <v>421</v>
      </c>
      <c r="X10" s="8">
        <v>602</v>
      </c>
      <c r="Y10" s="8">
        <v>574</v>
      </c>
      <c r="Z10" s="8">
        <v>304</v>
      </c>
      <c r="AA10" s="9">
        <v>162</v>
      </c>
    </row>
    <row r="11" spans="1:27" ht="15.75" thickTop="1" x14ac:dyDescent="0.25"/>
    <row r="13" spans="1:27" x14ac:dyDescent="0.25">
      <c r="C13">
        <v>1</v>
      </c>
      <c r="D13">
        <v>2</v>
      </c>
      <c r="E13">
        <v>3</v>
      </c>
      <c r="F13">
        <v>4</v>
      </c>
      <c r="G13">
        <v>5</v>
      </c>
      <c r="H13">
        <v>6</v>
      </c>
      <c r="I13">
        <v>7</v>
      </c>
      <c r="J13">
        <v>8</v>
      </c>
      <c r="K13">
        <v>9</v>
      </c>
      <c r="L13">
        <v>10</v>
      </c>
      <c r="M13">
        <v>11</v>
      </c>
      <c r="N13">
        <v>12</v>
      </c>
      <c r="O13">
        <v>13</v>
      </c>
      <c r="P13">
        <v>14</v>
      </c>
      <c r="Q13">
        <v>15</v>
      </c>
      <c r="R13">
        <v>16</v>
      </c>
      <c r="S13">
        <v>17</v>
      </c>
      <c r="T13">
        <v>18</v>
      </c>
      <c r="U13">
        <v>19</v>
      </c>
      <c r="V13">
        <v>20</v>
      </c>
      <c r="W13">
        <v>21</v>
      </c>
      <c r="X13">
        <v>22</v>
      </c>
      <c r="Y13">
        <v>23</v>
      </c>
      <c r="Z13">
        <v>24</v>
      </c>
    </row>
    <row r="14" spans="1:27" x14ac:dyDescent="0.25">
      <c r="B14" t="s">
        <v>3</v>
      </c>
      <c r="C14">
        <f>D5</f>
        <v>9244</v>
      </c>
      <c r="D14">
        <f t="shared" ref="D14:Z14" si="0">E5</f>
        <v>9241</v>
      </c>
      <c r="E14">
        <f t="shared" si="0"/>
        <v>9233</v>
      </c>
      <c r="F14">
        <f t="shared" si="0"/>
        <v>9231</v>
      </c>
      <c r="G14">
        <f t="shared" si="0"/>
        <v>9237</v>
      </c>
      <c r="H14">
        <f t="shared" si="0"/>
        <v>9231</v>
      </c>
      <c r="I14">
        <f t="shared" si="0"/>
        <v>9239</v>
      </c>
      <c r="J14">
        <f t="shared" si="0"/>
        <v>9246</v>
      </c>
      <c r="K14">
        <f t="shared" si="0"/>
        <v>9243</v>
      </c>
      <c r="L14">
        <f t="shared" si="0"/>
        <v>9235</v>
      </c>
      <c r="M14">
        <f t="shared" si="0"/>
        <v>9224</v>
      </c>
      <c r="N14">
        <f t="shared" si="0"/>
        <v>9229</v>
      </c>
      <c r="O14">
        <f t="shared" si="0"/>
        <v>9230</v>
      </c>
      <c r="P14">
        <f t="shared" si="0"/>
        <v>9226</v>
      </c>
      <c r="Q14">
        <f t="shared" si="0"/>
        <v>9229</v>
      </c>
      <c r="R14">
        <f t="shared" si="0"/>
        <v>9232</v>
      </c>
      <c r="S14">
        <f t="shared" si="0"/>
        <v>9208</v>
      </c>
      <c r="T14">
        <f t="shared" si="0"/>
        <v>9206</v>
      </c>
      <c r="U14">
        <f t="shared" si="0"/>
        <v>9204</v>
      </c>
      <c r="V14">
        <f t="shared" si="0"/>
        <v>9213</v>
      </c>
      <c r="W14">
        <f t="shared" si="0"/>
        <v>9209</v>
      </c>
      <c r="X14">
        <f t="shared" si="0"/>
        <v>9191</v>
      </c>
      <c r="Y14">
        <f t="shared" si="0"/>
        <v>9197</v>
      </c>
      <c r="Z14">
        <f t="shared" si="0"/>
        <v>9206</v>
      </c>
    </row>
    <row r="15" spans="1:27" x14ac:dyDescent="0.25">
      <c r="B15" t="s">
        <v>320</v>
      </c>
      <c r="C15">
        <f>D8</f>
        <v>3998</v>
      </c>
      <c r="D15">
        <f t="shared" ref="D15:Z15" si="1">E8</f>
        <v>3955</v>
      </c>
      <c r="E15">
        <f t="shared" si="1"/>
        <v>3691</v>
      </c>
      <c r="F15">
        <f t="shared" si="1"/>
        <v>3942</v>
      </c>
      <c r="G15">
        <f t="shared" si="1"/>
        <v>4001</v>
      </c>
      <c r="H15">
        <f t="shared" si="1"/>
        <v>3590</v>
      </c>
      <c r="I15">
        <f t="shared" si="1"/>
        <v>4564</v>
      </c>
      <c r="J15">
        <f t="shared" si="1"/>
        <v>4948</v>
      </c>
      <c r="K15">
        <f t="shared" si="1"/>
        <v>5015</v>
      </c>
      <c r="L15">
        <f t="shared" si="1"/>
        <v>5248</v>
      </c>
      <c r="M15">
        <f t="shared" si="1"/>
        <v>4911</v>
      </c>
      <c r="N15">
        <f t="shared" si="1"/>
        <v>4790</v>
      </c>
      <c r="O15">
        <f t="shared" si="1"/>
        <v>4776</v>
      </c>
      <c r="P15">
        <f t="shared" si="1"/>
        <v>4330</v>
      </c>
      <c r="Q15">
        <f t="shared" si="1"/>
        <v>4232</v>
      </c>
      <c r="R15">
        <f t="shared" si="1"/>
        <v>4367</v>
      </c>
      <c r="S15">
        <f t="shared" si="1"/>
        <v>5018</v>
      </c>
      <c r="T15">
        <f t="shared" si="1"/>
        <v>5134</v>
      </c>
      <c r="U15">
        <f t="shared" si="1"/>
        <v>5019</v>
      </c>
      <c r="V15">
        <f t="shared" si="1"/>
        <v>4982</v>
      </c>
      <c r="W15">
        <f t="shared" si="1"/>
        <v>4651</v>
      </c>
      <c r="X15">
        <f t="shared" si="1"/>
        <v>4311</v>
      </c>
      <c r="Y15">
        <f t="shared" si="1"/>
        <v>4096</v>
      </c>
      <c r="Z15">
        <f t="shared" si="1"/>
        <v>3851</v>
      </c>
    </row>
    <row r="16" spans="1:27" x14ac:dyDescent="0.25">
      <c r="B16" t="s">
        <v>7</v>
      </c>
      <c r="C16">
        <f>D9</f>
        <v>194</v>
      </c>
      <c r="D16">
        <f t="shared" ref="D16:Z16" si="2">E9</f>
        <v>247</v>
      </c>
      <c r="E16">
        <f t="shared" si="2"/>
        <v>220</v>
      </c>
      <c r="F16">
        <f t="shared" si="2"/>
        <v>208</v>
      </c>
      <c r="G16">
        <f t="shared" si="2"/>
        <v>182</v>
      </c>
      <c r="H16">
        <f t="shared" si="2"/>
        <v>188</v>
      </c>
      <c r="I16">
        <f t="shared" si="2"/>
        <v>193</v>
      </c>
      <c r="J16">
        <f t="shared" si="2"/>
        <v>187</v>
      </c>
      <c r="K16">
        <f t="shared" si="2"/>
        <v>155</v>
      </c>
      <c r="L16">
        <f t="shared" si="2"/>
        <v>111</v>
      </c>
      <c r="M16">
        <f t="shared" si="2"/>
        <v>123</v>
      </c>
      <c r="N16">
        <f t="shared" si="2"/>
        <v>174</v>
      </c>
      <c r="O16">
        <f t="shared" si="2"/>
        <v>123</v>
      </c>
      <c r="P16">
        <f t="shared" si="2"/>
        <v>102</v>
      </c>
      <c r="Q16">
        <f t="shared" si="2"/>
        <v>114</v>
      </c>
      <c r="R16">
        <f t="shared" si="2"/>
        <v>96</v>
      </c>
      <c r="S16">
        <f t="shared" si="2"/>
        <v>52</v>
      </c>
      <c r="T16">
        <f t="shared" si="2"/>
        <v>53</v>
      </c>
      <c r="U16">
        <f t="shared" si="2"/>
        <v>126</v>
      </c>
      <c r="V16">
        <f t="shared" si="2"/>
        <v>91</v>
      </c>
      <c r="W16">
        <f t="shared" si="2"/>
        <v>109</v>
      </c>
      <c r="X16">
        <f t="shared" si="2"/>
        <v>247</v>
      </c>
      <c r="Y16">
        <f t="shared" si="2"/>
        <v>310</v>
      </c>
      <c r="Z16">
        <f t="shared" si="2"/>
        <v>352</v>
      </c>
    </row>
    <row r="17" spans="2:26" x14ac:dyDescent="0.25">
      <c r="B17" t="s">
        <v>5</v>
      </c>
      <c r="C17">
        <f>D7</f>
        <v>2619</v>
      </c>
      <c r="D17">
        <f t="shared" ref="D17:Z17" si="3">E7</f>
        <v>2751</v>
      </c>
      <c r="E17">
        <f t="shared" si="3"/>
        <v>2888</v>
      </c>
      <c r="F17">
        <f t="shared" si="3"/>
        <v>2685</v>
      </c>
      <c r="G17">
        <f t="shared" si="3"/>
        <v>3054</v>
      </c>
      <c r="H17">
        <f t="shared" si="3"/>
        <v>3909</v>
      </c>
      <c r="I17">
        <f t="shared" si="3"/>
        <v>4791</v>
      </c>
      <c r="J17">
        <f t="shared" si="3"/>
        <v>5816</v>
      </c>
      <c r="K17">
        <f t="shared" si="3"/>
        <v>6042</v>
      </c>
      <c r="L17">
        <f t="shared" si="3"/>
        <v>5677</v>
      </c>
      <c r="M17">
        <f t="shared" si="3"/>
        <v>5422</v>
      </c>
      <c r="N17">
        <f t="shared" si="3"/>
        <v>5245</v>
      </c>
      <c r="O17">
        <f t="shared" si="3"/>
        <v>4534</v>
      </c>
      <c r="P17">
        <f t="shared" si="3"/>
        <v>4425</v>
      </c>
      <c r="Q17">
        <f t="shared" si="3"/>
        <v>4425</v>
      </c>
      <c r="R17">
        <f t="shared" si="3"/>
        <v>4549</v>
      </c>
      <c r="S17">
        <f t="shared" si="3"/>
        <v>5228</v>
      </c>
      <c r="T17">
        <f t="shared" si="3"/>
        <v>5845</v>
      </c>
      <c r="U17">
        <f t="shared" si="3"/>
        <v>6112</v>
      </c>
      <c r="V17">
        <f t="shared" si="3"/>
        <v>6116</v>
      </c>
      <c r="W17">
        <f t="shared" si="3"/>
        <v>6107</v>
      </c>
      <c r="X17">
        <f t="shared" si="3"/>
        <v>5722</v>
      </c>
      <c r="Y17">
        <f t="shared" si="3"/>
        <v>4949</v>
      </c>
      <c r="Z17">
        <f t="shared" si="3"/>
        <v>3837</v>
      </c>
    </row>
    <row r="18" spans="2:26" x14ac:dyDescent="0.25">
      <c r="B18" t="s">
        <v>8</v>
      </c>
      <c r="C18">
        <f>D10+D6</f>
        <v>139</v>
      </c>
      <c r="D18">
        <f t="shared" ref="D18:Z18" si="4">E10+E6</f>
        <v>132</v>
      </c>
      <c r="E18">
        <f t="shared" si="4"/>
        <v>130</v>
      </c>
      <c r="F18">
        <f t="shared" si="4"/>
        <v>132</v>
      </c>
      <c r="G18">
        <f t="shared" si="4"/>
        <v>152</v>
      </c>
      <c r="H18">
        <f t="shared" si="4"/>
        <v>200</v>
      </c>
      <c r="I18">
        <f t="shared" si="4"/>
        <v>200</v>
      </c>
      <c r="J18">
        <f t="shared" si="4"/>
        <v>244</v>
      </c>
      <c r="K18">
        <f t="shared" si="4"/>
        <v>464</v>
      </c>
      <c r="L18">
        <f t="shared" si="4"/>
        <v>228</v>
      </c>
      <c r="M18">
        <f t="shared" si="4"/>
        <v>219</v>
      </c>
      <c r="N18">
        <f t="shared" si="4"/>
        <v>220</v>
      </c>
      <c r="O18">
        <f t="shared" si="4"/>
        <v>218</v>
      </c>
      <c r="P18">
        <f t="shared" si="4"/>
        <v>237</v>
      </c>
      <c r="Q18">
        <f t="shared" si="4"/>
        <v>261</v>
      </c>
      <c r="R18">
        <f t="shared" si="4"/>
        <v>260</v>
      </c>
      <c r="S18">
        <f t="shared" si="4"/>
        <v>255</v>
      </c>
      <c r="T18">
        <f t="shared" si="4"/>
        <v>326</v>
      </c>
      <c r="U18">
        <f t="shared" si="4"/>
        <v>432</v>
      </c>
      <c r="V18">
        <f t="shared" si="4"/>
        <v>465</v>
      </c>
      <c r="W18">
        <f t="shared" si="4"/>
        <v>646</v>
      </c>
      <c r="X18">
        <f t="shared" si="4"/>
        <v>618</v>
      </c>
      <c r="Y18">
        <f t="shared" si="4"/>
        <v>348</v>
      </c>
      <c r="Z18">
        <f t="shared" si="4"/>
        <v>207</v>
      </c>
    </row>
    <row r="19" spans="2:26" x14ac:dyDescent="0.25">
      <c r="B19" t="s">
        <v>9</v>
      </c>
      <c r="C19">
        <f>SUM(C14:C18)</f>
        <v>16194</v>
      </c>
      <c r="D19">
        <f t="shared" ref="D19:Z19" si="5">SUM(D14:D18)</f>
        <v>16326</v>
      </c>
      <c r="E19">
        <f t="shared" si="5"/>
        <v>16162</v>
      </c>
      <c r="F19">
        <f t="shared" si="5"/>
        <v>16198</v>
      </c>
      <c r="G19">
        <f t="shared" si="5"/>
        <v>16626</v>
      </c>
      <c r="H19">
        <f t="shared" si="5"/>
        <v>17118</v>
      </c>
      <c r="I19">
        <f t="shared" si="5"/>
        <v>18987</v>
      </c>
      <c r="J19">
        <f t="shared" si="5"/>
        <v>20441</v>
      </c>
      <c r="K19">
        <f t="shared" si="5"/>
        <v>20919</v>
      </c>
      <c r="L19">
        <f t="shared" si="5"/>
        <v>20499</v>
      </c>
      <c r="M19">
        <f t="shared" si="5"/>
        <v>19899</v>
      </c>
      <c r="N19">
        <f t="shared" si="5"/>
        <v>19658</v>
      </c>
      <c r="O19">
        <f t="shared" si="5"/>
        <v>18881</v>
      </c>
      <c r="P19">
        <f t="shared" si="5"/>
        <v>18320</v>
      </c>
      <c r="Q19">
        <f t="shared" si="5"/>
        <v>18261</v>
      </c>
      <c r="R19">
        <f t="shared" si="5"/>
        <v>18504</v>
      </c>
      <c r="S19">
        <f t="shared" si="5"/>
        <v>19761</v>
      </c>
      <c r="T19">
        <f t="shared" si="5"/>
        <v>20564</v>
      </c>
      <c r="U19">
        <f t="shared" si="5"/>
        <v>20893</v>
      </c>
      <c r="V19">
        <f t="shared" si="5"/>
        <v>20867</v>
      </c>
      <c r="W19">
        <f t="shared" si="5"/>
        <v>20722</v>
      </c>
      <c r="X19">
        <f t="shared" si="5"/>
        <v>20089</v>
      </c>
      <c r="Y19">
        <f t="shared" si="5"/>
        <v>18900</v>
      </c>
      <c r="Z19">
        <f t="shared" si="5"/>
        <v>17453</v>
      </c>
    </row>
  </sheetData>
  <mergeCells count="1">
    <mergeCell ref="B4:C4"/>
  </mergeCells>
  <hyperlinks>
    <hyperlink ref="B4" r:id="rId1" display="http://reports.ieso.ca/public/GenOutputCapability/PUB_GenOutputCapability_20140211.xml"/>
    <hyperlink ref="C5" r:id="rId2" display="http://reports.ieso.ca/public/GenOutputCapability/PUB_GenOutputCapability_20140211.xml"/>
    <hyperlink ref="C6" r:id="rId3" display="http://reports.ieso.ca/public/GenOutputCapability/PUB_GenOutputCapability_20140211.xml"/>
    <hyperlink ref="C7" r:id="rId4" display="http://reports.ieso.ca/public/GenOutputCapability/PUB_GenOutputCapability_20140211.xml"/>
    <hyperlink ref="C8" r:id="rId5" display="http://reports.ieso.ca/public/GenOutputCapability/PUB_GenOutputCapability_20140211.xml"/>
    <hyperlink ref="C9" r:id="rId6" display="http://reports.ieso.ca/public/GenOutputCapability/PUB_GenOutputCapability_20140211.xml"/>
    <hyperlink ref="C10" r:id="rId7" display="http://reports.ieso.ca/public/GenOutputCapability/PUB_GenOutputCapability_20140211.xml"/>
  </hyperlinks>
  <pageMargins left="0.7" right="0.7" top="0.75" bottom="0.75" header="0.3" footer="0.3"/>
  <pageSetup orientation="portrait" r:id="rId8"/>
  <drawing r:id="rId9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6"/>
  <sheetViews>
    <sheetView topLeftCell="A4" workbookViewId="0">
      <selection activeCell="M11" sqref="M11"/>
    </sheetView>
  </sheetViews>
  <sheetFormatPr defaultRowHeight="15" x14ac:dyDescent="0.25"/>
  <sheetData>
    <row r="1" spans="2:13" x14ac:dyDescent="0.25">
      <c r="C1">
        <v>2004</v>
      </c>
      <c r="D1">
        <v>2005</v>
      </c>
      <c r="E1">
        <v>2006</v>
      </c>
      <c r="F1">
        <v>2007</v>
      </c>
      <c r="G1">
        <v>2008</v>
      </c>
      <c r="H1">
        <v>2009</v>
      </c>
      <c r="I1">
        <v>2010</v>
      </c>
      <c r="J1">
        <v>2011</v>
      </c>
      <c r="K1">
        <v>2012</v>
      </c>
      <c r="L1">
        <v>2013</v>
      </c>
    </row>
    <row r="2" spans="2:13" x14ac:dyDescent="0.25">
      <c r="B2" t="s">
        <v>364</v>
      </c>
      <c r="C2">
        <v>8026642</v>
      </c>
      <c r="D2">
        <v>7705584</v>
      </c>
      <c r="E2">
        <v>6292287</v>
      </c>
      <c r="F2">
        <v>5659881</v>
      </c>
      <c r="G2">
        <v>5598905</v>
      </c>
      <c r="H2">
        <v>4377446</v>
      </c>
      <c r="I2">
        <v>4198243</v>
      </c>
      <c r="J2">
        <v>4386189</v>
      </c>
      <c r="K2">
        <v>4255038</v>
      </c>
      <c r="L2">
        <v>4461528</v>
      </c>
    </row>
    <row r="3" spans="2:13" x14ac:dyDescent="0.25">
      <c r="B3" t="s">
        <v>365</v>
      </c>
      <c r="C3">
        <v>12465401</v>
      </c>
      <c r="D3">
        <v>12523545</v>
      </c>
      <c r="E3">
        <v>12194645</v>
      </c>
      <c r="F3">
        <v>12230943</v>
      </c>
      <c r="G3">
        <v>12079256</v>
      </c>
      <c r="H3">
        <v>10567576</v>
      </c>
      <c r="I3">
        <v>10653747</v>
      </c>
      <c r="J3">
        <v>10612268</v>
      </c>
      <c r="K3">
        <v>10813005</v>
      </c>
      <c r="L3">
        <v>11207472</v>
      </c>
    </row>
    <row r="4" spans="2:13" x14ac:dyDescent="0.25">
      <c r="B4" t="s">
        <v>366</v>
      </c>
      <c r="C4">
        <v>11633400</v>
      </c>
      <c r="D4">
        <v>11684593</v>
      </c>
      <c r="E4">
        <v>11407117</v>
      </c>
      <c r="F4">
        <v>11199118</v>
      </c>
      <c r="G4">
        <v>11101271</v>
      </c>
      <c r="H4">
        <v>11017059</v>
      </c>
      <c r="I4">
        <v>9816081</v>
      </c>
      <c r="J4">
        <v>9798695</v>
      </c>
      <c r="K4">
        <v>9658760</v>
      </c>
      <c r="L4">
        <v>8166726</v>
      </c>
    </row>
    <row r="5" spans="2:13" x14ac:dyDescent="0.25">
      <c r="B5" t="s">
        <v>367</v>
      </c>
      <c r="C5">
        <v>9334885</v>
      </c>
      <c r="D5">
        <v>9440228</v>
      </c>
      <c r="E5">
        <v>9094560</v>
      </c>
      <c r="F5">
        <v>9581430</v>
      </c>
      <c r="G5">
        <v>9112280</v>
      </c>
      <c r="H5">
        <v>8470100</v>
      </c>
      <c r="I5">
        <v>8805876</v>
      </c>
      <c r="J5">
        <v>8771343</v>
      </c>
      <c r="K5">
        <v>8604630</v>
      </c>
      <c r="L5">
        <v>9616360</v>
      </c>
    </row>
    <row r="6" spans="2:13" x14ac:dyDescent="0.25">
      <c r="B6" t="s">
        <v>368</v>
      </c>
      <c r="C6">
        <v>50578053</v>
      </c>
      <c r="D6">
        <v>52667157</v>
      </c>
      <c r="E6">
        <v>51224608</v>
      </c>
      <c r="F6">
        <v>52076598</v>
      </c>
      <c r="G6">
        <v>50970560</v>
      </c>
      <c r="H6">
        <v>49420638</v>
      </c>
      <c r="I6">
        <v>51559010</v>
      </c>
      <c r="J6">
        <v>51414676</v>
      </c>
      <c r="K6">
        <v>51726903</v>
      </c>
      <c r="L6">
        <v>51394654</v>
      </c>
    </row>
    <row r="7" spans="2:13" x14ac:dyDescent="0.25">
      <c r="B7" t="s">
        <v>369</v>
      </c>
      <c r="C7">
        <v>8305927</v>
      </c>
      <c r="D7">
        <v>8564702</v>
      </c>
      <c r="E7">
        <v>8228440</v>
      </c>
      <c r="F7">
        <v>8518320</v>
      </c>
      <c r="G7">
        <v>8338299</v>
      </c>
      <c r="H7">
        <v>8181837</v>
      </c>
      <c r="I7">
        <v>8443847</v>
      </c>
      <c r="J7">
        <v>8440514</v>
      </c>
      <c r="K7">
        <v>8327065</v>
      </c>
      <c r="L7">
        <v>8263822</v>
      </c>
    </row>
    <row r="8" spans="2:13" x14ac:dyDescent="0.25">
      <c r="B8" t="s">
        <v>370</v>
      </c>
      <c r="C8">
        <v>328522</v>
      </c>
      <c r="D8">
        <v>414000</v>
      </c>
      <c r="E8">
        <v>457056</v>
      </c>
      <c r="F8">
        <v>669557</v>
      </c>
      <c r="G8">
        <v>590097</v>
      </c>
      <c r="H8">
        <v>525948</v>
      </c>
      <c r="I8">
        <v>574370</v>
      </c>
      <c r="J8">
        <v>714032</v>
      </c>
      <c r="K8">
        <v>706635</v>
      </c>
      <c r="L8">
        <v>551340</v>
      </c>
    </row>
    <row r="9" spans="2:13" x14ac:dyDescent="0.25">
      <c r="B9" t="s">
        <v>371</v>
      </c>
      <c r="C9">
        <v>29978201</v>
      </c>
      <c r="D9">
        <v>30767064</v>
      </c>
      <c r="E9">
        <v>29586949</v>
      </c>
      <c r="F9">
        <v>29363133</v>
      </c>
      <c r="G9">
        <v>28448159</v>
      </c>
      <c r="H9">
        <v>25877197</v>
      </c>
      <c r="I9">
        <v>27728804</v>
      </c>
      <c r="J9">
        <v>27695515</v>
      </c>
      <c r="K9">
        <v>28173312</v>
      </c>
      <c r="L9">
        <v>28262181</v>
      </c>
    </row>
    <row r="10" spans="2:13" x14ac:dyDescent="0.25">
      <c r="B10" t="s">
        <v>372</v>
      </c>
      <c r="C10">
        <v>5387975</v>
      </c>
      <c r="D10">
        <v>5494446</v>
      </c>
      <c r="E10">
        <v>5410231</v>
      </c>
      <c r="F10">
        <v>5556548</v>
      </c>
      <c r="G10">
        <v>5178265</v>
      </c>
      <c r="H10">
        <v>4669877</v>
      </c>
      <c r="I10">
        <v>4958255</v>
      </c>
      <c r="J10">
        <v>4705958</v>
      </c>
      <c r="K10">
        <v>4656282</v>
      </c>
      <c r="L10">
        <v>4481642</v>
      </c>
    </row>
    <row r="11" spans="2:13" x14ac:dyDescent="0.25">
      <c r="B11" t="s">
        <v>373</v>
      </c>
      <c r="C11">
        <v>17375629</v>
      </c>
      <c r="D11">
        <v>17569290</v>
      </c>
      <c r="E11">
        <v>16686259</v>
      </c>
      <c r="F11">
        <v>16467688</v>
      </c>
      <c r="G11">
        <v>15898862</v>
      </c>
      <c r="H11">
        <v>15002692</v>
      </c>
      <c r="I11">
        <v>15156870</v>
      </c>
      <c r="J11">
        <v>14420040</v>
      </c>
      <c r="K11">
        <v>13820122</v>
      </c>
      <c r="L11">
        <v>13864754</v>
      </c>
    </row>
    <row r="15" spans="2:13" x14ac:dyDescent="0.25">
      <c r="C15">
        <v>2004</v>
      </c>
      <c r="D15">
        <v>2005</v>
      </c>
      <c r="E15">
        <v>2006</v>
      </c>
      <c r="F15">
        <v>2007</v>
      </c>
      <c r="G15">
        <v>2008</v>
      </c>
      <c r="H15">
        <v>2009</v>
      </c>
      <c r="I15">
        <v>2010</v>
      </c>
      <c r="J15">
        <v>2011</v>
      </c>
      <c r="K15">
        <v>2012</v>
      </c>
      <c r="L15">
        <v>2013</v>
      </c>
    </row>
    <row r="16" spans="2:13" x14ac:dyDescent="0.25">
      <c r="B16" t="s">
        <v>364</v>
      </c>
      <c r="C16" s="11">
        <f t="shared" ref="C16:L16" si="0">C2/1000000</f>
        <v>8.0266420000000007</v>
      </c>
      <c r="D16" s="11">
        <f t="shared" si="0"/>
        <v>7.705584</v>
      </c>
      <c r="E16" s="11">
        <f t="shared" si="0"/>
        <v>6.292287</v>
      </c>
      <c r="F16" s="11">
        <f t="shared" si="0"/>
        <v>5.6598810000000004</v>
      </c>
      <c r="G16" s="11">
        <f t="shared" si="0"/>
        <v>5.5989050000000002</v>
      </c>
      <c r="H16" s="11">
        <f t="shared" si="0"/>
        <v>4.3774459999999999</v>
      </c>
      <c r="I16" s="11">
        <f t="shared" si="0"/>
        <v>4.1982429999999997</v>
      </c>
      <c r="J16" s="11">
        <f t="shared" si="0"/>
        <v>4.3861889999999999</v>
      </c>
      <c r="K16" s="11">
        <f t="shared" si="0"/>
        <v>4.2550379999999999</v>
      </c>
      <c r="L16" s="11">
        <f t="shared" si="0"/>
        <v>4.4615280000000004</v>
      </c>
      <c r="M16" s="11">
        <f>C16-L16</f>
        <v>3.5651140000000003</v>
      </c>
    </row>
    <row r="17" spans="2:13" x14ac:dyDescent="0.25">
      <c r="B17" t="s">
        <v>365</v>
      </c>
      <c r="C17" s="11">
        <f t="shared" ref="C17:L25" si="1">C3/1000000</f>
        <v>12.465401</v>
      </c>
      <c r="D17" s="11">
        <f t="shared" si="1"/>
        <v>12.523545</v>
      </c>
      <c r="E17" s="11">
        <f t="shared" si="1"/>
        <v>12.194645</v>
      </c>
      <c r="F17" s="11">
        <f t="shared" si="1"/>
        <v>12.230943</v>
      </c>
      <c r="G17" s="11">
        <f t="shared" si="1"/>
        <v>12.079256000000001</v>
      </c>
      <c r="H17" s="11">
        <f t="shared" si="1"/>
        <v>10.567576000000001</v>
      </c>
      <c r="I17" s="11">
        <f t="shared" si="1"/>
        <v>10.653746999999999</v>
      </c>
      <c r="J17" s="11">
        <f t="shared" si="1"/>
        <v>10.612268</v>
      </c>
      <c r="K17" s="11">
        <f t="shared" si="1"/>
        <v>10.813005</v>
      </c>
      <c r="L17" s="11">
        <f t="shared" si="1"/>
        <v>11.207471999999999</v>
      </c>
      <c r="M17" s="11">
        <f t="shared" ref="M17:M25" si="2">C17-L17</f>
        <v>1.2579290000000007</v>
      </c>
    </row>
    <row r="18" spans="2:13" x14ac:dyDescent="0.25">
      <c r="B18" t="s">
        <v>366</v>
      </c>
      <c r="C18" s="11">
        <f t="shared" si="1"/>
        <v>11.6334</v>
      </c>
      <c r="D18" s="11">
        <f t="shared" si="1"/>
        <v>11.684593</v>
      </c>
      <c r="E18" s="11">
        <f t="shared" si="1"/>
        <v>11.407117</v>
      </c>
      <c r="F18" s="11">
        <f t="shared" si="1"/>
        <v>11.199118</v>
      </c>
      <c r="G18" s="11">
        <f t="shared" si="1"/>
        <v>11.101271000000001</v>
      </c>
      <c r="H18" s="11">
        <f t="shared" si="1"/>
        <v>11.017059</v>
      </c>
      <c r="I18" s="11">
        <f t="shared" si="1"/>
        <v>9.8160810000000005</v>
      </c>
      <c r="J18" s="11">
        <f t="shared" si="1"/>
        <v>9.7986950000000004</v>
      </c>
      <c r="K18" s="11">
        <f t="shared" si="1"/>
        <v>9.6587599999999991</v>
      </c>
      <c r="L18" s="11">
        <f t="shared" si="1"/>
        <v>8.1667260000000006</v>
      </c>
      <c r="M18" s="11">
        <f t="shared" si="2"/>
        <v>3.4666739999999994</v>
      </c>
    </row>
    <row r="19" spans="2:13" x14ac:dyDescent="0.25">
      <c r="B19" t="s">
        <v>367</v>
      </c>
      <c r="C19" s="11">
        <f t="shared" si="1"/>
        <v>9.3348849999999999</v>
      </c>
      <c r="D19" s="11">
        <f t="shared" si="1"/>
        <v>9.4402279999999994</v>
      </c>
      <c r="E19" s="11">
        <f t="shared" si="1"/>
        <v>9.0945599999999995</v>
      </c>
      <c r="F19" s="11">
        <f t="shared" si="1"/>
        <v>9.5814299999999992</v>
      </c>
      <c r="G19" s="11">
        <f t="shared" si="1"/>
        <v>9.1122800000000002</v>
      </c>
      <c r="H19" s="11">
        <f t="shared" si="1"/>
        <v>8.4701000000000004</v>
      </c>
      <c r="I19" s="11">
        <f t="shared" si="1"/>
        <v>8.8058759999999996</v>
      </c>
      <c r="J19" s="11">
        <f t="shared" si="1"/>
        <v>8.7713429999999999</v>
      </c>
      <c r="K19" s="11">
        <f t="shared" si="1"/>
        <v>8.6046300000000002</v>
      </c>
      <c r="L19" s="11">
        <f t="shared" si="1"/>
        <v>9.6163600000000002</v>
      </c>
      <c r="M19" s="11">
        <f t="shared" si="2"/>
        <v>-0.28147500000000036</v>
      </c>
    </row>
    <row r="20" spans="2:13" x14ac:dyDescent="0.25">
      <c r="B20" t="s">
        <v>368</v>
      </c>
      <c r="C20" s="11">
        <f t="shared" si="1"/>
        <v>50.578052999999997</v>
      </c>
      <c r="D20" s="11">
        <f t="shared" si="1"/>
        <v>52.667157000000003</v>
      </c>
      <c r="E20" s="11">
        <f t="shared" si="1"/>
        <v>51.224608000000003</v>
      </c>
      <c r="F20" s="11">
        <f t="shared" si="1"/>
        <v>52.076597999999997</v>
      </c>
      <c r="G20" s="11">
        <f t="shared" si="1"/>
        <v>50.970559999999999</v>
      </c>
      <c r="H20" s="11">
        <f t="shared" si="1"/>
        <v>49.420637999999997</v>
      </c>
      <c r="I20" s="11">
        <f t="shared" si="1"/>
        <v>51.559010000000001</v>
      </c>
      <c r="J20" s="11">
        <f t="shared" si="1"/>
        <v>51.414676</v>
      </c>
      <c r="K20" s="11">
        <f t="shared" si="1"/>
        <v>51.726903</v>
      </c>
      <c r="L20" s="11">
        <f t="shared" si="1"/>
        <v>51.394654000000003</v>
      </c>
      <c r="M20" s="11">
        <f t="shared" si="2"/>
        <v>-0.81660100000000568</v>
      </c>
    </row>
    <row r="21" spans="2:13" x14ac:dyDescent="0.25">
      <c r="B21" t="s">
        <v>369</v>
      </c>
      <c r="C21" s="11">
        <f t="shared" si="1"/>
        <v>8.3059270000000005</v>
      </c>
      <c r="D21" s="11">
        <f t="shared" si="1"/>
        <v>8.5647020000000005</v>
      </c>
      <c r="E21" s="11">
        <f t="shared" si="1"/>
        <v>8.2284400000000009</v>
      </c>
      <c r="F21" s="11">
        <f t="shared" si="1"/>
        <v>8.5183199999999992</v>
      </c>
      <c r="G21" s="11">
        <f t="shared" si="1"/>
        <v>8.3382989999999992</v>
      </c>
      <c r="H21" s="11">
        <f t="shared" si="1"/>
        <v>8.1818369999999998</v>
      </c>
      <c r="I21" s="11">
        <f t="shared" si="1"/>
        <v>8.4438469999999999</v>
      </c>
      <c r="J21" s="11">
        <f t="shared" si="1"/>
        <v>8.4405140000000003</v>
      </c>
      <c r="K21" s="11">
        <f t="shared" si="1"/>
        <v>8.3270649999999993</v>
      </c>
      <c r="L21" s="11">
        <f t="shared" si="1"/>
        <v>8.2638219999999993</v>
      </c>
      <c r="M21" s="11">
        <f t="shared" si="2"/>
        <v>4.2105000000001169E-2</v>
      </c>
    </row>
    <row r="22" spans="2:13" x14ac:dyDescent="0.25">
      <c r="B22" t="s">
        <v>370</v>
      </c>
      <c r="C22" s="11">
        <f t="shared" si="1"/>
        <v>0.32852199999999998</v>
      </c>
      <c r="D22" s="11">
        <f t="shared" si="1"/>
        <v>0.41399999999999998</v>
      </c>
      <c r="E22" s="11">
        <f t="shared" si="1"/>
        <v>0.45705600000000002</v>
      </c>
      <c r="F22" s="11">
        <f t="shared" si="1"/>
        <v>0.66955699999999996</v>
      </c>
      <c r="G22" s="11">
        <f t="shared" si="1"/>
        <v>0.59009699999999998</v>
      </c>
      <c r="H22" s="11">
        <f t="shared" si="1"/>
        <v>0.52594799999999997</v>
      </c>
      <c r="I22" s="11">
        <f t="shared" si="1"/>
        <v>0.57437000000000005</v>
      </c>
      <c r="J22" s="11">
        <f t="shared" si="1"/>
        <v>0.714032</v>
      </c>
      <c r="K22" s="11">
        <f t="shared" si="1"/>
        <v>0.70663500000000001</v>
      </c>
      <c r="L22" s="11">
        <f t="shared" si="1"/>
        <v>0.55134000000000005</v>
      </c>
      <c r="M22" s="11">
        <f t="shared" si="2"/>
        <v>-0.22281800000000007</v>
      </c>
    </row>
    <row r="23" spans="2:13" x14ac:dyDescent="0.25">
      <c r="B23" t="s">
        <v>371</v>
      </c>
      <c r="C23" s="11">
        <f t="shared" si="1"/>
        <v>29.978200999999999</v>
      </c>
      <c r="D23" s="11">
        <f t="shared" si="1"/>
        <v>30.767064000000001</v>
      </c>
      <c r="E23" s="11">
        <f t="shared" si="1"/>
        <v>29.586949000000001</v>
      </c>
      <c r="F23" s="11">
        <f t="shared" si="1"/>
        <v>29.363133000000001</v>
      </c>
      <c r="G23" s="11">
        <f t="shared" si="1"/>
        <v>28.448159</v>
      </c>
      <c r="H23" s="11">
        <f t="shared" si="1"/>
        <v>25.877196999999999</v>
      </c>
      <c r="I23" s="11">
        <f t="shared" si="1"/>
        <v>27.728804</v>
      </c>
      <c r="J23" s="11">
        <f t="shared" si="1"/>
        <v>27.695515</v>
      </c>
      <c r="K23" s="11">
        <f t="shared" si="1"/>
        <v>28.173311999999999</v>
      </c>
      <c r="L23" s="11">
        <f t="shared" si="1"/>
        <v>28.262181000000002</v>
      </c>
      <c r="M23" s="11">
        <f t="shared" si="2"/>
        <v>1.7160199999999968</v>
      </c>
    </row>
    <row r="24" spans="2:13" x14ac:dyDescent="0.25">
      <c r="B24" t="s">
        <v>372</v>
      </c>
      <c r="C24" s="11">
        <f t="shared" si="1"/>
        <v>5.387975</v>
      </c>
      <c r="D24" s="11">
        <f t="shared" si="1"/>
        <v>5.4944459999999999</v>
      </c>
      <c r="E24" s="11">
        <f t="shared" si="1"/>
        <v>5.4102309999999996</v>
      </c>
      <c r="F24" s="11">
        <f t="shared" si="1"/>
        <v>5.5565480000000003</v>
      </c>
      <c r="G24" s="11">
        <f t="shared" si="1"/>
        <v>5.1782649999999997</v>
      </c>
      <c r="H24" s="11">
        <f t="shared" si="1"/>
        <v>4.6698769999999996</v>
      </c>
      <c r="I24" s="11">
        <f t="shared" si="1"/>
        <v>4.9582550000000003</v>
      </c>
      <c r="J24" s="11">
        <f t="shared" si="1"/>
        <v>4.7059579999999999</v>
      </c>
      <c r="K24" s="11">
        <f t="shared" si="1"/>
        <v>4.656282</v>
      </c>
      <c r="L24" s="11">
        <f t="shared" si="1"/>
        <v>4.4816419999999999</v>
      </c>
      <c r="M24" s="11">
        <f t="shared" si="2"/>
        <v>0.90633300000000006</v>
      </c>
    </row>
    <row r="25" spans="2:13" x14ac:dyDescent="0.25">
      <c r="B25" t="s">
        <v>373</v>
      </c>
      <c r="C25" s="11">
        <f t="shared" si="1"/>
        <v>17.375629</v>
      </c>
      <c r="D25" s="11">
        <f t="shared" si="1"/>
        <v>17.569289999999999</v>
      </c>
      <c r="E25" s="11">
        <f t="shared" si="1"/>
        <v>16.686259</v>
      </c>
      <c r="F25" s="11">
        <f t="shared" si="1"/>
        <v>16.467687999999999</v>
      </c>
      <c r="G25" s="11">
        <f t="shared" si="1"/>
        <v>15.898861999999999</v>
      </c>
      <c r="H25" s="11">
        <f t="shared" si="1"/>
        <v>15.002692</v>
      </c>
      <c r="I25" s="11">
        <f t="shared" si="1"/>
        <v>15.15687</v>
      </c>
      <c r="J25" s="11">
        <f t="shared" si="1"/>
        <v>14.42004</v>
      </c>
      <c r="K25" s="11">
        <f t="shared" si="1"/>
        <v>13.820122</v>
      </c>
      <c r="L25" s="11">
        <f t="shared" si="1"/>
        <v>13.864754</v>
      </c>
      <c r="M25" s="11">
        <f t="shared" si="2"/>
        <v>3.5108750000000004</v>
      </c>
    </row>
    <row r="26" spans="2:13" x14ac:dyDescent="0.25">
      <c r="G26" s="11">
        <f>C23-L23</f>
        <v>1.7160199999999968</v>
      </c>
    </row>
    <row r="29" spans="2:13" x14ac:dyDescent="0.25">
      <c r="C29">
        <v>2004</v>
      </c>
      <c r="D29">
        <v>2005</v>
      </c>
      <c r="E29">
        <v>2006</v>
      </c>
      <c r="F29">
        <v>2007</v>
      </c>
      <c r="G29">
        <v>2008</v>
      </c>
      <c r="H29">
        <v>2009</v>
      </c>
      <c r="I29">
        <v>2010</v>
      </c>
      <c r="J29">
        <v>2011</v>
      </c>
      <c r="K29">
        <v>2012</v>
      </c>
      <c r="L29">
        <v>2013</v>
      </c>
    </row>
    <row r="30" spans="2:13" x14ac:dyDescent="0.25">
      <c r="B30" t="s">
        <v>364</v>
      </c>
      <c r="C30" s="10">
        <f>C16</f>
        <v>8.0266420000000007</v>
      </c>
      <c r="D30" s="10">
        <f t="shared" ref="D30:L30" si="3">D16</f>
        <v>7.705584</v>
      </c>
      <c r="E30" s="10">
        <f t="shared" si="3"/>
        <v>6.292287</v>
      </c>
      <c r="F30" s="10">
        <f t="shared" si="3"/>
        <v>5.6598810000000004</v>
      </c>
      <c r="G30" s="10">
        <f t="shared" si="3"/>
        <v>5.5989050000000002</v>
      </c>
      <c r="H30" s="10">
        <f t="shared" si="3"/>
        <v>4.3774459999999999</v>
      </c>
      <c r="I30" s="10">
        <f t="shared" si="3"/>
        <v>4.1982429999999997</v>
      </c>
      <c r="J30" s="10">
        <f t="shared" si="3"/>
        <v>4.3861889999999999</v>
      </c>
      <c r="K30" s="10">
        <f t="shared" si="3"/>
        <v>4.2550379999999999</v>
      </c>
      <c r="L30" s="10">
        <f t="shared" si="3"/>
        <v>4.4615280000000004</v>
      </c>
    </row>
    <row r="31" spans="2:13" x14ac:dyDescent="0.25">
      <c r="B31" t="str">
        <f>B25</f>
        <v>West</v>
      </c>
      <c r="C31" s="10">
        <f>C25</f>
        <v>17.375629</v>
      </c>
      <c r="D31" s="10">
        <f t="shared" ref="D31:L31" si="4">D25</f>
        <v>17.569289999999999</v>
      </c>
      <c r="E31" s="10">
        <f t="shared" si="4"/>
        <v>16.686259</v>
      </c>
      <c r="F31" s="10">
        <f t="shared" si="4"/>
        <v>16.467687999999999</v>
      </c>
      <c r="G31" s="10">
        <f t="shared" si="4"/>
        <v>15.898861999999999</v>
      </c>
      <c r="H31" s="10">
        <f t="shared" si="4"/>
        <v>15.002692</v>
      </c>
      <c r="I31" s="10">
        <f t="shared" si="4"/>
        <v>15.15687</v>
      </c>
      <c r="J31" s="10">
        <f t="shared" si="4"/>
        <v>14.42004</v>
      </c>
      <c r="K31" s="10">
        <f t="shared" si="4"/>
        <v>13.820122</v>
      </c>
      <c r="L31" s="10">
        <f t="shared" si="4"/>
        <v>13.864754</v>
      </c>
    </row>
    <row r="34" spans="4:8" x14ac:dyDescent="0.25">
      <c r="H34" s="11">
        <f>C25-L25</f>
        <v>3.5108750000000004</v>
      </c>
    </row>
    <row r="35" spans="4:8" x14ac:dyDescent="0.25">
      <c r="D35" s="11">
        <f>C16-L16</f>
        <v>3.5651140000000003</v>
      </c>
    </row>
    <row r="36" spans="4:8" x14ac:dyDescent="0.25">
      <c r="D36">
        <f>D35/C16</f>
        <v>0.44416008587401806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F14" sqref="F14"/>
    </sheetView>
  </sheetViews>
  <sheetFormatPr defaultRowHeight="15" x14ac:dyDescent="0.25"/>
  <cols>
    <col min="3" max="3" width="22.42578125" bestFit="1" customWidth="1"/>
    <col min="4" max="4" width="21.7109375" bestFit="1" customWidth="1"/>
    <col min="5" max="5" width="12" bestFit="1" customWidth="1"/>
  </cols>
  <sheetData>
    <row r="1" spans="1:5" x14ac:dyDescent="0.25">
      <c r="A1" t="s">
        <v>14</v>
      </c>
      <c r="B1" t="s">
        <v>15</v>
      </c>
    </row>
    <row r="3" spans="1:5" x14ac:dyDescent="0.25">
      <c r="C3" t="s">
        <v>10</v>
      </c>
      <c r="D3" t="s">
        <v>11</v>
      </c>
      <c r="E3" t="s">
        <v>12</v>
      </c>
    </row>
    <row r="4" spans="1:5" x14ac:dyDescent="0.25">
      <c r="B4" t="s">
        <v>13</v>
      </c>
      <c r="C4">
        <v>80300000</v>
      </c>
      <c r="D4" s="11">
        <v>80.3</v>
      </c>
      <c r="E4">
        <v>0.52531752778715468</v>
      </c>
    </row>
    <row r="5" spans="1:5" x14ac:dyDescent="0.25">
      <c r="B5" t="s">
        <v>16</v>
      </c>
      <c r="C5">
        <v>45642190</v>
      </c>
      <c r="D5" s="11">
        <v>45.642189999999999</v>
      </c>
      <c r="E5">
        <v>0.29858832395506346</v>
      </c>
    </row>
    <row r="6" spans="1:5" x14ac:dyDescent="0.25">
      <c r="B6" t="s">
        <v>17</v>
      </c>
      <c r="C6">
        <v>26917739</v>
      </c>
      <c r="D6" s="11">
        <v>26.917739000000001</v>
      </c>
      <c r="E6">
        <v>0.1760941482577818</v>
      </c>
    </row>
    <row r="7" spans="1:5" x14ac:dyDescent="0.25">
      <c r="B7" t="s">
        <v>9</v>
      </c>
      <c r="C7">
        <v>152859929</v>
      </c>
      <c r="D7" s="11">
        <v>152.85992899999999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F39" sqref="F39"/>
    </sheetView>
  </sheetViews>
  <sheetFormatPr defaultRowHeight="15" x14ac:dyDescent="0.25"/>
  <cols>
    <col min="1" max="1" width="15" bestFit="1" customWidth="1"/>
    <col min="3" max="3" width="17.5703125" bestFit="1" customWidth="1"/>
    <col min="4" max="4" width="19.140625" bestFit="1" customWidth="1"/>
  </cols>
  <sheetData>
    <row r="1" spans="1:5" x14ac:dyDescent="0.25">
      <c r="A1" t="s">
        <v>22</v>
      </c>
      <c r="B1" t="s">
        <v>23</v>
      </c>
    </row>
    <row r="2" spans="1:5" x14ac:dyDescent="0.25">
      <c r="A2" t="s">
        <v>24</v>
      </c>
      <c r="B2" t="s">
        <v>25</v>
      </c>
    </row>
    <row r="3" spans="1:5" x14ac:dyDescent="0.25">
      <c r="A3" t="s">
        <v>26</v>
      </c>
    </row>
    <row r="5" spans="1:5" x14ac:dyDescent="0.25">
      <c r="A5" t="s">
        <v>20</v>
      </c>
      <c r="B5" t="s">
        <v>21</v>
      </c>
      <c r="C5" t="s">
        <v>18</v>
      </c>
      <c r="D5" t="s">
        <v>19</v>
      </c>
      <c r="E5" t="s">
        <v>9</v>
      </c>
    </row>
    <row r="6" spans="1:5" x14ac:dyDescent="0.25">
      <c r="A6" s="12">
        <v>41472</v>
      </c>
      <c r="B6">
        <v>1</v>
      </c>
      <c r="C6">
        <v>2382</v>
      </c>
      <c r="D6" s="10">
        <v>5717.5470642906585</v>
      </c>
    </row>
    <row r="7" spans="1:5" x14ac:dyDescent="0.25">
      <c r="A7" s="12">
        <v>41472</v>
      </c>
      <c r="B7">
        <v>2</v>
      </c>
      <c r="C7">
        <v>2369</v>
      </c>
      <c r="D7" s="10">
        <v>5162.4746389418187</v>
      </c>
    </row>
    <row r="8" spans="1:5" x14ac:dyDescent="0.25">
      <c r="A8" s="12">
        <v>41472</v>
      </c>
      <c r="B8">
        <v>3</v>
      </c>
      <c r="C8">
        <v>2403</v>
      </c>
      <c r="D8" s="10">
        <v>4674.0764078953998</v>
      </c>
    </row>
    <row r="9" spans="1:5" x14ac:dyDescent="0.25">
      <c r="A9" s="12">
        <v>41472</v>
      </c>
      <c r="B9">
        <v>4</v>
      </c>
      <c r="C9">
        <v>2466</v>
      </c>
      <c r="D9" s="10">
        <v>4527.0205629816928</v>
      </c>
    </row>
    <row r="10" spans="1:5" x14ac:dyDescent="0.25">
      <c r="A10" s="12">
        <v>41472</v>
      </c>
      <c r="B10">
        <v>5</v>
      </c>
      <c r="C10">
        <v>2363</v>
      </c>
      <c r="D10" s="10">
        <v>4589.1917719162038</v>
      </c>
    </row>
    <row r="11" spans="1:5" x14ac:dyDescent="0.25">
      <c r="A11" s="12">
        <v>41472</v>
      </c>
      <c r="B11">
        <v>6</v>
      </c>
      <c r="C11">
        <v>2265</v>
      </c>
      <c r="D11" s="10">
        <v>4787.5611516200079</v>
      </c>
    </row>
    <row r="12" spans="1:5" x14ac:dyDescent="0.25">
      <c r="A12" s="12">
        <v>41472</v>
      </c>
      <c r="B12">
        <v>7</v>
      </c>
      <c r="C12">
        <v>2034</v>
      </c>
      <c r="D12" s="10">
        <v>5667.412882661758</v>
      </c>
    </row>
    <row r="13" spans="1:5" x14ac:dyDescent="0.25">
      <c r="A13" s="12">
        <v>41472</v>
      </c>
      <c r="B13">
        <v>8</v>
      </c>
      <c r="C13">
        <v>2040</v>
      </c>
      <c r="D13" s="10">
        <v>6470.1336819717999</v>
      </c>
    </row>
    <row r="14" spans="1:5" x14ac:dyDescent="0.25">
      <c r="A14" s="12">
        <v>41472</v>
      </c>
      <c r="B14">
        <v>9</v>
      </c>
      <c r="C14">
        <v>2080</v>
      </c>
      <c r="D14" s="10">
        <v>7145.6726141927575</v>
      </c>
    </row>
    <row r="15" spans="1:5" x14ac:dyDescent="0.25">
      <c r="A15" s="12">
        <v>41472</v>
      </c>
      <c r="B15">
        <v>10</v>
      </c>
      <c r="C15">
        <v>2026</v>
      </c>
      <c r="D15" s="10">
        <v>7118.7253871723888</v>
      </c>
    </row>
    <row r="16" spans="1:5" x14ac:dyDescent="0.25">
      <c r="A16" s="12">
        <v>41472</v>
      </c>
      <c r="B16">
        <v>11</v>
      </c>
      <c r="C16">
        <v>1922</v>
      </c>
      <c r="D16" s="10">
        <v>7392.5990163010038</v>
      </c>
    </row>
    <row r="17" spans="1:4" x14ac:dyDescent="0.25">
      <c r="A17" s="12">
        <v>41472</v>
      </c>
      <c r="B17">
        <v>12</v>
      </c>
      <c r="C17">
        <v>1864</v>
      </c>
      <c r="D17" s="10">
        <v>7605.0404448745476</v>
      </c>
    </row>
    <row r="18" spans="1:4" x14ac:dyDescent="0.25">
      <c r="A18" s="12">
        <v>41472</v>
      </c>
      <c r="B18">
        <v>13</v>
      </c>
      <c r="C18">
        <v>1720</v>
      </c>
      <c r="D18" s="10">
        <v>7870.6641610478009</v>
      </c>
    </row>
    <row r="19" spans="1:4" x14ac:dyDescent="0.25">
      <c r="A19" s="12">
        <v>41472</v>
      </c>
      <c r="B19">
        <v>14</v>
      </c>
      <c r="C19">
        <v>1590</v>
      </c>
      <c r="D19" s="10">
        <v>7763.0751964185065</v>
      </c>
    </row>
    <row r="20" spans="1:4" x14ac:dyDescent="0.25">
      <c r="A20" s="12">
        <v>41472</v>
      </c>
      <c r="B20">
        <v>15</v>
      </c>
      <c r="C20">
        <v>1498</v>
      </c>
      <c r="D20" s="10">
        <v>7801.4184606400449</v>
      </c>
    </row>
    <row r="21" spans="1:4" x14ac:dyDescent="0.25">
      <c r="A21" s="12">
        <v>41472</v>
      </c>
      <c r="B21">
        <v>16</v>
      </c>
      <c r="C21">
        <v>1439</v>
      </c>
      <c r="D21" s="10">
        <v>7835.693036090549</v>
      </c>
    </row>
    <row r="22" spans="1:4" x14ac:dyDescent="0.25">
      <c r="A22" s="12">
        <v>41472</v>
      </c>
      <c r="B22">
        <v>17</v>
      </c>
      <c r="C22">
        <v>1467</v>
      </c>
      <c r="D22" s="10">
        <v>8354.2282258457362</v>
      </c>
    </row>
    <row r="23" spans="1:4" x14ac:dyDescent="0.25">
      <c r="A23" s="12">
        <v>41472</v>
      </c>
      <c r="B23">
        <v>18</v>
      </c>
      <c r="C23">
        <v>1555</v>
      </c>
      <c r="D23" s="10">
        <v>8945.9688397602622</v>
      </c>
    </row>
    <row r="24" spans="1:4" x14ac:dyDescent="0.25">
      <c r="A24" s="12">
        <v>41472</v>
      </c>
      <c r="B24">
        <v>19</v>
      </c>
      <c r="C24">
        <v>1684</v>
      </c>
      <c r="D24" s="10">
        <v>9138.2345588756125</v>
      </c>
    </row>
    <row r="25" spans="1:4" x14ac:dyDescent="0.25">
      <c r="A25" s="12">
        <v>41472</v>
      </c>
      <c r="B25">
        <v>20</v>
      </c>
      <c r="C25">
        <v>2016</v>
      </c>
      <c r="D25" s="10">
        <v>9308.7973522667744</v>
      </c>
    </row>
    <row r="26" spans="1:4" x14ac:dyDescent="0.25">
      <c r="A26" s="12">
        <v>41472</v>
      </c>
      <c r="B26">
        <v>21</v>
      </c>
      <c r="C26">
        <v>2219</v>
      </c>
      <c r="D26" s="10">
        <v>9383.9702863841994</v>
      </c>
    </row>
    <row r="27" spans="1:4" x14ac:dyDescent="0.25">
      <c r="A27" s="12">
        <v>41472</v>
      </c>
      <c r="B27">
        <v>22</v>
      </c>
      <c r="C27">
        <v>2312</v>
      </c>
      <c r="D27" s="10">
        <v>8664.1869636506581</v>
      </c>
    </row>
    <row r="28" spans="1:4" x14ac:dyDescent="0.25">
      <c r="A28" s="12">
        <v>41472</v>
      </c>
      <c r="B28">
        <v>23</v>
      </c>
      <c r="C28">
        <v>2333</v>
      </c>
      <c r="D28" s="10">
        <v>7449.4090755239358</v>
      </c>
    </row>
    <row r="29" spans="1:4" x14ac:dyDescent="0.25">
      <c r="A29" s="12">
        <v>41472</v>
      </c>
      <c r="B29">
        <v>24</v>
      </c>
      <c r="C29">
        <v>2451</v>
      </c>
      <c r="D29" s="10">
        <v>6592.8334966899565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workbookViewId="0">
      <selection activeCell="E30" sqref="E30"/>
    </sheetView>
  </sheetViews>
  <sheetFormatPr defaultRowHeight="15" x14ac:dyDescent="0.25"/>
  <cols>
    <col min="2" max="2" width="21.85546875" bestFit="1" customWidth="1"/>
  </cols>
  <sheetData>
    <row r="1" spans="1:22" x14ac:dyDescent="0.25">
      <c r="A1" t="s">
        <v>27</v>
      </c>
      <c r="B1" t="s">
        <v>28</v>
      </c>
    </row>
    <row r="3" spans="1:22" x14ac:dyDescent="0.25">
      <c r="C3">
        <v>2013</v>
      </c>
      <c r="D3">
        <v>2014</v>
      </c>
      <c r="E3">
        <v>2015</v>
      </c>
      <c r="F3">
        <v>2016</v>
      </c>
      <c r="G3">
        <v>2017</v>
      </c>
      <c r="H3">
        <v>2018</v>
      </c>
      <c r="I3">
        <v>2019</v>
      </c>
      <c r="J3">
        <v>2020</v>
      </c>
      <c r="K3">
        <v>2021</v>
      </c>
      <c r="L3">
        <v>2022</v>
      </c>
      <c r="M3">
        <v>2023</v>
      </c>
      <c r="N3">
        <v>2024</v>
      </c>
      <c r="O3">
        <v>2025</v>
      </c>
      <c r="P3">
        <v>2026</v>
      </c>
      <c r="Q3">
        <v>2027</v>
      </c>
      <c r="R3">
        <v>2028</v>
      </c>
      <c r="S3">
        <v>2029</v>
      </c>
      <c r="T3">
        <v>2030</v>
      </c>
      <c r="U3">
        <v>2031</v>
      </c>
      <c r="V3">
        <v>2032</v>
      </c>
    </row>
    <row r="4" spans="1:22" x14ac:dyDescent="0.25">
      <c r="B4" t="s">
        <v>29</v>
      </c>
      <c r="C4">
        <v>142.5488496367021</v>
      </c>
      <c r="D4">
        <v>140.87621873425942</v>
      </c>
      <c r="E4">
        <v>140.3144486540009</v>
      </c>
      <c r="F4">
        <v>140.45843694978737</v>
      </c>
      <c r="G4">
        <v>139.73190285239411</v>
      </c>
      <c r="H4">
        <v>140.03764162624498</v>
      </c>
      <c r="I4">
        <v>141.23805016914093</v>
      </c>
      <c r="J4">
        <v>141.62224087689683</v>
      </c>
      <c r="K4">
        <v>142.95151496742318</v>
      </c>
      <c r="L4">
        <v>143.14044852736421</v>
      </c>
      <c r="M4">
        <v>143.46859005641321</v>
      </c>
      <c r="N4">
        <v>144.1562664045002</v>
      </c>
      <c r="O4">
        <v>145.24181056954171</v>
      </c>
      <c r="P4">
        <v>146.33677572230189</v>
      </c>
      <c r="Q4">
        <v>148.02936784478217</v>
      </c>
      <c r="R4">
        <v>149.32367916298307</v>
      </c>
      <c r="S4">
        <v>150.81731794816693</v>
      </c>
      <c r="T4">
        <v>152.36860855197065</v>
      </c>
      <c r="U4">
        <v>153.13665384885459</v>
      </c>
      <c r="V4">
        <v>153.92284656018418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opLeftCell="A10" workbookViewId="0">
      <selection activeCell="P4" sqref="P4"/>
    </sheetView>
  </sheetViews>
  <sheetFormatPr defaultRowHeight="15" x14ac:dyDescent="0.25"/>
  <cols>
    <col min="2" max="2" width="7.7109375" bestFit="1" customWidth="1"/>
  </cols>
  <sheetData>
    <row r="1" spans="1:14" x14ac:dyDescent="0.25">
      <c r="A1" t="s">
        <v>27</v>
      </c>
      <c r="B1" t="s">
        <v>187</v>
      </c>
    </row>
    <row r="2" spans="1:14" x14ac:dyDescent="0.25">
      <c r="A2" t="s">
        <v>188</v>
      </c>
    </row>
    <row r="4" spans="1:14" ht="15.75" thickBot="1" x14ac:dyDescent="0.3">
      <c r="B4" s="13" t="s">
        <v>32</v>
      </c>
      <c r="C4" s="80" t="s">
        <v>9</v>
      </c>
      <c r="D4" s="80"/>
      <c r="E4" s="80" t="s">
        <v>33</v>
      </c>
      <c r="F4" s="80"/>
      <c r="G4" s="80" t="s">
        <v>34</v>
      </c>
      <c r="H4" s="80"/>
      <c r="I4" s="80" t="s">
        <v>35</v>
      </c>
      <c r="J4" s="80"/>
      <c r="K4" s="80" t="s">
        <v>36</v>
      </c>
      <c r="L4" s="80"/>
      <c r="M4" s="80" t="s">
        <v>37</v>
      </c>
      <c r="N4" s="80"/>
    </row>
    <row r="5" spans="1:14" ht="25.5" x14ac:dyDescent="0.25">
      <c r="B5" s="14" t="s">
        <v>38</v>
      </c>
      <c r="C5" s="15" t="s">
        <v>39</v>
      </c>
      <c r="D5" s="15" t="s">
        <v>40</v>
      </c>
      <c r="E5" s="15" t="s">
        <v>39</v>
      </c>
      <c r="F5" s="15" t="s">
        <v>41</v>
      </c>
      <c r="G5" s="14" t="s">
        <v>39</v>
      </c>
      <c r="H5" s="14" t="s">
        <v>41</v>
      </c>
      <c r="I5" s="14" t="s">
        <v>39</v>
      </c>
      <c r="J5" s="14" t="s">
        <v>41</v>
      </c>
      <c r="K5" s="14" t="s">
        <v>39</v>
      </c>
      <c r="L5" s="14" t="s">
        <v>41</v>
      </c>
      <c r="M5" s="14" t="s">
        <v>39</v>
      </c>
      <c r="N5" s="14" t="s">
        <v>41</v>
      </c>
    </row>
    <row r="6" spans="1:14" ht="25.5" x14ac:dyDescent="0.25">
      <c r="B6" s="16" t="s">
        <v>42</v>
      </c>
      <c r="C6" s="17" t="s">
        <v>43</v>
      </c>
      <c r="D6" s="17" t="s">
        <v>44</v>
      </c>
      <c r="E6" s="17">
        <v>22</v>
      </c>
      <c r="F6" s="17">
        <v>18</v>
      </c>
      <c r="G6" s="17">
        <v>111</v>
      </c>
      <c r="H6" s="17">
        <v>354</v>
      </c>
      <c r="I6" s="17" t="s">
        <v>45</v>
      </c>
      <c r="J6" s="17" t="s">
        <v>46</v>
      </c>
      <c r="K6" s="17" t="s">
        <v>47</v>
      </c>
      <c r="L6" s="17" t="s">
        <v>48</v>
      </c>
      <c r="M6" s="17" t="s">
        <v>49</v>
      </c>
      <c r="N6" s="17" t="s">
        <v>50</v>
      </c>
    </row>
    <row r="7" spans="1:14" ht="25.5" x14ac:dyDescent="0.25">
      <c r="B7" s="16" t="s">
        <v>51</v>
      </c>
      <c r="C7" s="17" t="s">
        <v>52</v>
      </c>
      <c r="D7" s="17">
        <v>1741</v>
      </c>
      <c r="E7" s="17">
        <v>28</v>
      </c>
      <c r="F7" s="17" t="s">
        <v>53</v>
      </c>
      <c r="G7" s="17" t="s">
        <v>54</v>
      </c>
      <c r="H7" s="17" t="s">
        <v>55</v>
      </c>
      <c r="I7" s="17" t="s">
        <v>56</v>
      </c>
      <c r="J7" s="17" t="s">
        <v>45</v>
      </c>
      <c r="K7" s="17" t="s">
        <v>57</v>
      </c>
      <c r="L7" s="17" t="s">
        <v>58</v>
      </c>
      <c r="M7" s="17" t="s">
        <v>59</v>
      </c>
      <c r="N7" s="17" t="s">
        <v>60</v>
      </c>
    </row>
    <row r="8" spans="1:14" x14ac:dyDescent="0.25">
      <c r="B8" s="16" t="s">
        <v>61</v>
      </c>
      <c r="C8" s="17" t="s">
        <v>176</v>
      </c>
      <c r="D8" s="17" t="s">
        <v>62</v>
      </c>
      <c r="E8" s="17" t="s">
        <v>63</v>
      </c>
      <c r="F8" s="17" t="s">
        <v>64</v>
      </c>
      <c r="G8" s="17" t="s">
        <v>65</v>
      </c>
      <c r="H8" s="17" t="s">
        <v>66</v>
      </c>
      <c r="I8" s="17" t="s">
        <v>67</v>
      </c>
      <c r="J8" s="17" t="s">
        <v>68</v>
      </c>
      <c r="K8" s="17" t="s">
        <v>69</v>
      </c>
      <c r="L8" s="17" t="s">
        <v>70</v>
      </c>
      <c r="M8" s="17" t="s">
        <v>71</v>
      </c>
      <c r="N8" s="17" t="s">
        <v>72</v>
      </c>
    </row>
    <row r="9" spans="1:14" x14ac:dyDescent="0.25">
      <c r="B9" s="14" t="s">
        <v>73</v>
      </c>
      <c r="C9" s="17" t="s">
        <v>177</v>
      </c>
      <c r="D9" s="17" t="s">
        <v>74</v>
      </c>
      <c r="E9" s="17">
        <v>326</v>
      </c>
      <c r="F9" s="17" t="s">
        <v>75</v>
      </c>
      <c r="G9" s="17">
        <v>257</v>
      </c>
      <c r="H9" s="17" t="s">
        <v>76</v>
      </c>
      <c r="I9" s="17">
        <v>24</v>
      </c>
      <c r="J9" s="17" t="s">
        <v>77</v>
      </c>
      <c r="K9" s="17" t="s">
        <v>78</v>
      </c>
      <c r="L9" s="17" t="s">
        <v>79</v>
      </c>
      <c r="M9" s="17" t="s">
        <v>80</v>
      </c>
      <c r="N9" s="17" t="s">
        <v>81</v>
      </c>
    </row>
    <row r="10" spans="1:14" x14ac:dyDescent="0.25">
      <c r="B10" s="16" t="s">
        <v>82</v>
      </c>
      <c r="C10" s="17" t="s">
        <v>178</v>
      </c>
      <c r="D10" s="17" t="s">
        <v>83</v>
      </c>
      <c r="E10" s="17" t="s">
        <v>84</v>
      </c>
      <c r="F10" s="17" t="s">
        <v>85</v>
      </c>
      <c r="G10" s="17">
        <v>453</v>
      </c>
      <c r="H10" s="17">
        <v>252</v>
      </c>
      <c r="I10" s="17" t="s">
        <v>86</v>
      </c>
      <c r="J10" s="17" t="s">
        <v>87</v>
      </c>
      <c r="K10" s="17" t="s">
        <v>88</v>
      </c>
      <c r="L10" s="17" t="s">
        <v>89</v>
      </c>
      <c r="M10" s="17" t="s">
        <v>90</v>
      </c>
      <c r="N10" s="17" t="s">
        <v>91</v>
      </c>
    </row>
    <row r="11" spans="1:14" x14ac:dyDescent="0.25">
      <c r="B11" s="16" t="s">
        <v>92</v>
      </c>
      <c r="C11" s="17" t="s">
        <v>179</v>
      </c>
      <c r="D11" s="17" t="s">
        <v>93</v>
      </c>
      <c r="E11" s="17">
        <v>626</v>
      </c>
      <c r="F11" s="17" t="s">
        <v>94</v>
      </c>
      <c r="G11" s="17">
        <v>881</v>
      </c>
      <c r="H11" s="17">
        <v>264</v>
      </c>
      <c r="I11" s="17">
        <v>101</v>
      </c>
      <c r="J11" s="17" t="s">
        <v>95</v>
      </c>
      <c r="K11" s="17" t="s">
        <v>96</v>
      </c>
      <c r="L11" s="17" t="s">
        <v>97</v>
      </c>
      <c r="M11" s="17" t="s">
        <v>98</v>
      </c>
      <c r="N11" s="17" t="s">
        <v>99</v>
      </c>
    </row>
    <row r="12" spans="1:14" x14ac:dyDescent="0.25">
      <c r="B12" s="16" t="s">
        <v>100</v>
      </c>
      <c r="C12" s="17" t="s">
        <v>180</v>
      </c>
      <c r="D12" s="17" t="s">
        <v>101</v>
      </c>
      <c r="E12" s="17" t="s">
        <v>102</v>
      </c>
      <c r="F12" s="17" t="s">
        <v>103</v>
      </c>
      <c r="G12" s="17">
        <v>1759</v>
      </c>
      <c r="H12" s="17">
        <v>540</v>
      </c>
      <c r="I12" s="17" t="s">
        <v>104</v>
      </c>
      <c r="J12" s="17" t="s">
        <v>105</v>
      </c>
      <c r="K12" s="17" t="s">
        <v>106</v>
      </c>
      <c r="L12" s="17" t="s">
        <v>107</v>
      </c>
      <c r="M12" s="17" t="s">
        <v>108</v>
      </c>
      <c r="N12" s="17" t="s">
        <v>109</v>
      </c>
    </row>
    <row r="13" spans="1:14" x14ac:dyDescent="0.25">
      <c r="B13" s="16" t="s">
        <v>110</v>
      </c>
      <c r="C13" s="17" t="s">
        <v>181</v>
      </c>
      <c r="D13" s="17" t="s">
        <v>111</v>
      </c>
      <c r="E13" s="17" t="s">
        <v>112</v>
      </c>
      <c r="F13" s="17">
        <v>127</v>
      </c>
      <c r="G13" s="17">
        <v>4398</v>
      </c>
      <c r="H13" s="17">
        <v>690</v>
      </c>
      <c r="I13" s="17" t="s">
        <v>113</v>
      </c>
      <c r="J13" s="17" t="s">
        <v>114</v>
      </c>
      <c r="K13" s="17" t="s">
        <v>115</v>
      </c>
      <c r="L13" s="17" t="s">
        <v>116</v>
      </c>
      <c r="M13" s="17" t="s">
        <v>117</v>
      </c>
      <c r="N13" s="17" t="s">
        <v>118</v>
      </c>
    </row>
    <row r="14" spans="1:14" x14ac:dyDescent="0.25">
      <c r="B14" s="16" t="s">
        <v>119</v>
      </c>
      <c r="C14" s="17" t="s">
        <v>182</v>
      </c>
      <c r="D14" s="17" t="s">
        <v>120</v>
      </c>
      <c r="E14" s="17" t="s">
        <v>121</v>
      </c>
      <c r="F14" s="17" t="s">
        <v>122</v>
      </c>
      <c r="G14" s="17" t="s">
        <v>123</v>
      </c>
      <c r="H14" s="17">
        <v>255</v>
      </c>
      <c r="I14" s="17" t="s">
        <v>124</v>
      </c>
      <c r="J14" s="17" t="s">
        <v>125</v>
      </c>
      <c r="K14" s="17" t="s">
        <v>126</v>
      </c>
      <c r="L14" s="17" t="s">
        <v>127</v>
      </c>
      <c r="M14" s="17" t="s">
        <v>128</v>
      </c>
      <c r="N14" s="17" t="s">
        <v>129</v>
      </c>
    </row>
    <row r="15" spans="1:14" x14ac:dyDescent="0.25">
      <c r="B15" s="16" t="s">
        <v>130</v>
      </c>
      <c r="C15" s="17" t="s">
        <v>183</v>
      </c>
      <c r="D15" s="17" t="s">
        <v>131</v>
      </c>
      <c r="E15" s="17" t="s">
        <v>132</v>
      </c>
      <c r="F15" s="17" t="s">
        <v>133</v>
      </c>
      <c r="G15" s="17">
        <v>3761</v>
      </c>
      <c r="H15" s="17">
        <v>123</v>
      </c>
      <c r="I15" s="17">
        <v>208</v>
      </c>
      <c r="J15" s="17" t="s">
        <v>134</v>
      </c>
      <c r="K15" s="17" t="s">
        <v>135</v>
      </c>
      <c r="L15" s="17" t="s">
        <v>136</v>
      </c>
      <c r="M15" s="17" t="s">
        <v>137</v>
      </c>
      <c r="N15" s="17" t="s">
        <v>138</v>
      </c>
    </row>
    <row r="16" spans="1:14" x14ac:dyDescent="0.25">
      <c r="B16" s="16" t="s">
        <v>139</v>
      </c>
      <c r="C16" s="17" t="s">
        <v>184</v>
      </c>
      <c r="D16" s="17" t="s">
        <v>140</v>
      </c>
      <c r="E16" s="17" t="s">
        <v>141</v>
      </c>
      <c r="F16" s="17" t="s">
        <v>142</v>
      </c>
      <c r="G16" s="17">
        <v>7157</v>
      </c>
      <c r="H16" s="17" t="s">
        <v>143</v>
      </c>
      <c r="I16" s="17">
        <v>227</v>
      </c>
      <c r="J16" s="17" t="s">
        <v>144</v>
      </c>
      <c r="K16" s="17" t="s">
        <v>145</v>
      </c>
      <c r="L16" s="17" t="s">
        <v>146</v>
      </c>
      <c r="M16" s="17" t="s">
        <v>147</v>
      </c>
      <c r="N16" s="17" t="s">
        <v>148</v>
      </c>
    </row>
    <row r="17" spans="2:14" x14ac:dyDescent="0.25">
      <c r="B17" s="16" t="s">
        <v>149</v>
      </c>
      <c r="C17" s="17" t="s">
        <v>185</v>
      </c>
      <c r="D17" s="17" t="s">
        <v>150</v>
      </c>
      <c r="E17" s="17" t="s">
        <v>151</v>
      </c>
      <c r="F17" s="17" t="s">
        <v>152</v>
      </c>
      <c r="G17" s="17" t="s">
        <v>153</v>
      </c>
      <c r="H17" s="17">
        <v>196</v>
      </c>
      <c r="I17" s="17">
        <v>246</v>
      </c>
      <c r="J17" s="17">
        <v>445</v>
      </c>
      <c r="K17" s="17" t="s">
        <v>154</v>
      </c>
      <c r="L17" s="17" t="s">
        <v>155</v>
      </c>
      <c r="M17" s="17" t="s">
        <v>156</v>
      </c>
      <c r="N17" s="17" t="s">
        <v>157</v>
      </c>
    </row>
    <row r="18" spans="2:14" x14ac:dyDescent="0.25">
      <c r="B18" s="16" t="s">
        <v>158</v>
      </c>
      <c r="C18" s="17" t="s">
        <v>186</v>
      </c>
      <c r="D18" s="17" t="s">
        <v>159</v>
      </c>
      <c r="E18" s="17" t="s">
        <v>160</v>
      </c>
      <c r="F18" s="17" t="s">
        <v>161</v>
      </c>
      <c r="G18" s="17" t="s">
        <v>162</v>
      </c>
      <c r="H18" s="17">
        <v>154</v>
      </c>
      <c r="I18" s="17" t="s">
        <v>163</v>
      </c>
      <c r="J18" s="17" t="s">
        <v>164</v>
      </c>
      <c r="K18" s="17" t="s">
        <v>165</v>
      </c>
      <c r="L18" s="17" t="s">
        <v>166</v>
      </c>
      <c r="M18" s="17" t="s">
        <v>167</v>
      </c>
      <c r="N18" s="17" t="s">
        <v>168</v>
      </c>
    </row>
    <row r="19" spans="2:14" ht="25.5" x14ac:dyDescent="0.25">
      <c r="B19" s="16">
        <v>2002</v>
      </c>
      <c r="C19" s="17">
        <v>6345</v>
      </c>
      <c r="D19" s="17">
        <v>1800</v>
      </c>
      <c r="E19" s="17">
        <v>1165</v>
      </c>
      <c r="F19" s="17" t="s">
        <v>169</v>
      </c>
      <c r="G19" s="17" t="s">
        <v>170</v>
      </c>
      <c r="H19" s="17" t="s">
        <v>171</v>
      </c>
      <c r="I19" s="17">
        <v>195</v>
      </c>
      <c r="J19" s="17" t="s">
        <v>172</v>
      </c>
      <c r="K19" s="17" t="s">
        <v>173</v>
      </c>
      <c r="L19" s="17" t="s">
        <v>174</v>
      </c>
      <c r="M19" s="17">
        <v>954</v>
      </c>
      <c r="N19" s="17" t="s">
        <v>175</v>
      </c>
    </row>
    <row r="22" spans="2:14" x14ac:dyDescent="0.25">
      <c r="C22" t="s">
        <v>39</v>
      </c>
      <c r="D22" t="s">
        <v>41</v>
      </c>
      <c r="F22" s="10"/>
    </row>
    <row r="23" spans="2:14" x14ac:dyDescent="0.25">
      <c r="B23">
        <v>2002</v>
      </c>
      <c r="C23" s="10">
        <v>6345</v>
      </c>
      <c r="D23">
        <v>1800</v>
      </c>
      <c r="H23" s="10"/>
    </row>
    <row r="24" spans="2:14" x14ac:dyDescent="0.25">
      <c r="B24">
        <v>2003</v>
      </c>
      <c r="C24" s="10">
        <v>10432</v>
      </c>
      <c r="D24">
        <v>6261</v>
      </c>
    </row>
    <row r="25" spans="2:14" x14ac:dyDescent="0.25">
      <c r="B25">
        <v>2004</v>
      </c>
      <c r="C25" s="10">
        <v>9765</v>
      </c>
      <c r="D25">
        <v>9487</v>
      </c>
    </row>
    <row r="26" spans="2:14" x14ac:dyDescent="0.25">
      <c r="B26">
        <v>2005</v>
      </c>
      <c r="C26" s="10">
        <v>10941</v>
      </c>
      <c r="D26">
        <v>10181</v>
      </c>
    </row>
    <row r="27" spans="2:14" x14ac:dyDescent="0.25">
      <c r="B27">
        <v>2006</v>
      </c>
      <c r="C27" s="10">
        <v>6179</v>
      </c>
      <c r="D27">
        <v>11389</v>
      </c>
    </row>
    <row r="28" spans="2:14" x14ac:dyDescent="0.25">
      <c r="B28">
        <v>2007</v>
      </c>
      <c r="C28" s="10">
        <v>7198</v>
      </c>
      <c r="D28">
        <v>12286</v>
      </c>
    </row>
    <row r="29" spans="2:14" x14ac:dyDescent="0.25">
      <c r="B29">
        <v>2008</v>
      </c>
      <c r="C29" s="10">
        <v>11309</v>
      </c>
      <c r="D29">
        <v>22200</v>
      </c>
    </row>
    <row r="30" spans="2:14" x14ac:dyDescent="0.25">
      <c r="B30">
        <v>2009</v>
      </c>
      <c r="C30" s="10">
        <v>4844</v>
      </c>
      <c r="D30">
        <v>15104</v>
      </c>
    </row>
    <row r="31" spans="2:14" x14ac:dyDescent="0.25">
      <c r="B31">
        <v>2010</v>
      </c>
      <c r="C31" s="10">
        <v>6373</v>
      </c>
      <c r="D31">
        <v>15164</v>
      </c>
    </row>
    <row r="32" spans="2:14" x14ac:dyDescent="0.25">
      <c r="B32">
        <v>2011</v>
      </c>
      <c r="C32" s="10">
        <v>3913</v>
      </c>
      <c r="D32">
        <v>12847</v>
      </c>
    </row>
    <row r="33" spans="2:4" x14ac:dyDescent="0.25">
      <c r="B33">
        <v>2012</v>
      </c>
      <c r="C33" s="10">
        <v>4722</v>
      </c>
      <c r="D33">
        <v>14626</v>
      </c>
    </row>
    <row r="34" spans="2:4" x14ac:dyDescent="0.25">
      <c r="B34">
        <v>2013</v>
      </c>
      <c r="C34" s="10">
        <v>4880</v>
      </c>
      <c r="D34">
        <v>18309</v>
      </c>
    </row>
  </sheetData>
  <mergeCells count="6">
    <mergeCell ref="M4:N4"/>
    <mergeCell ref="C4:D4"/>
    <mergeCell ref="E4:F4"/>
    <mergeCell ref="G4:H4"/>
    <mergeCell ref="I4:J4"/>
    <mergeCell ref="K4:L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workbookViewId="0">
      <selection activeCell="M9" sqref="M9"/>
    </sheetView>
  </sheetViews>
  <sheetFormatPr defaultRowHeight="15" x14ac:dyDescent="0.25"/>
  <cols>
    <col min="2" max="2" width="17.28515625" bestFit="1" customWidth="1"/>
  </cols>
  <sheetData>
    <row r="1" spans="1:22" x14ac:dyDescent="0.25">
      <c r="A1" t="s">
        <v>27</v>
      </c>
      <c r="B1" t="s">
        <v>28</v>
      </c>
    </row>
    <row r="3" spans="1:22" x14ac:dyDescent="0.25">
      <c r="C3">
        <v>2013</v>
      </c>
      <c r="D3">
        <v>2014</v>
      </c>
      <c r="E3">
        <v>2015</v>
      </c>
      <c r="F3">
        <v>2016</v>
      </c>
      <c r="G3">
        <v>2017</v>
      </c>
      <c r="H3">
        <v>2018</v>
      </c>
      <c r="I3">
        <v>2019</v>
      </c>
      <c r="J3">
        <v>2020</v>
      </c>
      <c r="K3">
        <v>2021</v>
      </c>
      <c r="L3">
        <v>2022</v>
      </c>
      <c r="M3">
        <v>2023</v>
      </c>
      <c r="N3">
        <v>2024</v>
      </c>
      <c r="O3">
        <v>2025</v>
      </c>
      <c r="P3">
        <v>2026</v>
      </c>
      <c r="Q3">
        <v>2027</v>
      </c>
      <c r="R3">
        <v>2028</v>
      </c>
      <c r="S3">
        <v>2029</v>
      </c>
      <c r="T3">
        <v>2030</v>
      </c>
      <c r="U3">
        <v>2031</v>
      </c>
      <c r="V3">
        <v>2032</v>
      </c>
    </row>
    <row r="4" spans="1:22" x14ac:dyDescent="0.25">
      <c r="B4" t="s">
        <v>189</v>
      </c>
      <c r="C4" s="10">
        <v>0</v>
      </c>
      <c r="D4" s="10">
        <v>0</v>
      </c>
      <c r="E4" s="10">
        <v>0</v>
      </c>
      <c r="F4" s="10">
        <v>0</v>
      </c>
      <c r="G4" s="10">
        <v>0</v>
      </c>
      <c r="H4" s="10">
        <v>0</v>
      </c>
      <c r="I4" s="10">
        <v>405.64606814290164</v>
      </c>
      <c r="J4" s="10">
        <v>729.44487152909278</v>
      </c>
      <c r="K4" s="10">
        <v>2869.4544099329541</v>
      </c>
      <c r="L4" s="10">
        <v>3641.8641418700136</v>
      </c>
      <c r="M4" s="10">
        <v>2774.7695351876755</v>
      </c>
      <c r="N4" s="10">
        <v>2682.8203526014258</v>
      </c>
      <c r="O4" s="10">
        <v>2762.4449445290338</v>
      </c>
      <c r="P4" s="10">
        <v>2057.2679046262165</v>
      </c>
      <c r="Q4" s="10">
        <v>2325.2661487021905</v>
      </c>
      <c r="R4" s="10">
        <v>2445.6600944686106</v>
      </c>
      <c r="S4" s="10">
        <v>2736.9909091846021</v>
      </c>
      <c r="T4" s="10">
        <v>2153.166807554182</v>
      </c>
      <c r="U4" s="10">
        <v>2242.5526140010334</v>
      </c>
      <c r="V4" s="10">
        <v>1554.9003999350971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19"/>
  <sheetViews>
    <sheetView topLeftCell="A22" workbookViewId="0">
      <selection activeCell="K23" sqref="K23"/>
    </sheetView>
  </sheetViews>
  <sheetFormatPr defaultRowHeight="15" x14ac:dyDescent="0.25"/>
  <cols>
    <col min="2" max="2" width="49" bestFit="1" customWidth="1"/>
  </cols>
  <sheetData>
    <row r="2" spans="2:22" x14ac:dyDescent="0.25">
      <c r="B2" s="20" t="s">
        <v>306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</row>
    <row r="3" spans="2:22" x14ac:dyDescent="0.25">
      <c r="B3" s="20" t="s">
        <v>307</v>
      </c>
      <c r="C3" s="22">
        <v>2013</v>
      </c>
      <c r="D3" s="20">
        <v>2014</v>
      </c>
      <c r="E3" s="20">
        <v>2015</v>
      </c>
      <c r="F3" s="20">
        <v>2016</v>
      </c>
      <c r="G3" s="20">
        <v>2017</v>
      </c>
      <c r="H3" s="20">
        <v>2018</v>
      </c>
      <c r="I3" s="20">
        <v>2019</v>
      </c>
      <c r="J3" s="20">
        <v>2020</v>
      </c>
      <c r="K3" s="20">
        <v>2021</v>
      </c>
      <c r="L3" s="20">
        <v>2022</v>
      </c>
      <c r="M3" s="20">
        <v>2023</v>
      </c>
      <c r="N3" s="20">
        <v>2024</v>
      </c>
      <c r="O3" s="20">
        <v>2025</v>
      </c>
      <c r="P3" s="20">
        <v>2026</v>
      </c>
      <c r="Q3" s="20">
        <v>2027</v>
      </c>
      <c r="R3" s="20">
        <v>2028</v>
      </c>
      <c r="S3" s="20">
        <v>2029</v>
      </c>
      <c r="T3" s="20">
        <v>2030</v>
      </c>
      <c r="U3" s="20">
        <v>2031</v>
      </c>
      <c r="V3" s="20">
        <v>2032</v>
      </c>
    </row>
    <row r="4" spans="2:22" x14ac:dyDescent="0.25">
      <c r="B4" s="20" t="s">
        <v>3</v>
      </c>
      <c r="C4" s="23">
        <v>12894</v>
      </c>
      <c r="D4" s="24">
        <v>12894</v>
      </c>
      <c r="E4" s="24">
        <v>12378</v>
      </c>
      <c r="F4" s="24">
        <v>12144</v>
      </c>
      <c r="G4" s="24">
        <v>11266</v>
      </c>
      <c r="H4" s="24">
        <v>11266</v>
      </c>
      <c r="I4" s="24">
        <v>10000</v>
      </c>
      <c r="J4" s="24">
        <v>9484</v>
      </c>
      <c r="K4" s="24">
        <v>7294</v>
      </c>
      <c r="L4" s="24">
        <v>6472</v>
      </c>
      <c r="M4" s="24">
        <v>7222</v>
      </c>
      <c r="N4" s="24">
        <v>7278</v>
      </c>
      <c r="O4" s="24">
        <v>7278</v>
      </c>
      <c r="P4" s="24">
        <v>8156</v>
      </c>
      <c r="Q4" s="24">
        <v>8156</v>
      </c>
      <c r="R4" s="24">
        <v>8156</v>
      </c>
      <c r="S4" s="24">
        <v>8156</v>
      </c>
      <c r="T4" s="24">
        <v>8978</v>
      </c>
      <c r="U4" s="24">
        <v>8978</v>
      </c>
      <c r="V4" s="24">
        <v>9800</v>
      </c>
    </row>
    <row r="5" spans="2:22" x14ac:dyDescent="0.25">
      <c r="B5" s="20" t="s">
        <v>6</v>
      </c>
      <c r="C5" s="23">
        <v>5929.4016153066359</v>
      </c>
      <c r="D5" s="24">
        <v>5947.5100328208109</v>
      </c>
      <c r="E5" s="24">
        <v>5974.154691725661</v>
      </c>
      <c r="F5" s="24">
        <v>6358.7489128016623</v>
      </c>
      <c r="G5" s="24">
        <v>6385.0058706502068</v>
      </c>
      <c r="H5" s="24">
        <v>6399.4343250223192</v>
      </c>
      <c r="I5" s="24">
        <v>6416.7626158123558</v>
      </c>
      <c r="J5" s="24">
        <v>6414.8317491243233</v>
      </c>
      <c r="K5" s="24">
        <v>6412.0875136849209</v>
      </c>
      <c r="L5" s="24">
        <v>6506.5935167335501</v>
      </c>
      <c r="M5" s="24">
        <v>6557.8003842110475</v>
      </c>
      <c r="N5" s="24">
        <v>6566.5706211823308</v>
      </c>
      <c r="O5" s="24">
        <v>6572.7946603232413</v>
      </c>
      <c r="P5" s="24">
        <v>6577.6748728314551</v>
      </c>
      <c r="Q5" s="24">
        <v>6577.6748728314551</v>
      </c>
      <c r="R5" s="24">
        <v>6577.6748728314551</v>
      </c>
      <c r="S5" s="24">
        <v>6577.6748728314551</v>
      </c>
      <c r="T5" s="24">
        <v>6577.6748728314551</v>
      </c>
      <c r="U5" s="24">
        <v>6574.1384869559379</v>
      </c>
      <c r="V5" s="24">
        <v>6574.1384869559379</v>
      </c>
    </row>
    <row r="6" spans="2:22" x14ac:dyDescent="0.25">
      <c r="B6" s="20" t="s">
        <v>308</v>
      </c>
      <c r="C6" s="23">
        <v>826.07491204999133</v>
      </c>
      <c r="D6" s="24">
        <v>1083.0373874183601</v>
      </c>
      <c r="E6" s="24">
        <v>1831.1073938953025</v>
      </c>
      <c r="F6" s="24">
        <v>1853.530406998005</v>
      </c>
      <c r="G6" s="24">
        <v>2046.5199376102491</v>
      </c>
      <c r="H6" s="24">
        <v>2190.8673865898409</v>
      </c>
      <c r="I6" s="24">
        <v>2371.719937610249</v>
      </c>
      <c r="J6" s="24">
        <v>2377.7449376102491</v>
      </c>
      <c r="K6" s="24">
        <v>2605.0163661816778</v>
      </c>
      <c r="L6" s="24">
        <v>2605.0163661816778</v>
      </c>
      <c r="M6" s="24">
        <v>2605.0163661816778</v>
      </c>
      <c r="N6" s="24">
        <v>2476.0163661816778</v>
      </c>
      <c r="O6" s="24">
        <v>2476.0163661816778</v>
      </c>
      <c r="P6" s="24">
        <v>2476.0163661816778</v>
      </c>
      <c r="Q6" s="24">
        <v>2476.0163661816778</v>
      </c>
      <c r="R6" s="24">
        <v>2476.0163661816778</v>
      </c>
      <c r="S6" s="24">
        <v>2476.0163661816778</v>
      </c>
      <c r="T6" s="24">
        <v>2461.8751623816784</v>
      </c>
      <c r="U6" s="24">
        <v>2444.3414958316785</v>
      </c>
      <c r="V6" s="24">
        <v>2418.8580548499535</v>
      </c>
    </row>
    <row r="7" spans="2:22" x14ac:dyDescent="0.25">
      <c r="B7" s="20" t="s">
        <v>309</v>
      </c>
      <c r="C7" s="23">
        <v>8813.3455975027082</v>
      </c>
      <c r="D7" s="24">
        <v>8603.9893952835755</v>
      </c>
      <c r="E7" s="24">
        <v>8363.6520834729017</v>
      </c>
      <c r="F7" s="24">
        <v>8256.5854168062342</v>
      </c>
      <c r="G7" s="24">
        <v>8094.1520834728999</v>
      </c>
      <c r="H7" s="24">
        <v>8972.7567125501391</v>
      </c>
      <c r="I7" s="24">
        <v>8862.0177495497246</v>
      </c>
      <c r="J7" s="24">
        <v>8862.0177495497246</v>
      </c>
      <c r="K7" s="24">
        <v>8862.0177495497246</v>
      </c>
      <c r="L7" s="24">
        <v>8744.0177495497246</v>
      </c>
      <c r="M7" s="24">
        <v>8707.6510828830596</v>
      </c>
      <c r="N7" s="24">
        <v>8707.6510828830596</v>
      </c>
      <c r="O7" s="24">
        <v>8707.6510828830596</v>
      </c>
      <c r="P7" s="24">
        <v>8707.6510828830596</v>
      </c>
      <c r="Q7" s="24">
        <v>8707.6510828830596</v>
      </c>
      <c r="R7" s="24">
        <v>8707.6510828830596</v>
      </c>
      <c r="S7" s="24">
        <v>8707.6510828830596</v>
      </c>
      <c r="T7" s="24">
        <v>8707.6510828830596</v>
      </c>
      <c r="U7" s="24">
        <v>8707.6510828830596</v>
      </c>
      <c r="V7" s="24">
        <v>8666.9202604557977</v>
      </c>
    </row>
    <row r="8" spans="2:22" x14ac:dyDescent="0.25">
      <c r="B8" s="20" t="s">
        <v>4</v>
      </c>
      <c r="C8" s="23">
        <v>3136</v>
      </c>
      <c r="D8" s="24">
        <v>153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4">
        <v>0</v>
      </c>
      <c r="U8" s="24">
        <v>0</v>
      </c>
      <c r="V8" s="24">
        <v>0</v>
      </c>
    </row>
    <row r="9" spans="2:22" x14ac:dyDescent="0.25">
      <c r="B9" s="20" t="s">
        <v>317</v>
      </c>
      <c r="C9" s="23">
        <v>539.00154243215457</v>
      </c>
      <c r="D9" s="24">
        <v>539.00154243215457</v>
      </c>
      <c r="E9" s="24">
        <v>527.73137059614726</v>
      </c>
      <c r="F9" s="24">
        <v>527.73137059614726</v>
      </c>
      <c r="G9" s="24">
        <v>527.73137059614726</v>
      </c>
      <c r="H9" s="24">
        <v>527.73137059614726</v>
      </c>
      <c r="I9" s="24">
        <v>527.73137059614726</v>
      </c>
      <c r="J9" s="24">
        <v>627.73137059614726</v>
      </c>
      <c r="K9" s="24">
        <v>777.73137059614737</v>
      </c>
      <c r="L9" s="24">
        <v>927.73137059614726</v>
      </c>
      <c r="M9" s="24">
        <v>1127.7313705961474</v>
      </c>
      <c r="N9" s="24">
        <v>1327.7313705961474</v>
      </c>
      <c r="O9" s="24">
        <v>1517.7313705961474</v>
      </c>
      <c r="P9" s="24">
        <v>1537.7313705961474</v>
      </c>
      <c r="Q9" s="24">
        <v>1557.7313705961478</v>
      </c>
      <c r="R9" s="24">
        <v>1567.7313705961478</v>
      </c>
      <c r="S9" s="24">
        <v>1587.7313705961474</v>
      </c>
      <c r="T9" s="24">
        <v>1607.7313705961478</v>
      </c>
      <c r="U9" s="24">
        <v>1607.7313705961478</v>
      </c>
      <c r="V9" s="24">
        <v>1617.7313705961478</v>
      </c>
    </row>
    <row r="10" spans="2:22" x14ac:dyDescent="0.25">
      <c r="B10" s="20" t="s">
        <v>311</v>
      </c>
      <c r="C10" s="23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405.64606814290164</v>
      </c>
      <c r="J10" s="24">
        <v>729.44487152909278</v>
      </c>
      <c r="K10" s="24">
        <v>2869.4544099329541</v>
      </c>
      <c r="L10" s="24">
        <v>3641.8641418700136</v>
      </c>
      <c r="M10" s="24">
        <v>2774.7695351876755</v>
      </c>
      <c r="N10" s="24">
        <v>2682.8203526014258</v>
      </c>
      <c r="O10" s="24">
        <v>2762.4449445290338</v>
      </c>
      <c r="P10" s="24">
        <v>2057.2679046262165</v>
      </c>
      <c r="Q10" s="24">
        <v>2325.2661487021905</v>
      </c>
      <c r="R10" s="24">
        <v>2445.6600944686106</v>
      </c>
      <c r="S10" s="24">
        <v>2736.9909091846021</v>
      </c>
      <c r="T10" s="24">
        <v>2153.166807554182</v>
      </c>
      <c r="U10" s="24">
        <v>2242.5526140010334</v>
      </c>
      <c r="V10" s="24">
        <v>1554.9003999350971</v>
      </c>
    </row>
    <row r="11" spans="2:22" x14ac:dyDescent="0.25">
      <c r="B11" s="20" t="s">
        <v>310</v>
      </c>
      <c r="C11" s="23">
        <v>32137.823667291494</v>
      </c>
      <c r="D11" s="24">
        <v>29220.538357954898</v>
      </c>
      <c r="E11" s="24">
        <v>29074.645539690013</v>
      </c>
      <c r="F11" s="24">
        <v>29140.596107202047</v>
      </c>
      <c r="G11" s="24">
        <v>28319.4092623295</v>
      </c>
      <c r="H11" s="24">
        <v>29356.789794758442</v>
      </c>
      <c r="I11" s="24">
        <v>28178.23167356848</v>
      </c>
      <c r="J11" s="24">
        <v>27766.325806880443</v>
      </c>
      <c r="K11" s="24">
        <v>25950.85300001247</v>
      </c>
      <c r="L11" s="24">
        <v>25255.359003061098</v>
      </c>
      <c r="M11" s="24">
        <v>26220.199203871929</v>
      </c>
      <c r="N11" s="24">
        <v>26355.969440843215</v>
      </c>
      <c r="O11" s="24">
        <v>26552.193479984122</v>
      </c>
      <c r="P11" s="24">
        <v>27455.073692492337</v>
      </c>
      <c r="Q11" s="24">
        <v>27475.07369249234</v>
      </c>
      <c r="R11" s="24">
        <v>27485.07369249234</v>
      </c>
      <c r="S11" s="24">
        <v>27505.073692492337</v>
      </c>
      <c r="T11" s="24">
        <v>28332.932488692342</v>
      </c>
      <c r="U11" s="24">
        <v>28311.86243626682</v>
      </c>
      <c r="V11" s="24">
        <v>29077.648172857836</v>
      </c>
    </row>
    <row r="13" spans="2:22" x14ac:dyDescent="0.25">
      <c r="B13" s="20" t="s">
        <v>312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</row>
    <row r="14" spans="2:22" x14ac:dyDescent="0.25">
      <c r="B14" s="20" t="s">
        <v>315</v>
      </c>
      <c r="C14" s="24">
        <v>28898.845970132606</v>
      </c>
      <c r="D14" s="24">
        <v>28482.501475550136</v>
      </c>
      <c r="E14" s="24">
        <v>28717.875615926503</v>
      </c>
      <c r="F14" s="24">
        <v>29003.176134573543</v>
      </c>
      <c r="G14" s="24">
        <v>29253.278299924772</v>
      </c>
      <c r="H14" s="24">
        <v>30028.538498349502</v>
      </c>
      <c r="I14" s="24">
        <v>30613.03850003847</v>
      </c>
      <c r="J14" s="24">
        <v>30965.839903923083</v>
      </c>
      <c r="K14" s="24">
        <v>31408.697885758389</v>
      </c>
      <c r="L14" s="24">
        <v>31642.157864327164</v>
      </c>
      <c r="M14" s="24">
        <v>31928.432624250818</v>
      </c>
      <c r="N14" s="24">
        <v>32288.583814319216</v>
      </c>
      <c r="O14" s="24">
        <v>32711.281102070756</v>
      </c>
      <c r="P14" s="24">
        <v>33115.260916891879</v>
      </c>
      <c r="Q14" s="24">
        <v>33649.404442991829</v>
      </c>
      <c r="R14" s="24">
        <v>34040.700913747678</v>
      </c>
      <c r="S14" s="24">
        <v>34518.661228007993</v>
      </c>
      <c r="T14" s="24">
        <v>35000.528425597404</v>
      </c>
      <c r="U14" s="24">
        <v>35447.302909733357</v>
      </c>
      <c r="V14" s="24">
        <v>35933.099085300972</v>
      </c>
    </row>
    <row r="15" spans="2:22" x14ac:dyDescent="0.25">
      <c r="B15" s="20" t="s">
        <v>313</v>
      </c>
      <c r="C15" s="24">
        <v>28515.829160394547</v>
      </c>
      <c r="D15" s="24">
        <v>27780.147792762917</v>
      </c>
      <c r="E15" s="24">
        <v>27809.502563745849</v>
      </c>
      <c r="F15" s="24">
        <v>27726.155911360351</v>
      </c>
      <c r="G15" s="24">
        <v>27960.019985549501</v>
      </c>
      <c r="H15" s="24">
        <v>28418.756647628659</v>
      </c>
      <c r="I15" s="24">
        <v>28583.877741711633</v>
      </c>
      <c r="J15" s="24">
        <v>28495.770678409783</v>
      </c>
      <c r="K15" s="24">
        <v>28820.307409945664</v>
      </c>
      <c r="L15" s="24">
        <v>28897.223144931359</v>
      </c>
      <c r="M15" s="24">
        <v>28994.968739059856</v>
      </c>
      <c r="N15" s="24">
        <v>29038.789793444892</v>
      </c>
      <c r="O15" s="24">
        <v>29314.638424513414</v>
      </c>
      <c r="P15" s="24">
        <v>29512.341597118793</v>
      </c>
      <c r="Q15" s="24">
        <v>29800.339841194767</v>
      </c>
      <c r="R15" s="24">
        <v>29930.733786961191</v>
      </c>
      <c r="S15" s="24">
        <v>30242.064601677179</v>
      </c>
      <c r="T15" s="24">
        <v>30486.099296246779</v>
      </c>
      <c r="U15" s="24">
        <v>30554.415050268104</v>
      </c>
      <c r="V15" s="24">
        <v>30632.548572792934</v>
      </c>
    </row>
    <row r="16" spans="2:22" x14ac:dyDescent="0.25">
      <c r="B16" s="20" t="s">
        <v>316</v>
      </c>
      <c r="C16" s="24">
        <v>383.01680973805924</v>
      </c>
      <c r="D16" s="24">
        <v>702.35368278721944</v>
      </c>
      <c r="E16" s="24">
        <v>908.37305218065376</v>
      </c>
      <c r="F16" s="24">
        <v>1277.0202232131924</v>
      </c>
      <c r="G16" s="24">
        <v>1293.2583143752709</v>
      </c>
      <c r="H16" s="24">
        <v>1609.7818507208431</v>
      </c>
      <c r="I16" s="24">
        <v>2029.1607583268378</v>
      </c>
      <c r="J16" s="24">
        <v>2470.0692255132999</v>
      </c>
      <c r="K16" s="24">
        <v>2588.3904758127246</v>
      </c>
      <c r="L16" s="24">
        <v>2744.9347193958056</v>
      </c>
      <c r="M16" s="24">
        <v>2933.4638851909622</v>
      </c>
      <c r="N16" s="24">
        <v>3249.7940208743239</v>
      </c>
      <c r="O16" s="24">
        <v>3396.6426775573418</v>
      </c>
      <c r="P16" s="24">
        <v>3602.9193197730856</v>
      </c>
      <c r="Q16" s="24">
        <v>3849.0646017970612</v>
      </c>
      <c r="R16" s="24">
        <v>4109.9671267864869</v>
      </c>
      <c r="S16" s="24">
        <v>4276.5966263308146</v>
      </c>
      <c r="T16" s="24">
        <v>4514.4291293506249</v>
      </c>
      <c r="U16" s="24">
        <v>4892.8878594652524</v>
      </c>
      <c r="V16" s="24">
        <v>5300.5505125080381</v>
      </c>
    </row>
    <row r="18" spans="2:22" x14ac:dyDescent="0.25">
      <c r="B18" s="26" t="s">
        <v>314</v>
      </c>
      <c r="C18" s="27">
        <f>C11</f>
        <v>32137.823667291494</v>
      </c>
      <c r="D18" s="27">
        <f t="shared" ref="D18:V18" si="0">D11</f>
        <v>29220.538357954898</v>
      </c>
      <c r="E18" s="27">
        <f t="shared" si="0"/>
        <v>29074.645539690013</v>
      </c>
      <c r="F18" s="27">
        <f t="shared" si="0"/>
        <v>29140.596107202047</v>
      </c>
      <c r="G18" s="27">
        <f t="shared" si="0"/>
        <v>28319.4092623295</v>
      </c>
      <c r="H18" s="27">
        <f t="shared" si="0"/>
        <v>29356.789794758442</v>
      </c>
      <c r="I18" s="27">
        <f t="shared" si="0"/>
        <v>28178.23167356848</v>
      </c>
      <c r="J18" s="27">
        <f t="shared" si="0"/>
        <v>27766.325806880443</v>
      </c>
      <c r="K18" s="27">
        <f t="shared" si="0"/>
        <v>25950.85300001247</v>
      </c>
      <c r="L18" s="27">
        <f t="shared" si="0"/>
        <v>25255.359003061098</v>
      </c>
      <c r="M18" s="27">
        <f t="shared" si="0"/>
        <v>26220.199203871929</v>
      </c>
      <c r="N18" s="27">
        <f t="shared" si="0"/>
        <v>26355.969440843215</v>
      </c>
      <c r="O18" s="27">
        <f t="shared" si="0"/>
        <v>26552.193479984122</v>
      </c>
      <c r="P18" s="27">
        <f t="shared" si="0"/>
        <v>27455.073692492337</v>
      </c>
      <c r="Q18" s="27">
        <f t="shared" si="0"/>
        <v>27475.07369249234</v>
      </c>
      <c r="R18" s="27">
        <f t="shared" si="0"/>
        <v>27485.07369249234</v>
      </c>
      <c r="S18" s="27">
        <f t="shared" si="0"/>
        <v>27505.073692492337</v>
      </c>
      <c r="T18" s="27">
        <f t="shared" si="0"/>
        <v>28332.932488692342</v>
      </c>
      <c r="U18" s="27">
        <f t="shared" si="0"/>
        <v>28311.86243626682</v>
      </c>
      <c r="V18" s="27">
        <f t="shared" si="0"/>
        <v>29077.648172857836</v>
      </c>
    </row>
    <row r="19" spans="2:22" x14ac:dyDescent="0.25">
      <c r="B19" s="26" t="s">
        <v>318</v>
      </c>
      <c r="C19" s="27">
        <f>C18+C10</f>
        <v>32137.823667291494</v>
      </c>
      <c r="D19" s="27">
        <f t="shared" ref="D19:V19" si="1">D18+D10</f>
        <v>29220.538357954898</v>
      </c>
      <c r="E19" s="27">
        <f t="shared" si="1"/>
        <v>29074.645539690013</v>
      </c>
      <c r="F19" s="27">
        <f t="shared" si="1"/>
        <v>29140.596107202047</v>
      </c>
      <c r="G19" s="27">
        <f t="shared" si="1"/>
        <v>28319.4092623295</v>
      </c>
      <c r="H19" s="27">
        <f t="shared" si="1"/>
        <v>29356.789794758442</v>
      </c>
      <c r="I19" s="27">
        <f t="shared" si="1"/>
        <v>28583.877741711382</v>
      </c>
      <c r="J19" s="27">
        <f t="shared" si="1"/>
        <v>28495.770678409535</v>
      </c>
      <c r="K19" s="27">
        <f t="shared" si="1"/>
        <v>28820.307409945424</v>
      </c>
      <c r="L19" s="27">
        <f t="shared" si="1"/>
        <v>28897.223144931111</v>
      </c>
      <c r="M19" s="27">
        <f t="shared" si="1"/>
        <v>28994.968739059605</v>
      </c>
      <c r="N19" s="27">
        <f t="shared" si="1"/>
        <v>29038.789793444641</v>
      </c>
      <c r="O19" s="27">
        <f t="shared" si="1"/>
        <v>29314.638424513156</v>
      </c>
      <c r="P19" s="27">
        <f t="shared" si="1"/>
        <v>29512.341597118553</v>
      </c>
      <c r="Q19" s="27">
        <f t="shared" si="1"/>
        <v>29800.339841194531</v>
      </c>
      <c r="R19" s="27">
        <f t="shared" si="1"/>
        <v>29930.733786960951</v>
      </c>
      <c r="S19" s="27">
        <f t="shared" si="1"/>
        <v>30242.064601676939</v>
      </c>
      <c r="T19" s="27">
        <f t="shared" si="1"/>
        <v>30486.099296246524</v>
      </c>
      <c r="U19" s="27">
        <f t="shared" si="1"/>
        <v>30554.415050267853</v>
      </c>
      <c r="V19" s="27">
        <f t="shared" si="1"/>
        <v>30632.548572792934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7"/>
  <sheetViews>
    <sheetView topLeftCell="A4" workbookViewId="0">
      <selection activeCell="B1" sqref="B1"/>
    </sheetView>
  </sheetViews>
  <sheetFormatPr defaultRowHeight="15" x14ac:dyDescent="0.25"/>
  <cols>
    <col min="1" max="1" width="21.7109375" bestFit="1" customWidth="1"/>
  </cols>
  <sheetData>
    <row r="1" spans="1:113" x14ac:dyDescent="0.25">
      <c r="A1" t="s">
        <v>27</v>
      </c>
      <c r="B1" t="s">
        <v>319</v>
      </c>
    </row>
    <row r="3" spans="1:113" x14ac:dyDescent="0.25">
      <c r="B3" s="33"/>
      <c r="C3" s="33"/>
      <c r="D3" s="28" t="s">
        <v>6</v>
      </c>
      <c r="E3" s="28" t="s">
        <v>6</v>
      </c>
      <c r="F3" s="28" t="s">
        <v>6</v>
      </c>
      <c r="G3" s="28" t="s">
        <v>7</v>
      </c>
      <c r="H3" s="28" t="s">
        <v>6</v>
      </c>
      <c r="I3" s="28" t="s">
        <v>6</v>
      </c>
      <c r="J3" s="28" t="s">
        <v>4</v>
      </c>
      <c r="K3" s="28" t="s">
        <v>6</v>
      </c>
      <c r="L3" s="28" t="s">
        <v>6</v>
      </c>
      <c r="M3" s="28" t="s">
        <v>6</v>
      </c>
      <c r="N3" s="28" t="s">
        <v>6</v>
      </c>
      <c r="O3" s="28" t="s">
        <v>6</v>
      </c>
      <c r="P3" s="28" t="s">
        <v>5</v>
      </c>
      <c r="Q3" s="28" t="s">
        <v>3</v>
      </c>
      <c r="R3" s="28" t="s">
        <v>3</v>
      </c>
      <c r="S3" s="28" t="s">
        <v>300</v>
      </c>
      <c r="T3" s="28" t="s">
        <v>6</v>
      </c>
      <c r="U3" s="28" t="s">
        <v>6</v>
      </c>
      <c r="V3" s="28" t="s">
        <v>5</v>
      </c>
      <c r="W3" s="28" t="s">
        <v>6</v>
      </c>
      <c r="X3" s="28" t="s">
        <v>6</v>
      </c>
      <c r="Y3" s="28" t="s">
        <v>6</v>
      </c>
      <c r="Z3" s="28" t="s">
        <v>6</v>
      </c>
      <c r="AA3" s="28" t="s">
        <v>6</v>
      </c>
      <c r="AB3" s="28" t="s">
        <v>7</v>
      </c>
      <c r="AC3" s="28" t="s">
        <v>6</v>
      </c>
      <c r="AD3" s="28" t="s">
        <v>3</v>
      </c>
      <c r="AE3" s="28" t="s">
        <v>6</v>
      </c>
      <c r="AF3" s="28" t="s">
        <v>6</v>
      </c>
      <c r="AG3" s="28" t="s">
        <v>6</v>
      </c>
      <c r="AH3" s="28" t="s">
        <v>5</v>
      </c>
      <c r="AI3" s="28" t="s">
        <v>7</v>
      </c>
      <c r="AJ3" s="28" t="s">
        <v>5</v>
      </c>
      <c r="AK3" s="28" t="s">
        <v>5</v>
      </c>
      <c r="AL3" s="28" t="s">
        <v>6</v>
      </c>
      <c r="AM3" s="28" t="s">
        <v>7</v>
      </c>
      <c r="AN3" s="28" t="s">
        <v>5</v>
      </c>
      <c r="AO3" s="28" t="s">
        <v>7</v>
      </c>
      <c r="AP3" s="28" t="s">
        <v>5</v>
      </c>
      <c r="AQ3" s="28" t="s">
        <v>6</v>
      </c>
      <c r="AR3" s="28" t="s">
        <v>7</v>
      </c>
      <c r="AS3" s="28" t="s">
        <v>5</v>
      </c>
      <c r="AT3" s="28" t="s">
        <v>7</v>
      </c>
      <c r="AU3" s="28" t="s">
        <v>5</v>
      </c>
      <c r="AV3" s="28" t="s">
        <v>5</v>
      </c>
      <c r="AW3" s="28" t="s">
        <v>6</v>
      </c>
      <c r="AX3" s="28" t="s">
        <v>6</v>
      </c>
      <c r="AY3" s="28" t="s">
        <v>6</v>
      </c>
      <c r="AZ3" s="28" t="s">
        <v>6</v>
      </c>
      <c r="BA3" s="28" t="s">
        <v>6</v>
      </c>
      <c r="BB3" s="28" t="s">
        <v>5</v>
      </c>
      <c r="BC3" s="28" t="s">
        <v>7</v>
      </c>
      <c r="BD3" s="28" t="s">
        <v>6</v>
      </c>
      <c r="BE3" s="28" t="s">
        <v>5</v>
      </c>
      <c r="BF3" s="28" t="s">
        <v>4</v>
      </c>
      <c r="BG3" s="28" t="s">
        <v>301</v>
      </c>
      <c r="BH3" s="28" t="s">
        <v>6</v>
      </c>
      <c r="BI3" s="28" t="s">
        <v>302</v>
      </c>
      <c r="BJ3" s="28" t="s">
        <v>6</v>
      </c>
      <c r="BK3" s="28" t="s">
        <v>6</v>
      </c>
      <c r="BL3" s="28" t="s">
        <v>6</v>
      </c>
      <c r="BM3" s="28" t="s">
        <v>6</v>
      </c>
      <c r="BN3" s="28" t="s">
        <v>6</v>
      </c>
      <c r="BO3" s="28" t="s">
        <v>6</v>
      </c>
      <c r="BP3" s="28" t="s">
        <v>6</v>
      </c>
      <c r="BQ3" s="28" t="s">
        <v>4</v>
      </c>
      <c r="BR3" s="28" t="s">
        <v>5</v>
      </c>
      <c r="BS3" s="28" t="s">
        <v>5</v>
      </c>
      <c r="BT3" s="28" t="s">
        <v>300</v>
      </c>
      <c r="BU3" s="28" t="s">
        <v>5</v>
      </c>
      <c r="BV3" s="28" t="s">
        <v>300</v>
      </c>
      <c r="BW3" s="28" t="s">
        <v>6</v>
      </c>
      <c r="BX3" s="28" t="s">
        <v>7</v>
      </c>
      <c r="BY3" s="28" t="s">
        <v>3</v>
      </c>
      <c r="BZ3" s="28" t="s">
        <v>3</v>
      </c>
      <c r="CA3" s="28" t="s">
        <v>6</v>
      </c>
      <c r="CB3" s="28" t="s">
        <v>7</v>
      </c>
      <c r="CC3" s="28" t="s">
        <v>7</v>
      </c>
      <c r="CD3" s="28" t="s">
        <v>5</v>
      </c>
      <c r="CE3" s="28" t="s">
        <v>7</v>
      </c>
      <c r="CF3" s="28" t="s">
        <v>6</v>
      </c>
      <c r="CG3" s="28" t="s">
        <v>6</v>
      </c>
      <c r="CH3" s="28" t="s">
        <v>7</v>
      </c>
      <c r="CI3" s="28" t="s">
        <v>6</v>
      </c>
      <c r="CJ3" s="28" t="s">
        <v>6</v>
      </c>
      <c r="CK3" s="28" t="s">
        <v>6</v>
      </c>
      <c r="CL3" s="28" t="s">
        <v>5</v>
      </c>
      <c r="CM3" s="28" t="s">
        <v>6</v>
      </c>
      <c r="CN3" s="28" t="s">
        <v>7</v>
      </c>
      <c r="CO3" s="28" t="s">
        <v>5</v>
      </c>
      <c r="CP3" s="28" t="s">
        <v>6</v>
      </c>
      <c r="CQ3" s="28" t="s">
        <v>6</v>
      </c>
      <c r="CR3" s="28" t="s">
        <v>7</v>
      </c>
      <c r="CS3" s="28" t="s">
        <v>5</v>
      </c>
      <c r="CT3" s="28" t="s">
        <v>5</v>
      </c>
      <c r="CU3" s="28" t="s">
        <v>5</v>
      </c>
      <c r="CV3" s="28" t="s">
        <v>5</v>
      </c>
      <c r="CW3" s="28" t="s">
        <v>302</v>
      </c>
      <c r="CX3" s="28" t="s">
        <v>5</v>
      </c>
      <c r="CY3" s="28" t="s">
        <v>4</v>
      </c>
      <c r="CZ3" s="28" t="s">
        <v>5</v>
      </c>
      <c r="DA3" s="28" t="s">
        <v>6</v>
      </c>
      <c r="DB3" s="28" t="s">
        <v>7</v>
      </c>
      <c r="DC3" s="28" t="s">
        <v>6</v>
      </c>
      <c r="DD3" s="28" t="s">
        <v>5</v>
      </c>
      <c r="DE3" s="28" t="s">
        <v>5</v>
      </c>
      <c r="DF3" s="28" t="s">
        <v>6</v>
      </c>
      <c r="DG3" s="28" t="s">
        <v>7</v>
      </c>
      <c r="DH3" s="28" t="s">
        <v>302</v>
      </c>
      <c r="DI3" s="29" t="s">
        <v>9</v>
      </c>
    </row>
    <row r="4" spans="1:113" x14ac:dyDescent="0.25">
      <c r="B4" s="34"/>
      <c r="C4" s="34"/>
      <c r="D4" s="30">
        <v>105777</v>
      </c>
      <c r="E4" s="30">
        <v>153101</v>
      </c>
      <c r="F4" s="30">
        <v>464458</v>
      </c>
      <c r="G4" s="31">
        <v>470863</v>
      </c>
      <c r="H4" s="30">
        <v>90592</v>
      </c>
      <c r="I4" s="30">
        <v>178911</v>
      </c>
      <c r="J4" s="30">
        <v>258</v>
      </c>
      <c r="K4" s="30">
        <v>231113</v>
      </c>
      <c r="L4" s="30">
        <v>359876</v>
      </c>
      <c r="M4" s="30">
        <v>1767816</v>
      </c>
      <c r="N4" s="30">
        <v>9872173</v>
      </c>
      <c r="O4" s="30">
        <v>78106</v>
      </c>
      <c r="P4" s="30">
        <v>127896</v>
      </c>
      <c r="Q4" s="30">
        <v>20773926</v>
      </c>
      <c r="R4" s="30">
        <v>24868264</v>
      </c>
      <c r="S4" s="30">
        <v>139473</v>
      </c>
      <c r="T4" s="30">
        <v>595050</v>
      </c>
      <c r="U4" s="30">
        <v>1227057</v>
      </c>
      <c r="V4" s="30">
        <v>1173336</v>
      </c>
      <c r="W4" s="30">
        <v>439835</v>
      </c>
      <c r="X4" s="30">
        <v>100344</v>
      </c>
      <c r="Y4" s="30">
        <v>856418</v>
      </c>
      <c r="Z4" s="30">
        <v>760749</v>
      </c>
      <c r="AA4" s="30">
        <v>374213</v>
      </c>
      <c r="AB4" s="30">
        <v>489808</v>
      </c>
      <c r="AC4" s="30">
        <v>252296</v>
      </c>
      <c r="AD4" s="30">
        <v>25298273</v>
      </c>
      <c r="AE4" s="30">
        <v>758915</v>
      </c>
      <c r="AF4" s="30">
        <v>110566</v>
      </c>
      <c r="AG4" s="30">
        <v>2388141</v>
      </c>
      <c r="AH4" s="30">
        <v>805290</v>
      </c>
      <c r="AI4" s="30">
        <v>254386</v>
      </c>
      <c r="AJ4" s="30">
        <v>164397</v>
      </c>
      <c r="AK4" s="30">
        <v>230160</v>
      </c>
      <c r="AL4" s="30">
        <v>209445</v>
      </c>
      <c r="AM4" s="30">
        <v>155896</v>
      </c>
      <c r="AN4" s="30">
        <v>76669</v>
      </c>
      <c r="AO4" s="30">
        <v>146400</v>
      </c>
      <c r="AP4" s="30">
        <v>69996</v>
      </c>
      <c r="AQ4" s="30">
        <v>365167</v>
      </c>
      <c r="AR4" s="30">
        <v>145650</v>
      </c>
      <c r="AS4" s="30">
        <v>1762827</v>
      </c>
      <c r="AT4" s="30">
        <v>250127</v>
      </c>
      <c r="AU4" s="30">
        <v>52638</v>
      </c>
      <c r="AV4" s="30">
        <v>1590932</v>
      </c>
      <c r="AW4" s="30">
        <v>327016</v>
      </c>
      <c r="AX4" s="30">
        <v>58297</v>
      </c>
      <c r="AY4" s="30">
        <v>1249079</v>
      </c>
      <c r="AZ4" s="30">
        <v>142894</v>
      </c>
      <c r="BA4" s="30">
        <v>177702</v>
      </c>
      <c r="BB4" s="30">
        <v>290182</v>
      </c>
      <c r="BC4" s="30">
        <v>109940</v>
      </c>
      <c r="BD4" s="30">
        <v>55572</v>
      </c>
      <c r="BE4" s="30">
        <v>744353</v>
      </c>
      <c r="BF4" s="30">
        <v>1644332</v>
      </c>
      <c r="BG4" s="30">
        <v>38914</v>
      </c>
      <c r="BH4" s="30">
        <v>297096</v>
      </c>
      <c r="BI4" s="30">
        <v>14833</v>
      </c>
      <c r="BJ4" s="30">
        <v>64904</v>
      </c>
      <c r="BK4" s="30">
        <v>478166</v>
      </c>
      <c r="BL4" s="30">
        <v>246703</v>
      </c>
      <c r="BM4" s="30">
        <v>426249</v>
      </c>
      <c r="BN4" s="30">
        <v>73378</v>
      </c>
      <c r="BO4" s="30">
        <v>358651</v>
      </c>
      <c r="BP4" s="30">
        <v>61500</v>
      </c>
      <c r="BQ4" s="30">
        <v>1432166</v>
      </c>
      <c r="BR4" s="30">
        <v>253890</v>
      </c>
      <c r="BS4" s="30">
        <v>307703</v>
      </c>
      <c r="BT4" s="30">
        <v>324504</v>
      </c>
      <c r="BU4" s="30">
        <v>718938</v>
      </c>
      <c r="BV4" s="30">
        <v>772995</v>
      </c>
      <c r="BW4" s="30">
        <v>630015</v>
      </c>
      <c r="BX4" s="30">
        <v>157341</v>
      </c>
      <c r="BY4" s="30">
        <v>5923930</v>
      </c>
      <c r="BZ4" s="30">
        <v>13783271</v>
      </c>
      <c r="CA4" s="30">
        <v>558740</v>
      </c>
      <c r="CB4" s="30">
        <v>249927</v>
      </c>
      <c r="CC4" s="30">
        <v>645849</v>
      </c>
      <c r="CD4" s="30">
        <v>919525</v>
      </c>
      <c r="CE4" s="30">
        <v>437855</v>
      </c>
      <c r="CF4" s="30">
        <v>111100</v>
      </c>
      <c r="CG4" s="30">
        <v>229553</v>
      </c>
      <c r="CH4" s="30">
        <v>227432</v>
      </c>
      <c r="CI4" s="30">
        <v>54101</v>
      </c>
      <c r="CJ4" s="30">
        <v>6239468</v>
      </c>
      <c r="CK4" s="30">
        <v>269032</v>
      </c>
      <c r="CL4" s="30">
        <v>1366179</v>
      </c>
      <c r="CM4" s="30">
        <v>175730</v>
      </c>
      <c r="CN4" s="30">
        <v>278793</v>
      </c>
      <c r="CO4" s="30">
        <v>1035818</v>
      </c>
      <c r="CP4" s="30">
        <v>68549</v>
      </c>
      <c r="CQ4" s="30">
        <v>369321</v>
      </c>
      <c r="CR4" s="30">
        <v>128733</v>
      </c>
      <c r="CS4" s="30">
        <v>921270</v>
      </c>
      <c r="CT4" s="30">
        <v>327129</v>
      </c>
      <c r="CU4" s="30">
        <v>1713762</v>
      </c>
      <c r="CV4" s="30">
        <v>423834</v>
      </c>
      <c r="CW4" s="30">
        <v>47309</v>
      </c>
      <c r="CX4" s="30">
        <v>637401</v>
      </c>
      <c r="CY4" s="30">
        <v>30930</v>
      </c>
      <c r="CZ4" s="30">
        <v>281688</v>
      </c>
      <c r="DA4" s="30">
        <v>155951</v>
      </c>
      <c r="DB4" s="30">
        <v>490542</v>
      </c>
      <c r="DC4" s="30">
        <v>322377</v>
      </c>
      <c r="DD4" s="30">
        <v>901557</v>
      </c>
      <c r="DE4" s="30">
        <v>405974</v>
      </c>
      <c r="DF4" s="30">
        <v>311419</v>
      </c>
      <c r="DG4" s="30">
        <v>500350</v>
      </c>
      <c r="DH4" s="30">
        <v>70633</v>
      </c>
      <c r="DI4" s="32">
        <v>152859929</v>
      </c>
    </row>
    <row r="6" spans="1:113" x14ac:dyDescent="0.25">
      <c r="B6" t="s">
        <v>3</v>
      </c>
      <c r="C6" t="s">
        <v>6</v>
      </c>
      <c r="D6" t="s">
        <v>5</v>
      </c>
      <c r="E6" t="s">
        <v>7</v>
      </c>
      <c r="F6" t="s">
        <v>4</v>
      </c>
      <c r="G6" t="s">
        <v>8</v>
      </c>
      <c r="H6" t="s">
        <v>9</v>
      </c>
    </row>
    <row r="7" spans="1:113" x14ac:dyDescent="0.25">
      <c r="A7" t="s">
        <v>11</v>
      </c>
      <c r="B7" s="11">
        <f t="array" ref="B7">SUM(IF($B$3:$DI$3=B$6, $B$4:$DI$4, 0))/1000000</f>
        <v>90.647664000000006</v>
      </c>
      <c r="C7" s="11">
        <f t="array" ref="C7">SUM(IF($B$3:$DI$3=C$6, $B$4:$DI$4, 0))/1000000</f>
        <v>35.252682</v>
      </c>
      <c r="D7" s="11">
        <f t="array" ref="D7">SUM(IF($B$3:$DI$3=D$6, $B$4:$DI$4, 0))/1000000</f>
        <v>17.303343999999999</v>
      </c>
      <c r="E7" s="11">
        <f t="array" ref="E7">SUM(IF($B$3:$DI$3=E$6, $B$4:$DI$4, 0))/1000000</f>
        <v>5.1398919999999997</v>
      </c>
      <c r="F7" s="11">
        <f t="array" ref="F7">SUM(IF($B$3:$DI$3=F$6, $B$4:$DI$4, 0))/1000000</f>
        <v>3.1076860000000002</v>
      </c>
      <c r="G7" s="11">
        <f>H7-SUM(B7:F7)</f>
        <v>1.4086609999999666</v>
      </c>
      <c r="H7" s="11">
        <f t="array" ref="H7">SUM(IF($B$3:$DI$3=H$6, $B$4:$DI$4, 0))/1000000</f>
        <v>152.85992899999999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Summer Day</vt:lpstr>
      <vt:lpstr>Winter Day</vt:lpstr>
      <vt:lpstr>Fractional Generation</vt:lpstr>
      <vt:lpstr>Ind-Res Demand</vt:lpstr>
      <vt:lpstr>Ontario Demand</vt:lpstr>
      <vt:lpstr>Imports-Exports</vt:lpstr>
      <vt:lpstr>Cap Req</vt:lpstr>
      <vt:lpstr>LTEP Supply Forecast</vt:lpstr>
      <vt:lpstr>2013 Generation Mix</vt:lpstr>
      <vt:lpstr>2013 Baseload</vt:lpstr>
      <vt:lpstr>Gross Demand by Sector</vt:lpstr>
      <vt:lpstr>Residential Demand Intensity</vt:lpstr>
      <vt:lpstr>Commercial Demand Intensity</vt:lpstr>
      <vt:lpstr>Industrial Demand Sectors</vt:lpstr>
      <vt:lpstr>Industrial Demand Intensity.</vt:lpstr>
      <vt:lpstr>Peak Demand</vt:lpstr>
      <vt:lpstr>sector demand and sys supply</vt:lpstr>
      <vt:lpstr>Reserve Requirement</vt:lpstr>
      <vt:lpstr>Summer Winter Demand Curves</vt:lpstr>
      <vt:lpstr>Zonal Demand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Malecki, Justin (ENERGY)</dc:creator>
  <cp:lastModifiedBy>Lightbody, Ava (ENERGY)</cp:lastModifiedBy>
  <dcterms:created xsi:type="dcterms:W3CDTF">2014-05-09T20:36:24Z</dcterms:created>
  <dcterms:modified xsi:type="dcterms:W3CDTF">2017-03-30T18:10:05Z</dcterms:modified>
</cp:coreProperties>
</file>