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05" yWindow="315" windowWidth="12120" windowHeight="6825"/>
  </bookViews>
  <sheets>
    <sheet name="multi-year allocations" sheetId="1" r:id="rId1"/>
    <sheet name="Sheet1" sheetId="2" r:id="rId2"/>
  </sheets>
  <definedNames>
    <definedName name="dd">#REF!</definedName>
    <definedName name="MO" localSheetId="0">#REF!</definedName>
    <definedName name="MO">#REF!</definedName>
    <definedName name="_xlnm.Print_Area" localSheetId="0">'multi-year allocations'!$A$1:$F$49</definedName>
    <definedName name="Z_CE9FBA05_3ABB_4AC4_99E0_0D88CCC4E4B3_.wvu.Cols" localSheetId="0" hidden="1">'multi-year allocations'!#REF!,'multi-year allocations'!#REF!,'multi-year allocations'!#REF!</definedName>
    <definedName name="Z_CE9FBA05_3ABB_4AC4_99E0_0D88CCC4E4B3_.wvu.PrintArea" localSheetId="0" hidden="1">'multi-year allocations'!$A$1:$B$40</definedName>
  </definedNames>
  <calcPr calcId="145621" concurrentCalc="0"/>
  <oleSize ref="A7:F46"/>
</workbook>
</file>

<file path=xl/comments1.xml><?xml version="1.0" encoding="utf-8"?>
<comments xmlns="http://schemas.openxmlformats.org/spreadsheetml/2006/main">
  <authors>
    <author>Devid, Shalini (ENERGY/MEDEI/MRI)</author>
  </authors>
  <commentList>
    <comment ref="A4" authorId="0">
      <text>
        <r>
          <rPr>
            <b/>
            <sz val="9"/>
            <color indexed="81"/>
            <rFont val="Tahoma"/>
            <family val="2"/>
          </rPr>
          <t>Devid, Shalini (ENERGY/MEDEI/MRI):</t>
        </r>
        <r>
          <rPr>
            <sz val="9"/>
            <color indexed="81"/>
            <rFont val="Tahoma"/>
            <family val="2"/>
          </rPr>
          <t xml:space="preserve">
If it's a continuation of bodler in 2017-18 then stays up here as a separate line.</t>
        </r>
      </text>
    </comment>
    <comment ref="H8" authorId="0">
      <text>
        <r>
          <rPr>
            <b/>
            <sz val="9"/>
            <color indexed="81"/>
            <rFont val="Tahoma"/>
            <family val="2"/>
          </rPr>
          <t>Devid, Shalini (ENERGY/MEDEI/MRI):</t>
        </r>
        <r>
          <rPr>
            <sz val="9"/>
            <color indexed="81"/>
            <rFont val="Tahoma"/>
            <family val="2"/>
          </rPr>
          <t xml:space="preserve">
TPs numbers being counted twice.</t>
        </r>
      </text>
    </comment>
  </commentList>
</comments>
</file>

<file path=xl/sharedStrings.xml><?xml version="1.0" encoding="utf-8"?>
<sst xmlns="http://schemas.openxmlformats.org/spreadsheetml/2006/main" count="76" uniqueCount="52">
  <si>
    <t>2016-17</t>
  </si>
  <si>
    <t>2017-18</t>
  </si>
  <si>
    <t>TP Conservation Initiatives Programs</t>
  </si>
  <si>
    <t>TP Green Energy Initiatives</t>
  </si>
  <si>
    <t>TP Aboriginal Engagement Agreements</t>
  </si>
  <si>
    <t>TP Northern Ontario Energy Credit</t>
  </si>
  <si>
    <t>Operating Consolidations</t>
  </si>
  <si>
    <t>IESO</t>
  </si>
  <si>
    <t>OEB</t>
  </si>
  <si>
    <t>Capital Consolidations</t>
  </si>
  <si>
    <t>2018-19</t>
  </si>
  <si>
    <t>2019-20</t>
  </si>
  <si>
    <t>2020-21</t>
  </si>
  <si>
    <t>Vote 2902 - Energy Development and Management</t>
  </si>
  <si>
    <t>Vote 2905 - Electricity Price Mitigation</t>
  </si>
  <si>
    <t>Operating Expense</t>
  </si>
  <si>
    <t>Capital Expense</t>
  </si>
  <si>
    <t>Total Operating Expense Limit</t>
  </si>
  <si>
    <t>Total Including Supplementary Estimates</t>
  </si>
  <si>
    <t>Ministry Contribution to Boulder Allocation</t>
  </si>
  <si>
    <t>Operating Expense Excluding Consolidations</t>
  </si>
  <si>
    <t>Total Capital Expense</t>
  </si>
  <si>
    <t xml:space="preserve">Total Operating and Capital Expense </t>
  </si>
  <si>
    <t>Supplementary Estimates - Operating Expense</t>
  </si>
  <si>
    <t>Total</t>
  </si>
  <si>
    <t xml:space="preserve">Electricity Market Operations &amp; System Planning (Delivered by the IESO) </t>
  </si>
  <si>
    <t>Electricity and Natural Gas Sector Regulation (Delivered by the OEB)</t>
  </si>
  <si>
    <t xml:space="preserve">Long-Term Energy Plan Program Initiatives </t>
  </si>
  <si>
    <t>Internal Functions</t>
  </si>
  <si>
    <t>$</t>
  </si>
  <si>
    <t>%</t>
  </si>
  <si>
    <t>IESO Preliminary</t>
  </si>
  <si>
    <t>OEB Preliminary</t>
  </si>
  <si>
    <t>IESO Updated</t>
  </si>
  <si>
    <t>OEB Updated</t>
  </si>
  <si>
    <t>Change</t>
  </si>
  <si>
    <t>TP Ontario Rebate for Electricity Consumers</t>
  </si>
  <si>
    <t>Total Preliminary Allocation (2017-18 PRRT)</t>
  </si>
  <si>
    <t>Ministry Allocation without NOEC and Consolidations</t>
  </si>
  <si>
    <t>Total Vote 2901 - Ministry Administration</t>
  </si>
  <si>
    <t>Total Vote 2902 - Energy Development and Management</t>
  </si>
  <si>
    <t>Total Vote 2905 - Electricity Price Mitigation</t>
  </si>
  <si>
    <t>Total Vote 2906 - Strategic Asset Management and Transformation</t>
  </si>
  <si>
    <t>Bulk Media Buy Transfer</t>
  </si>
  <si>
    <t xml:space="preserve">      Energy Development and Management (DOE)</t>
  </si>
  <si>
    <t>Services (DOE)</t>
  </si>
  <si>
    <t xml:space="preserve">      Ministry Administration (DOE)</t>
  </si>
  <si>
    <t>2017-18 PRRT Preliminary Multi-Year Allocation</t>
  </si>
  <si>
    <t>Transfer Payment Administration Modernization Reduction from 2016-17 PRRT</t>
  </si>
  <si>
    <t>TP - Name TBD (Hydro One COO Cost)</t>
  </si>
  <si>
    <t xml:space="preserve">    Savings Target  </t>
  </si>
  <si>
    <t>Ministry Specific Funding ($ millions)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</si>
</sst>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_-;\-* #,##0.0_-;_-* &quot;-&quot;??_-;_-@_-"/>
    <numFmt numFmtId="165" formatCode="0.0"/>
    <numFmt numFmtId="166" formatCode="_-&quot;$&quot;* #,##0.0_-;\-&quot;$&quot;* #,##0.0_-;_-&quot;$&quot;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sz val="9"/>
      <color rgb="FF0000FF"/>
      <name val="Arial"/>
      <family val="2"/>
    </font>
    <font>
      <sz val="9"/>
      <color rgb="FF0000FF"/>
      <name val="Arial"/>
      <family val="2"/>
    </font>
    <font>
      <i/>
      <sz val="8"/>
      <color rgb="FF0000FF"/>
      <name val="Arial"/>
      <family val="2"/>
    </font>
    <font>
      <i/>
      <sz val="9"/>
      <color rgb="FF0000FF"/>
      <name val="Arial"/>
      <family val="2"/>
    </font>
    <font>
      <i/>
      <sz val="9"/>
      <color rgb="FFFF0000"/>
      <name val="Arial"/>
      <family val="2"/>
    </font>
    <font>
      <sz val="9"/>
      <color rgb="FFFF0000"/>
      <name val="Arial"/>
      <family val="2"/>
    </font>
    <font>
      <sz val="9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</cellStyleXfs>
  <cellXfs count="92">
    <xf numFmtId="0" fontId="0" fillId="0" borderId="0" xfId="0"/>
    <xf numFmtId="0" fontId="4" fillId="2" borderId="0" xfId="1" applyFont="1" applyFill="1"/>
    <xf numFmtId="0" fontId="3" fillId="2" borderId="3" xfId="1" applyFont="1" applyFill="1" applyBorder="1" applyAlignment="1">
      <alignment horizontal="left" indent="1"/>
    </xf>
    <xf numFmtId="0" fontId="4" fillId="2" borderId="0" xfId="1" applyFont="1" applyFill="1" applyBorder="1"/>
    <xf numFmtId="0" fontId="7" fillId="2" borderId="3" xfId="1" applyFont="1" applyFill="1" applyBorder="1" applyAlignment="1">
      <alignment horizontal="left" indent="3"/>
    </xf>
    <xf numFmtId="0" fontId="6" fillId="2" borderId="10" xfId="1" applyFont="1" applyFill="1" applyBorder="1" applyAlignment="1">
      <alignment horizontal="right"/>
    </xf>
    <xf numFmtId="0" fontId="3" fillId="0" borderId="3" xfId="1" applyFont="1" applyFill="1" applyBorder="1"/>
    <xf numFmtId="0" fontId="6" fillId="2" borderId="19" xfId="1" applyFont="1" applyFill="1" applyBorder="1" applyAlignment="1">
      <alignment horizontal="right"/>
    </xf>
    <xf numFmtId="0" fontId="6" fillId="2" borderId="18" xfId="1" applyFont="1" applyFill="1" applyBorder="1"/>
    <xf numFmtId="0" fontId="4" fillId="2" borderId="18" xfId="1" applyFont="1" applyFill="1" applyBorder="1"/>
    <xf numFmtId="165" fontId="8" fillId="3" borderId="8" xfId="1" applyNumberFormat="1" applyFont="1" applyFill="1" applyBorder="1" applyAlignment="1">
      <alignment horizontal="right"/>
    </xf>
    <xf numFmtId="0" fontId="6" fillId="2" borderId="9" xfId="1" applyFont="1" applyFill="1" applyBorder="1" applyAlignment="1">
      <alignment horizontal="left"/>
    </xf>
    <xf numFmtId="0" fontId="8" fillId="3" borderId="7" xfId="1" applyFont="1" applyFill="1" applyBorder="1" applyAlignment="1">
      <alignment horizontal="center"/>
    </xf>
    <xf numFmtId="164" fontId="4" fillId="2" borderId="0" xfId="1" applyNumberFormat="1" applyFont="1" applyFill="1"/>
    <xf numFmtId="0" fontId="4" fillId="2" borderId="0" xfId="1" applyFont="1" applyFill="1" applyAlignment="1">
      <alignment horizontal="left"/>
    </xf>
    <xf numFmtId="9" fontId="4" fillId="2" borderId="0" xfId="19" applyFont="1" applyFill="1"/>
    <xf numFmtId="166" fontId="4" fillId="2" borderId="0" xfId="18" applyNumberFormat="1" applyFont="1" applyFill="1"/>
    <xf numFmtId="166" fontId="1" fillId="0" borderId="0" xfId="18" applyNumberFormat="1"/>
    <xf numFmtId="0" fontId="6" fillId="6" borderId="9" xfId="1" applyFont="1" applyFill="1" applyBorder="1" applyAlignment="1">
      <alignment horizontal="left"/>
    </xf>
    <xf numFmtId="0" fontId="3" fillId="6" borderId="0" xfId="1" applyFont="1" applyFill="1" applyBorder="1" applyAlignment="1">
      <alignment horizontal="left" indent="1"/>
    </xf>
    <xf numFmtId="164" fontId="3" fillId="6" borderId="0" xfId="17" applyNumberFormat="1" applyFont="1" applyFill="1" applyBorder="1"/>
    <xf numFmtId="0" fontId="7" fillId="6" borderId="0" xfId="1" applyFont="1" applyFill="1" applyBorder="1" applyAlignment="1">
      <alignment horizontal="left" indent="3"/>
    </xf>
    <xf numFmtId="164" fontId="7" fillId="6" borderId="0" xfId="17" applyNumberFormat="1" applyFont="1" applyFill="1" applyBorder="1"/>
    <xf numFmtId="0" fontId="4" fillId="6" borderId="0" xfId="1" applyFont="1" applyFill="1" applyBorder="1"/>
    <xf numFmtId="0" fontId="6" fillId="5" borderId="21" xfId="1" applyFont="1" applyFill="1" applyBorder="1" applyAlignment="1">
      <alignment horizontal="right"/>
    </xf>
    <xf numFmtId="164" fontId="5" fillId="4" borderId="20" xfId="1" applyNumberFormat="1" applyFont="1" applyFill="1" applyBorder="1" applyAlignment="1">
      <alignment vertical="center"/>
    </xf>
    <xf numFmtId="0" fontId="6" fillId="5" borderId="20" xfId="1" applyFont="1" applyFill="1" applyBorder="1" applyAlignment="1">
      <alignment horizontal="right"/>
    </xf>
    <xf numFmtId="165" fontId="8" fillId="3" borderId="17" xfId="1" applyNumberFormat="1" applyFont="1" applyFill="1" applyBorder="1" applyAlignment="1">
      <alignment horizontal="right"/>
    </xf>
    <xf numFmtId="0" fontId="4" fillId="0" borderId="0" xfId="1" applyFont="1" applyFill="1"/>
    <xf numFmtId="0" fontId="5" fillId="4" borderId="13" xfId="1" applyFont="1" applyFill="1" applyBorder="1" applyAlignment="1">
      <alignment vertical="center" wrapText="1"/>
    </xf>
    <xf numFmtId="0" fontId="5" fillId="3" borderId="7" xfId="1" applyFont="1" applyFill="1" applyBorder="1"/>
    <xf numFmtId="0" fontId="13" fillId="2" borderId="3" xfId="1" applyFont="1" applyFill="1" applyBorder="1" applyAlignment="1">
      <alignment horizontal="left" indent="1"/>
    </xf>
    <xf numFmtId="0" fontId="13" fillId="0" borderId="3" xfId="1" applyFont="1" applyFill="1" applyBorder="1" applyAlignment="1">
      <alignment horizontal="left" indent="1"/>
    </xf>
    <xf numFmtId="0" fontId="21" fillId="2" borderId="3" xfId="1" applyFont="1" applyFill="1" applyBorder="1" applyAlignment="1">
      <alignment horizontal="left" indent="1"/>
    </xf>
    <xf numFmtId="0" fontId="21" fillId="2" borderId="3" xfId="1" quotePrefix="1" applyFont="1" applyFill="1" applyBorder="1" applyAlignment="1">
      <alignment horizontal="left" indent="3"/>
    </xf>
    <xf numFmtId="0" fontId="21" fillId="2" borderId="3" xfId="1" applyFont="1" applyFill="1" applyBorder="1" applyAlignment="1">
      <alignment horizontal="left" indent="3"/>
    </xf>
    <xf numFmtId="0" fontId="16" fillId="2" borderId="3" xfId="1" quotePrefix="1" applyFont="1" applyFill="1" applyBorder="1" applyAlignment="1">
      <alignment horizontal="left" indent="3"/>
    </xf>
    <xf numFmtId="0" fontId="16" fillId="2" borderId="3" xfId="1" applyFont="1" applyFill="1" applyBorder="1" applyAlignment="1">
      <alignment horizontal="left" indent="3"/>
    </xf>
    <xf numFmtId="0" fontId="10" fillId="2" borderId="3" xfId="1" quotePrefix="1" applyFont="1" applyFill="1" applyBorder="1" applyAlignment="1">
      <alignment horizontal="left" indent="3"/>
    </xf>
    <xf numFmtId="0" fontId="10" fillId="2" borderId="2" xfId="1" applyFont="1" applyFill="1" applyBorder="1" applyAlignment="1">
      <alignment horizontal="left" indent="1"/>
    </xf>
    <xf numFmtId="0" fontId="3" fillId="7" borderId="3" xfId="1" applyFont="1" applyFill="1" applyBorder="1" applyAlignment="1">
      <alignment horizontal="left" indent="1"/>
    </xf>
    <xf numFmtId="0" fontId="14" fillId="7" borderId="3" xfId="1" applyFont="1" applyFill="1" applyBorder="1" applyAlignment="1">
      <alignment horizontal="left" indent="1"/>
    </xf>
    <xf numFmtId="0" fontId="6" fillId="7" borderId="5" xfId="1" applyFont="1" applyFill="1" applyBorder="1"/>
    <xf numFmtId="0" fontId="6" fillId="8" borderId="20" xfId="1" applyFont="1" applyFill="1" applyBorder="1" applyAlignment="1">
      <alignment horizontal="right"/>
    </xf>
    <xf numFmtId="0" fontId="3" fillId="6" borderId="3" xfId="1" applyFont="1" applyFill="1" applyBorder="1" applyAlignment="1">
      <alignment horizontal="left"/>
    </xf>
    <xf numFmtId="40" fontId="7" fillId="6" borderId="15" xfId="2" applyNumberFormat="1" applyFont="1" applyFill="1" applyBorder="1"/>
    <xf numFmtId="40" fontId="7" fillId="6" borderId="4" xfId="2" applyNumberFormat="1" applyFont="1" applyFill="1" applyBorder="1"/>
    <xf numFmtId="40" fontId="3" fillId="7" borderId="15" xfId="17" applyNumberFormat="1" applyFont="1" applyFill="1" applyBorder="1"/>
    <xf numFmtId="40" fontId="3" fillId="7" borderId="4" xfId="17" applyNumberFormat="1" applyFont="1" applyFill="1" applyBorder="1"/>
    <xf numFmtId="40" fontId="21" fillId="8" borderId="15" xfId="17" applyNumberFormat="1" applyFont="1" applyFill="1" applyBorder="1"/>
    <xf numFmtId="40" fontId="21" fillId="2" borderId="4" xfId="17" applyNumberFormat="1" applyFont="1" applyFill="1" applyBorder="1"/>
    <xf numFmtId="40" fontId="15" fillId="8" borderId="15" xfId="17" applyNumberFormat="1" applyFont="1" applyFill="1" applyBorder="1"/>
    <xf numFmtId="40" fontId="20" fillId="2" borderId="4" xfId="17" applyNumberFormat="1" applyFont="1" applyFill="1" applyBorder="1" applyAlignment="1">
      <alignment horizontal="right"/>
    </xf>
    <xf numFmtId="40" fontId="14" fillId="8" borderId="15" xfId="17" applyNumberFormat="1" applyFont="1" applyFill="1" applyBorder="1"/>
    <xf numFmtId="40" fontId="13" fillId="2" borderId="12" xfId="17" applyNumberFormat="1" applyFont="1" applyFill="1" applyBorder="1"/>
    <xf numFmtId="40" fontId="3" fillId="7" borderId="12" xfId="17" applyNumberFormat="1" applyFont="1" applyFill="1" applyBorder="1"/>
    <xf numFmtId="40" fontId="21" fillId="2" borderId="12" xfId="17" applyNumberFormat="1" applyFont="1" applyFill="1" applyBorder="1"/>
    <xf numFmtId="40" fontId="18" fillId="8" borderId="15" xfId="17" applyNumberFormat="1" applyFont="1" applyFill="1" applyBorder="1"/>
    <xf numFmtId="40" fontId="16" fillId="2" borderId="4" xfId="17" applyNumberFormat="1" applyFont="1" applyFill="1" applyBorder="1" applyAlignment="1">
      <alignment horizontal="right"/>
    </xf>
    <xf numFmtId="40" fontId="19" fillId="8" borderId="15" xfId="17" applyNumberFormat="1" applyFont="1" applyFill="1" applyBorder="1"/>
    <xf numFmtId="40" fontId="17" fillId="8" borderId="15" xfId="17" applyNumberFormat="1" applyFont="1" applyFill="1" applyBorder="1"/>
    <xf numFmtId="40" fontId="18" fillId="0" borderId="12" xfId="17" applyNumberFormat="1" applyFont="1" applyFill="1" applyBorder="1" applyAlignment="1">
      <alignment horizontal="right"/>
    </xf>
    <xf numFmtId="40" fontId="7" fillId="8" borderId="15" xfId="17" applyNumberFormat="1" applyFont="1" applyFill="1" applyBorder="1"/>
    <xf numFmtId="40" fontId="7" fillId="2" borderId="4" xfId="17" applyNumberFormat="1" applyFont="1" applyFill="1" applyBorder="1" applyAlignment="1">
      <alignment horizontal="right"/>
    </xf>
    <xf numFmtId="40" fontId="6" fillId="7" borderId="16" xfId="17" applyNumberFormat="1" applyFont="1" applyFill="1" applyBorder="1" applyAlignment="1">
      <alignment horizontal="right"/>
    </xf>
    <xf numFmtId="40" fontId="3" fillId="8" borderId="15" xfId="17" applyNumberFormat="1" applyFont="1" applyFill="1" applyBorder="1"/>
    <xf numFmtId="40" fontId="3" fillId="2" borderId="4" xfId="17" applyNumberFormat="1" applyFont="1" applyFill="1" applyBorder="1"/>
    <xf numFmtId="40" fontId="3" fillId="2" borderId="15" xfId="17" applyNumberFormat="1" applyFont="1" applyFill="1" applyBorder="1"/>
    <xf numFmtId="40" fontId="21" fillId="2" borderId="15" xfId="17" applyNumberFormat="1" applyFont="1" applyFill="1" applyBorder="1"/>
    <xf numFmtId="40" fontId="6" fillId="7" borderId="6" xfId="17" applyNumberFormat="1" applyFont="1" applyFill="1" applyBorder="1" applyAlignment="1">
      <alignment horizontal="right"/>
    </xf>
    <xf numFmtId="40" fontId="3" fillId="6" borderId="15" xfId="17" applyNumberFormat="1" applyFont="1" applyFill="1" applyBorder="1"/>
    <xf numFmtId="40" fontId="3" fillId="6" borderId="4" xfId="17" applyNumberFormat="1" applyFont="1" applyFill="1" applyBorder="1"/>
    <xf numFmtId="40" fontId="3" fillId="2" borderId="12" xfId="17" applyNumberFormat="1" applyFont="1" applyFill="1" applyBorder="1"/>
    <xf numFmtId="40" fontId="3" fillId="0" borderId="15" xfId="17" applyNumberFormat="1" applyFont="1" applyFill="1" applyBorder="1"/>
    <xf numFmtId="40" fontId="3" fillId="0" borderId="4" xfId="17" applyNumberFormat="1" applyFont="1" applyFill="1" applyBorder="1"/>
    <xf numFmtId="40" fontId="20" fillId="5" borderId="16" xfId="8" applyNumberFormat="1" applyFont="1" applyFill="1" applyBorder="1" applyAlignment="1">
      <alignment horizontal="right" indent="1"/>
    </xf>
    <xf numFmtId="40" fontId="5" fillId="3" borderId="17" xfId="1" applyNumberFormat="1" applyFont="1" applyFill="1" applyBorder="1" applyAlignment="1">
      <alignment horizontal="right"/>
    </xf>
    <xf numFmtId="40" fontId="5" fillId="3" borderId="8" xfId="1" applyNumberFormat="1" applyFont="1" applyFill="1" applyBorder="1" applyAlignment="1">
      <alignment horizontal="right"/>
    </xf>
    <xf numFmtId="40" fontId="4" fillId="0" borderId="0" xfId="17" applyNumberFormat="1" applyFont="1" applyFill="1" applyBorder="1"/>
    <xf numFmtId="40" fontId="4" fillId="2" borderId="0" xfId="17" applyNumberFormat="1" applyFont="1" applyFill="1" applyBorder="1"/>
    <xf numFmtId="40" fontId="6" fillId="8" borderId="21" xfId="1" applyNumberFormat="1" applyFont="1" applyFill="1" applyBorder="1" applyAlignment="1">
      <alignment horizontal="right"/>
    </xf>
    <xf numFmtId="40" fontId="6" fillId="2" borderId="0" xfId="1" applyNumberFormat="1" applyFont="1" applyFill="1" applyBorder="1" applyAlignment="1">
      <alignment horizontal="right"/>
    </xf>
    <xf numFmtId="40" fontId="3" fillId="2" borderId="0" xfId="17" applyNumberFormat="1" applyFont="1" applyFill="1" applyBorder="1"/>
    <xf numFmtId="40" fontId="5" fillId="2" borderId="0" xfId="17" applyNumberFormat="1" applyFont="1" applyFill="1" applyBorder="1"/>
    <xf numFmtId="0" fontId="5" fillId="9" borderId="7" xfId="1" applyFont="1" applyFill="1" applyBorder="1"/>
    <xf numFmtId="40" fontId="5" fillId="9" borderId="17" xfId="17" applyNumberFormat="1" applyFont="1" applyFill="1" applyBorder="1"/>
    <xf numFmtId="0" fontId="9" fillId="2" borderId="1" xfId="1" applyFont="1" applyFill="1" applyBorder="1" applyAlignment="1">
      <alignment horizontal="center" vertical="center" wrapText="1"/>
    </xf>
    <xf numFmtId="0" fontId="9" fillId="2" borderId="11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horizontal="center" vertical="center" wrapText="1"/>
    </xf>
    <xf numFmtId="0" fontId="9" fillId="2" borderId="13" xfId="1" applyFont="1" applyFill="1" applyBorder="1" applyAlignment="1">
      <alignment horizontal="center" vertical="center" wrapText="1"/>
    </xf>
    <xf numFmtId="0" fontId="9" fillId="2" borderId="14" xfId="1" applyFont="1" applyFill="1" applyBorder="1" applyAlignment="1">
      <alignment horizontal="center" vertical="center" wrapText="1"/>
    </xf>
  </cellXfs>
  <cellStyles count="21">
    <cellStyle name="Comma" xfId="17" builtinId="3"/>
    <cellStyle name="Comma 2" xfId="4"/>
    <cellStyle name="Comma 2 2" xfId="3"/>
    <cellStyle name="Comma 3" xfId="5"/>
    <cellStyle name="Comma 4" xfId="6"/>
    <cellStyle name="Comma_MEI Multi-Year merged allocations Energy and PIR 4" xfId="2"/>
    <cellStyle name="Currency" xfId="18" builtinId="4"/>
    <cellStyle name="Currency 2" xfId="7"/>
    <cellStyle name="Normal" xfId="0" builtinId="0"/>
    <cellStyle name="Normal 2" xfId="1"/>
    <cellStyle name="Normal 2 2" xfId="8"/>
    <cellStyle name="Normal 3" xfId="9"/>
    <cellStyle name="Normal 4" xfId="10"/>
    <cellStyle name="Normal 5" xfId="11"/>
    <cellStyle name="Normal 6" xfId="12"/>
    <cellStyle name="Normal 7" xfId="13"/>
    <cellStyle name="Normal 7 2" xfId="14"/>
    <cellStyle name="Normal 8" xfId="20"/>
    <cellStyle name="Percent" xfId="19" builtinId="5"/>
    <cellStyle name="Percent 2" xfId="15"/>
    <cellStyle name="Percent 2 2" xfId="1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 sz="14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 $208 , 73%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1.7638888888888888E-3"/>
                  <c:y val="-2.5674394867308253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7.8254593175853024E-2"/>
                  <c:y val="-1.8528361038203559E-2"/>
                </c:manualLayout>
              </c:layout>
              <c:tx>
                <c:rich>
                  <a:bodyPr/>
                  <a:lstStyle/>
                  <a:p>
                    <a:r>
                      <a:rPr lang="en-US" sz="14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 $3 , 1%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</c:dLbl>
            <c:txPr>
              <a:bodyPr/>
              <a:lstStyle/>
              <a:p>
                <a:pPr>
                  <a:defRPr sz="14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</c:dLbls>
          <c:cat>
            <c:multiLvlStrRef>
              <c:f>'multi-year allocations'!$G$5:$G$8</c:f>
            </c:multiLvlStrRef>
          </c:cat>
          <c:val>
            <c:numRef>
              <c:f>'multi-year allocations'!$H$5:$H$8</c:f>
            </c:numRef>
          </c:val>
        </c:ser>
        <c:ser>
          <c:idx val="1"/>
          <c:order val="1"/>
          <c:cat>
            <c:multiLvlStrRef>
              <c:f>'multi-year allocations'!$G$5:$G$8</c:f>
            </c:multiLvlStrRef>
          </c:cat>
          <c:val>
            <c:numRef>
              <c:f>'multi-year allocations'!$I$5:$I$9</c:f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50939115334928664"/>
          <c:y val="0.13769266138322117"/>
          <c:w val="0.48212013406701887"/>
          <c:h val="0.30138104918349118"/>
        </c:manualLayout>
      </c:layout>
      <c:overlay val="0"/>
      <c:txPr>
        <a:bodyPr/>
        <a:lstStyle/>
        <a:p>
          <a:pPr>
            <a:defRPr sz="13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0</xdr:rowOff>
    </xdr:from>
    <xdr:to>
      <xdr:col>0</xdr:col>
      <xdr:colOff>0</xdr:colOff>
      <xdr:row>39</xdr:row>
      <xdr:rowOff>0</xdr:rowOff>
    </xdr:to>
    <xdr:cxnSp macro="">
      <xdr:nvCxnSpPr>
        <xdr:cNvPr id="2" name="Straight Arrow Connector 1"/>
        <xdr:cNvCxnSpPr/>
      </xdr:nvCxnSpPr>
      <xdr:spPr>
        <a:xfrm flipV="1">
          <a:off x="0" y="3505200"/>
          <a:ext cx="0" cy="8279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39</xdr:row>
      <xdr:rowOff>0</xdr:rowOff>
    </xdr:from>
    <xdr:to>
      <xdr:col>0</xdr:col>
      <xdr:colOff>0</xdr:colOff>
      <xdr:row>39</xdr:row>
      <xdr:rowOff>0</xdr:rowOff>
    </xdr:to>
    <xdr:cxnSp macro="">
      <xdr:nvCxnSpPr>
        <xdr:cNvPr id="4" name="Straight Arrow Connector 3"/>
        <xdr:cNvCxnSpPr/>
      </xdr:nvCxnSpPr>
      <xdr:spPr>
        <a:xfrm flipV="1">
          <a:off x="0" y="3505200"/>
          <a:ext cx="0" cy="8279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557893</xdr:colOff>
      <xdr:row>14</xdr:row>
      <xdr:rowOff>120423</xdr:rowOff>
    </xdr:from>
    <xdr:to>
      <xdr:col>23</xdr:col>
      <xdr:colOff>258534</xdr:colOff>
      <xdr:row>46</xdr:row>
      <xdr:rowOff>84365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VI79"/>
  <sheetViews>
    <sheetView tabSelected="1" zoomScaleNormal="100" zoomScaleSheetLayoutView="100" zoomScalePageLayoutView="145" workbookViewId="0">
      <selection activeCell="A7" sqref="A7:F46"/>
    </sheetView>
  </sheetViews>
  <sheetFormatPr defaultColWidth="8.85546875" defaultRowHeight="12.75" outlineLevelRow="1" x14ac:dyDescent="0.2"/>
  <cols>
    <col min="1" max="1" width="67.7109375" style="1" customWidth="1"/>
    <col min="2" max="2" width="13.7109375" style="1" bestFit="1" customWidth="1"/>
    <col min="3" max="6" width="15" style="1" bestFit="1" customWidth="1"/>
    <col min="7" max="7" width="51.28515625" style="1" hidden="1" customWidth="1"/>
    <col min="8" max="37" width="8.85546875" style="1" hidden="1" customWidth="1"/>
    <col min="38" max="46" width="8.85546875" style="1" customWidth="1"/>
    <col min="47" max="216" width="8.85546875" style="1"/>
    <col min="217" max="248" width="0" style="1" hidden="1" customWidth="1"/>
    <col min="249" max="249" width="34" style="1" customWidth="1"/>
    <col min="250" max="251" width="0" style="1" hidden="1" customWidth="1"/>
    <col min="252" max="253" width="17.85546875" style="1" bestFit="1" customWidth="1"/>
    <col min="254" max="255" width="0" style="1" hidden="1" customWidth="1"/>
    <col min="256" max="257" width="17.85546875" style="1" bestFit="1" customWidth="1"/>
    <col min="258" max="472" width="8.85546875" style="1"/>
    <col min="473" max="504" width="0" style="1" hidden="1" customWidth="1"/>
    <col min="505" max="505" width="34" style="1" customWidth="1"/>
    <col min="506" max="507" width="0" style="1" hidden="1" customWidth="1"/>
    <col min="508" max="509" width="17.85546875" style="1" bestFit="1" customWidth="1"/>
    <col min="510" max="511" width="0" style="1" hidden="1" customWidth="1"/>
    <col min="512" max="513" width="17.85546875" style="1" bestFit="1" customWidth="1"/>
    <col min="514" max="728" width="8.85546875" style="1"/>
    <col min="729" max="760" width="0" style="1" hidden="1" customWidth="1"/>
    <col min="761" max="761" width="34" style="1" customWidth="1"/>
    <col min="762" max="763" width="0" style="1" hidden="1" customWidth="1"/>
    <col min="764" max="765" width="17.85546875" style="1" bestFit="1" customWidth="1"/>
    <col min="766" max="767" width="0" style="1" hidden="1" customWidth="1"/>
    <col min="768" max="769" width="17.85546875" style="1" bestFit="1" customWidth="1"/>
    <col min="770" max="984" width="8.85546875" style="1"/>
    <col min="985" max="1016" width="0" style="1" hidden="1" customWidth="1"/>
    <col min="1017" max="1017" width="34" style="1" customWidth="1"/>
    <col min="1018" max="1019" width="0" style="1" hidden="1" customWidth="1"/>
    <col min="1020" max="1021" width="17.85546875" style="1" bestFit="1" customWidth="1"/>
    <col min="1022" max="1023" width="0" style="1" hidden="1" customWidth="1"/>
    <col min="1024" max="1025" width="17.85546875" style="1" bestFit="1" customWidth="1"/>
    <col min="1026" max="1240" width="8.85546875" style="1"/>
    <col min="1241" max="1272" width="0" style="1" hidden="1" customWidth="1"/>
    <col min="1273" max="1273" width="34" style="1" customWidth="1"/>
    <col min="1274" max="1275" width="0" style="1" hidden="1" customWidth="1"/>
    <col min="1276" max="1277" width="17.85546875" style="1" bestFit="1" customWidth="1"/>
    <col min="1278" max="1279" width="0" style="1" hidden="1" customWidth="1"/>
    <col min="1280" max="1281" width="17.85546875" style="1" bestFit="1" customWidth="1"/>
    <col min="1282" max="1496" width="8.85546875" style="1"/>
    <col min="1497" max="1528" width="0" style="1" hidden="1" customWidth="1"/>
    <col min="1529" max="1529" width="34" style="1" customWidth="1"/>
    <col min="1530" max="1531" width="0" style="1" hidden="1" customWidth="1"/>
    <col min="1532" max="1533" width="17.85546875" style="1" bestFit="1" customWidth="1"/>
    <col min="1534" max="1535" width="0" style="1" hidden="1" customWidth="1"/>
    <col min="1536" max="1537" width="17.85546875" style="1" bestFit="1" customWidth="1"/>
    <col min="1538" max="1752" width="8.85546875" style="1"/>
    <col min="1753" max="1784" width="0" style="1" hidden="1" customWidth="1"/>
    <col min="1785" max="1785" width="34" style="1" customWidth="1"/>
    <col min="1786" max="1787" width="0" style="1" hidden="1" customWidth="1"/>
    <col min="1788" max="1789" width="17.85546875" style="1" bestFit="1" customWidth="1"/>
    <col min="1790" max="1791" width="0" style="1" hidden="1" customWidth="1"/>
    <col min="1792" max="1793" width="17.85546875" style="1" bestFit="1" customWidth="1"/>
    <col min="1794" max="2008" width="8.85546875" style="1"/>
    <col min="2009" max="2040" width="0" style="1" hidden="1" customWidth="1"/>
    <col min="2041" max="2041" width="34" style="1" customWidth="1"/>
    <col min="2042" max="2043" width="0" style="1" hidden="1" customWidth="1"/>
    <col min="2044" max="2045" width="17.85546875" style="1" bestFit="1" customWidth="1"/>
    <col min="2046" max="2047" width="0" style="1" hidden="1" customWidth="1"/>
    <col min="2048" max="2049" width="17.85546875" style="1" bestFit="1" customWidth="1"/>
    <col min="2050" max="2264" width="8.85546875" style="1"/>
    <col min="2265" max="2296" width="0" style="1" hidden="1" customWidth="1"/>
    <col min="2297" max="2297" width="34" style="1" customWidth="1"/>
    <col min="2298" max="2299" width="0" style="1" hidden="1" customWidth="1"/>
    <col min="2300" max="2301" width="17.85546875" style="1" bestFit="1" customWidth="1"/>
    <col min="2302" max="2303" width="0" style="1" hidden="1" customWidth="1"/>
    <col min="2304" max="2305" width="17.85546875" style="1" bestFit="1" customWidth="1"/>
    <col min="2306" max="2520" width="8.85546875" style="1"/>
    <col min="2521" max="2552" width="0" style="1" hidden="1" customWidth="1"/>
    <col min="2553" max="2553" width="34" style="1" customWidth="1"/>
    <col min="2554" max="2555" width="0" style="1" hidden="1" customWidth="1"/>
    <col min="2556" max="2557" width="17.85546875" style="1" bestFit="1" customWidth="1"/>
    <col min="2558" max="2559" width="0" style="1" hidden="1" customWidth="1"/>
    <col min="2560" max="2561" width="17.85546875" style="1" bestFit="1" customWidth="1"/>
    <col min="2562" max="2776" width="8.85546875" style="1"/>
    <col min="2777" max="2808" width="0" style="1" hidden="1" customWidth="1"/>
    <col min="2809" max="2809" width="34" style="1" customWidth="1"/>
    <col min="2810" max="2811" width="0" style="1" hidden="1" customWidth="1"/>
    <col min="2812" max="2813" width="17.85546875" style="1" bestFit="1" customWidth="1"/>
    <col min="2814" max="2815" width="0" style="1" hidden="1" customWidth="1"/>
    <col min="2816" max="2817" width="17.85546875" style="1" bestFit="1" customWidth="1"/>
    <col min="2818" max="3032" width="8.85546875" style="1"/>
    <col min="3033" max="3064" width="0" style="1" hidden="1" customWidth="1"/>
    <col min="3065" max="3065" width="34" style="1" customWidth="1"/>
    <col min="3066" max="3067" width="0" style="1" hidden="1" customWidth="1"/>
    <col min="3068" max="3069" width="17.85546875" style="1" bestFit="1" customWidth="1"/>
    <col min="3070" max="3071" width="0" style="1" hidden="1" customWidth="1"/>
    <col min="3072" max="3073" width="17.85546875" style="1" bestFit="1" customWidth="1"/>
    <col min="3074" max="3288" width="8.85546875" style="1"/>
    <col min="3289" max="3320" width="0" style="1" hidden="1" customWidth="1"/>
    <col min="3321" max="3321" width="34" style="1" customWidth="1"/>
    <col min="3322" max="3323" width="0" style="1" hidden="1" customWidth="1"/>
    <col min="3324" max="3325" width="17.85546875" style="1" bestFit="1" customWidth="1"/>
    <col min="3326" max="3327" width="0" style="1" hidden="1" customWidth="1"/>
    <col min="3328" max="3329" width="17.85546875" style="1" bestFit="1" customWidth="1"/>
    <col min="3330" max="3544" width="8.85546875" style="1"/>
    <col min="3545" max="3576" width="0" style="1" hidden="1" customWidth="1"/>
    <col min="3577" max="3577" width="34" style="1" customWidth="1"/>
    <col min="3578" max="3579" width="0" style="1" hidden="1" customWidth="1"/>
    <col min="3580" max="3581" width="17.85546875" style="1" bestFit="1" customWidth="1"/>
    <col min="3582" max="3583" width="0" style="1" hidden="1" customWidth="1"/>
    <col min="3584" max="3585" width="17.85546875" style="1" bestFit="1" customWidth="1"/>
    <col min="3586" max="3800" width="8.85546875" style="1"/>
    <col min="3801" max="3832" width="0" style="1" hidden="1" customWidth="1"/>
    <col min="3833" max="3833" width="34" style="1" customWidth="1"/>
    <col min="3834" max="3835" width="0" style="1" hidden="1" customWidth="1"/>
    <col min="3836" max="3837" width="17.85546875" style="1" bestFit="1" customWidth="1"/>
    <col min="3838" max="3839" width="0" style="1" hidden="1" customWidth="1"/>
    <col min="3840" max="3841" width="17.85546875" style="1" bestFit="1" customWidth="1"/>
    <col min="3842" max="4056" width="8.85546875" style="1"/>
    <col min="4057" max="4088" width="0" style="1" hidden="1" customWidth="1"/>
    <col min="4089" max="4089" width="34" style="1" customWidth="1"/>
    <col min="4090" max="4091" width="0" style="1" hidden="1" customWidth="1"/>
    <col min="4092" max="4093" width="17.85546875" style="1" bestFit="1" customWidth="1"/>
    <col min="4094" max="4095" width="0" style="1" hidden="1" customWidth="1"/>
    <col min="4096" max="4097" width="17.85546875" style="1" bestFit="1" customWidth="1"/>
    <col min="4098" max="4312" width="8.85546875" style="1"/>
    <col min="4313" max="4344" width="0" style="1" hidden="1" customWidth="1"/>
    <col min="4345" max="4345" width="34" style="1" customWidth="1"/>
    <col min="4346" max="4347" width="0" style="1" hidden="1" customWidth="1"/>
    <col min="4348" max="4349" width="17.85546875" style="1" bestFit="1" customWidth="1"/>
    <col min="4350" max="4351" width="0" style="1" hidden="1" customWidth="1"/>
    <col min="4352" max="4353" width="17.85546875" style="1" bestFit="1" customWidth="1"/>
    <col min="4354" max="4568" width="8.85546875" style="1"/>
    <col min="4569" max="4600" width="0" style="1" hidden="1" customWidth="1"/>
    <col min="4601" max="4601" width="34" style="1" customWidth="1"/>
    <col min="4602" max="4603" width="0" style="1" hidden="1" customWidth="1"/>
    <col min="4604" max="4605" width="17.85546875" style="1" bestFit="1" customWidth="1"/>
    <col min="4606" max="4607" width="0" style="1" hidden="1" customWidth="1"/>
    <col min="4608" max="4609" width="17.85546875" style="1" bestFit="1" customWidth="1"/>
    <col min="4610" max="4824" width="8.85546875" style="1"/>
    <col min="4825" max="4856" width="0" style="1" hidden="1" customWidth="1"/>
    <col min="4857" max="4857" width="34" style="1" customWidth="1"/>
    <col min="4858" max="4859" width="0" style="1" hidden="1" customWidth="1"/>
    <col min="4860" max="4861" width="17.85546875" style="1" bestFit="1" customWidth="1"/>
    <col min="4862" max="4863" width="0" style="1" hidden="1" customWidth="1"/>
    <col min="4864" max="4865" width="17.85546875" style="1" bestFit="1" customWidth="1"/>
    <col min="4866" max="5080" width="8.85546875" style="1"/>
    <col min="5081" max="5112" width="0" style="1" hidden="1" customWidth="1"/>
    <col min="5113" max="5113" width="34" style="1" customWidth="1"/>
    <col min="5114" max="5115" width="0" style="1" hidden="1" customWidth="1"/>
    <col min="5116" max="5117" width="17.85546875" style="1" bestFit="1" customWidth="1"/>
    <col min="5118" max="5119" width="0" style="1" hidden="1" customWidth="1"/>
    <col min="5120" max="5121" width="17.85546875" style="1" bestFit="1" customWidth="1"/>
    <col min="5122" max="5336" width="8.85546875" style="1"/>
    <col min="5337" max="5368" width="0" style="1" hidden="1" customWidth="1"/>
    <col min="5369" max="5369" width="34" style="1" customWidth="1"/>
    <col min="5370" max="5371" width="0" style="1" hidden="1" customWidth="1"/>
    <col min="5372" max="5373" width="17.85546875" style="1" bestFit="1" customWidth="1"/>
    <col min="5374" max="5375" width="0" style="1" hidden="1" customWidth="1"/>
    <col min="5376" max="5377" width="17.85546875" style="1" bestFit="1" customWidth="1"/>
    <col min="5378" max="5592" width="8.85546875" style="1"/>
    <col min="5593" max="5624" width="0" style="1" hidden="1" customWidth="1"/>
    <col min="5625" max="5625" width="34" style="1" customWidth="1"/>
    <col min="5626" max="5627" width="0" style="1" hidden="1" customWidth="1"/>
    <col min="5628" max="5629" width="17.85546875" style="1" bestFit="1" customWidth="1"/>
    <col min="5630" max="5631" width="0" style="1" hidden="1" customWidth="1"/>
    <col min="5632" max="5633" width="17.85546875" style="1" bestFit="1" customWidth="1"/>
    <col min="5634" max="5848" width="8.85546875" style="1"/>
    <col min="5849" max="5880" width="0" style="1" hidden="1" customWidth="1"/>
    <col min="5881" max="5881" width="34" style="1" customWidth="1"/>
    <col min="5882" max="5883" width="0" style="1" hidden="1" customWidth="1"/>
    <col min="5884" max="5885" width="17.85546875" style="1" bestFit="1" customWidth="1"/>
    <col min="5886" max="5887" width="0" style="1" hidden="1" customWidth="1"/>
    <col min="5888" max="5889" width="17.85546875" style="1" bestFit="1" customWidth="1"/>
    <col min="5890" max="6104" width="8.85546875" style="1"/>
    <col min="6105" max="6136" width="0" style="1" hidden="1" customWidth="1"/>
    <col min="6137" max="6137" width="34" style="1" customWidth="1"/>
    <col min="6138" max="6139" width="0" style="1" hidden="1" customWidth="1"/>
    <col min="6140" max="6141" width="17.85546875" style="1" bestFit="1" customWidth="1"/>
    <col min="6142" max="6143" width="0" style="1" hidden="1" customWidth="1"/>
    <col min="6144" max="6145" width="17.85546875" style="1" bestFit="1" customWidth="1"/>
    <col min="6146" max="6360" width="8.85546875" style="1"/>
    <col min="6361" max="6392" width="0" style="1" hidden="1" customWidth="1"/>
    <col min="6393" max="6393" width="34" style="1" customWidth="1"/>
    <col min="6394" max="6395" width="0" style="1" hidden="1" customWidth="1"/>
    <col min="6396" max="6397" width="17.85546875" style="1" bestFit="1" customWidth="1"/>
    <col min="6398" max="6399" width="0" style="1" hidden="1" customWidth="1"/>
    <col min="6400" max="6401" width="17.85546875" style="1" bestFit="1" customWidth="1"/>
    <col min="6402" max="6616" width="8.85546875" style="1"/>
    <col min="6617" max="6648" width="0" style="1" hidden="1" customWidth="1"/>
    <col min="6649" max="6649" width="34" style="1" customWidth="1"/>
    <col min="6650" max="6651" width="0" style="1" hidden="1" customWidth="1"/>
    <col min="6652" max="6653" width="17.85546875" style="1" bestFit="1" customWidth="1"/>
    <col min="6654" max="6655" width="0" style="1" hidden="1" customWidth="1"/>
    <col min="6656" max="6657" width="17.85546875" style="1" bestFit="1" customWidth="1"/>
    <col min="6658" max="6872" width="8.85546875" style="1"/>
    <col min="6873" max="6904" width="0" style="1" hidden="1" customWidth="1"/>
    <col min="6905" max="6905" width="34" style="1" customWidth="1"/>
    <col min="6906" max="6907" width="0" style="1" hidden="1" customWidth="1"/>
    <col min="6908" max="6909" width="17.85546875" style="1" bestFit="1" customWidth="1"/>
    <col min="6910" max="6911" width="0" style="1" hidden="1" customWidth="1"/>
    <col min="6912" max="6913" width="17.85546875" style="1" bestFit="1" customWidth="1"/>
    <col min="6914" max="7128" width="8.85546875" style="1"/>
    <col min="7129" max="7160" width="0" style="1" hidden="1" customWidth="1"/>
    <col min="7161" max="7161" width="34" style="1" customWidth="1"/>
    <col min="7162" max="7163" width="0" style="1" hidden="1" customWidth="1"/>
    <col min="7164" max="7165" width="17.85546875" style="1" bestFit="1" customWidth="1"/>
    <col min="7166" max="7167" width="0" style="1" hidden="1" customWidth="1"/>
    <col min="7168" max="7169" width="17.85546875" style="1" bestFit="1" customWidth="1"/>
    <col min="7170" max="7384" width="8.85546875" style="1"/>
    <col min="7385" max="7416" width="0" style="1" hidden="1" customWidth="1"/>
    <col min="7417" max="7417" width="34" style="1" customWidth="1"/>
    <col min="7418" max="7419" width="0" style="1" hidden="1" customWidth="1"/>
    <col min="7420" max="7421" width="17.85546875" style="1" bestFit="1" customWidth="1"/>
    <col min="7422" max="7423" width="0" style="1" hidden="1" customWidth="1"/>
    <col min="7424" max="7425" width="17.85546875" style="1" bestFit="1" customWidth="1"/>
    <col min="7426" max="7640" width="8.85546875" style="1"/>
    <col min="7641" max="7672" width="0" style="1" hidden="1" customWidth="1"/>
    <col min="7673" max="7673" width="34" style="1" customWidth="1"/>
    <col min="7674" max="7675" width="0" style="1" hidden="1" customWidth="1"/>
    <col min="7676" max="7677" width="17.85546875" style="1" bestFit="1" customWidth="1"/>
    <col min="7678" max="7679" width="0" style="1" hidden="1" customWidth="1"/>
    <col min="7680" max="7681" width="17.85546875" style="1" bestFit="1" customWidth="1"/>
    <col min="7682" max="7896" width="8.85546875" style="1"/>
    <col min="7897" max="7928" width="0" style="1" hidden="1" customWidth="1"/>
    <col min="7929" max="7929" width="34" style="1" customWidth="1"/>
    <col min="7930" max="7931" width="0" style="1" hidden="1" customWidth="1"/>
    <col min="7932" max="7933" width="17.85546875" style="1" bestFit="1" customWidth="1"/>
    <col min="7934" max="7935" width="0" style="1" hidden="1" customWidth="1"/>
    <col min="7936" max="7937" width="17.85546875" style="1" bestFit="1" customWidth="1"/>
    <col min="7938" max="8152" width="8.85546875" style="1"/>
    <col min="8153" max="8184" width="0" style="1" hidden="1" customWidth="1"/>
    <col min="8185" max="8185" width="34" style="1" customWidth="1"/>
    <col min="8186" max="8187" width="0" style="1" hidden="1" customWidth="1"/>
    <col min="8188" max="8189" width="17.85546875" style="1" bestFit="1" customWidth="1"/>
    <col min="8190" max="8191" width="0" style="1" hidden="1" customWidth="1"/>
    <col min="8192" max="8193" width="17.85546875" style="1" bestFit="1" customWidth="1"/>
    <col min="8194" max="8408" width="8.85546875" style="1"/>
    <col min="8409" max="8440" width="0" style="1" hidden="1" customWidth="1"/>
    <col min="8441" max="8441" width="34" style="1" customWidth="1"/>
    <col min="8442" max="8443" width="0" style="1" hidden="1" customWidth="1"/>
    <col min="8444" max="8445" width="17.85546875" style="1" bestFit="1" customWidth="1"/>
    <col min="8446" max="8447" width="0" style="1" hidden="1" customWidth="1"/>
    <col min="8448" max="8449" width="17.85546875" style="1" bestFit="1" customWidth="1"/>
    <col min="8450" max="8664" width="8.85546875" style="1"/>
    <col min="8665" max="8696" width="0" style="1" hidden="1" customWidth="1"/>
    <col min="8697" max="8697" width="34" style="1" customWidth="1"/>
    <col min="8698" max="8699" width="0" style="1" hidden="1" customWidth="1"/>
    <col min="8700" max="8701" width="17.85546875" style="1" bestFit="1" customWidth="1"/>
    <col min="8702" max="8703" width="0" style="1" hidden="1" customWidth="1"/>
    <col min="8704" max="8705" width="17.85546875" style="1" bestFit="1" customWidth="1"/>
    <col min="8706" max="8920" width="8.85546875" style="1"/>
    <col min="8921" max="8952" width="0" style="1" hidden="1" customWidth="1"/>
    <col min="8953" max="8953" width="34" style="1" customWidth="1"/>
    <col min="8954" max="8955" width="0" style="1" hidden="1" customWidth="1"/>
    <col min="8956" max="8957" width="17.85546875" style="1" bestFit="1" customWidth="1"/>
    <col min="8958" max="8959" width="0" style="1" hidden="1" customWidth="1"/>
    <col min="8960" max="8961" width="17.85546875" style="1" bestFit="1" customWidth="1"/>
    <col min="8962" max="9176" width="8.85546875" style="1"/>
    <col min="9177" max="9208" width="0" style="1" hidden="1" customWidth="1"/>
    <col min="9209" max="9209" width="34" style="1" customWidth="1"/>
    <col min="9210" max="9211" width="0" style="1" hidden="1" customWidth="1"/>
    <col min="9212" max="9213" width="17.85546875" style="1" bestFit="1" customWidth="1"/>
    <col min="9214" max="9215" width="0" style="1" hidden="1" customWidth="1"/>
    <col min="9216" max="9217" width="17.85546875" style="1" bestFit="1" customWidth="1"/>
    <col min="9218" max="9432" width="8.85546875" style="1"/>
    <col min="9433" max="9464" width="0" style="1" hidden="1" customWidth="1"/>
    <col min="9465" max="9465" width="34" style="1" customWidth="1"/>
    <col min="9466" max="9467" width="0" style="1" hidden="1" customWidth="1"/>
    <col min="9468" max="9469" width="17.85546875" style="1" bestFit="1" customWidth="1"/>
    <col min="9470" max="9471" width="0" style="1" hidden="1" customWidth="1"/>
    <col min="9472" max="9473" width="17.85546875" style="1" bestFit="1" customWidth="1"/>
    <col min="9474" max="9688" width="8.85546875" style="1"/>
    <col min="9689" max="9720" width="0" style="1" hidden="1" customWidth="1"/>
    <col min="9721" max="9721" width="34" style="1" customWidth="1"/>
    <col min="9722" max="9723" width="0" style="1" hidden="1" customWidth="1"/>
    <col min="9724" max="9725" width="17.85546875" style="1" bestFit="1" customWidth="1"/>
    <col min="9726" max="9727" width="0" style="1" hidden="1" customWidth="1"/>
    <col min="9728" max="9729" width="17.85546875" style="1" bestFit="1" customWidth="1"/>
    <col min="9730" max="9944" width="8.85546875" style="1"/>
    <col min="9945" max="9976" width="0" style="1" hidden="1" customWidth="1"/>
    <col min="9977" max="9977" width="34" style="1" customWidth="1"/>
    <col min="9978" max="9979" width="0" style="1" hidden="1" customWidth="1"/>
    <col min="9980" max="9981" width="17.85546875" style="1" bestFit="1" customWidth="1"/>
    <col min="9982" max="9983" width="0" style="1" hidden="1" customWidth="1"/>
    <col min="9984" max="9985" width="17.85546875" style="1" bestFit="1" customWidth="1"/>
    <col min="9986" max="10200" width="8.85546875" style="1"/>
    <col min="10201" max="10232" width="0" style="1" hidden="1" customWidth="1"/>
    <col min="10233" max="10233" width="34" style="1" customWidth="1"/>
    <col min="10234" max="10235" width="0" style="1" hidden="1" customWidth="1"/>
    <col min="10236" max="10237" width="17.85546875" style="1" bestFit="1" customWidth="1"/>
    <col min="10238" max="10239" width="0" style="1" hidden="1" customWidth="1"/>
    <col min="10240" max="10241" width="17.85546875" style="1" bestFit="1" customWidth="1"/>
    <col min="10242" max="10456" width="8.85546875" style="1"/>
    <col min="10457" max="10488" width="0" style="1" hidden="1" customWidth="1"/>
    <col min="10489" max="10489" width="34" style="1" customWidth="1"/>
    <col min="10490" max="10491" width="0" style="1" hidden="1" customWidth="1"/>
    <col min="10492" max="10493" width="17.85546875" style="1" bestFit="1" customWidth="1"/>
    <col min="10494" max="10495" width="0" style="1" hidden="1" customWidth="1"/>
    <col min="10496" max="10497" width="17.85546875" style="1" bestFit="1" customWidth="1"/>
    <col min="10498" max="10712" width="8.85546875" style="1"/>
    <col min="10713" max="10744" width="0" style="1" hidden="1" customWidth="1"/>
    <col min="10745" max="10745" width="34" style="1" customWidth="1"/>
    <col min="10746" max="10747" width="0" style="1" hidden="1" customWidth="1"/>
    <col min="10748" max="10749" width="17.85546875" style="1" bestFit="1" customWidth="1"/>
    <col min="10750" max="10751" width="0" style="1" hidden="1" customWidth="1"/>
    <col min="10752" max="10753" width="17.85546875" style="1" bestFit="1" customWidth="1"/>
    <col min="10754" max="10968" width="8.85546875" style="1"/>
    <col min="10969" max="11000" width="0" style="1" hidden="1" customWidth="1"/>
    <col min="11001" max="11001" width="34" style="1" customWidth="1"/>
    <col min="11002" max="11003" width="0" style="1" hidden="1" customWidth="1"/>
    <col min="11004" max="11005" width="17.85546875" style="1" bestFit="1" customWidth="1"/>
    <col min="11006" max="11007" width="0" style="1" hidden="1" customWidth="1"/>
    <col min="11008" max="11009" width="17.85546875" style="1" bestFit="1" customWidth="1"/>
    <col min="11010" max="11224" width="8.85546875" style="1"/>
    <col min="11225" max="11256" width="0" style="1" hidden="1" customWidth="1"/>
    <col min="11257" max="11257" width="34" style="1" customWidth="1"/>
    <col min="11258" max="11259" width="0" style="1" hidden="1" customWidth="1"/>
    <col min="11260" max="11261" width="17.85546875" style="1" bestFit="1" customWidth="1"/>
    <col min="11262" max="11263" width="0" style="1" hidden="1" customWidth="1"/>
    <col min="11264" max="11265" width="17.85546875" style="1" bestFit="1" customWidth="1"/>
    <col min="11266" max="11480" width="8.85546875" style="1"/>
    <col min="11481" max="11512" width="0" style="1" hidden="1" customWidth="1"/>
    <col min="11513" max="11513" width="34" style="1" customWidth="1"/>
    <col min="11514" max="11515" width="0" style="1" hidden="1" customWidth="1"/>
    <col min="11516" max="11517" width="17.85546875" style="1" bestFit="1" customWidth="1"/>
    <col min="11518" max="11519" width="0" style="1" hidden="1" customWidth="1"/>
    <col min="11520" max="11521" width="17.85546875" style="1" bestFit="1" customWidth="1"/>
    <col min="11522" max="11736" width="8.85546875" style="1"/>
    <col min="11737" max="11768" width="0" style="1" hidden="1" customWidth="1"/>
    <col min="11769" max="11769" width="34" style="1" customWidth="1"/>
    <col min="11770" max="11771" width="0" style="1" hidden="1" customWidth="1"/>
    <col min="11772" max="11773" width="17.85546875" style="1" bestFit="1" customWidth="1"/>
    <col min="11774" max="11775" width="0" style="1" hidden="1" customWidth="1"/>
    <col min="11776" max="11777" width="17.85546875" style="1" bestFit="1" customWidth="1"/>
    <col min="11778" max="11992" width="8.85546875" style="1"/>
    <col min="11993" max="12024" width="0" style="1" hidden="1" customWidth="1"/>
    <col min="12025" max="12025" width="34" style="1" customWidth="1"/>
    <col min="12026" max="12027" width="0" style="1" hidden="1" customWidth="1"/>
    <col min="12028" max="12029" width="17.85546875" style="1" bestFit="1" customWidth="1"/>
    <col min="12030" max="12031" width="0" style="1" hidden="1" customWidth="1"/>
    <col min="12032" max="12033" width="17.85546875" style="1" bestFit="1" customWidth="1"/>
    <col min="12034" max="12248" width="8.85546875" style="1"/>
    <col min="12249" max="12280" width="0" style="1" hidden="1" customWidth="1"/>
    <col min="12281" max="12281" width="34" style="1" customWidth="1"/>
    <col min="12282" max="12283" width="0" style="1" hidden="1" customWidth="1"/>
    <col min="12284" max="12285" width="17.85546875" style="1" bestFit="1" customWidth="1"/>
    <col min="12286" max="12287" width="0" style="1" hidden="1" customWidth="1"/>
    <col min="12288" max="12289" width="17.85546875" style="1" bestFit="1" customWidth="1"/>
    <col min="12290" max="12504" width="8.85546875" style="1"/>
    <col min="12505" max="12536" width="0" style="1" hidden="1" customWidth="1"/>
    <col min="12537" max="12537" width="34" style="1" customWidth="1"/>
    <col min="12538" max="12539" width="0" style="1" hidden="1" customWidth="1"/>
    <col min="12540" max="12541" width="17.85546875" style="1" bestFit="1" customWidth="1"/>
    <col min="12542" max="12543" width="0" style="1" hidden="1" customWidth="1"/>
    <col min="12544" max="12545" width="17.85546875" style="1" bestFit="1" customWidth="1"/>
    <col min="12546" max="12760" width="8.85546875" style="1"/>
    <col min="12761" max="12792" width="0" style="1" hidden="1" customWidth="1"/>
    <col min="12793" max="12793" width="34" style="1" customWidth="1"/>
    <col min="12794" max="12795" width="0" style="1" hidden="1" customWidth="1"/>
    <col min="12796" max="12797" width="17.85546875" style="1" bestFit="1" customWidth="1"/>
    <col min="12798" max="12799" width="0" style="1" hidden="1" customWidth="1"/>
    <col min="12800" max="12801" width="17.85546875" style="1" bestFit="1" customWidth="1"/>
    <col min="12802" max="13016" width="8.85546875" style="1"/>
    <col min="13017" max="13048" width="0" style="1" hidden="1" customWidth="1"/>
    <col min="13049" max="13049" width="34" style="1" customWidth="1"/>
    <col min="13050" max="13051" width="0" style="1" hidden="1" customWidth="1"/>
    <col min="13052" max="13053" width="17.85546875" style="1" bestFit="1" customWidth="1"/>
    <col min="13054" max="13055" width="0" style="1" hidden="1" customWidth="1"/>
    <col min="13056" max="13057" width="17.85546875" style="1" bestFit="1" customWidth="1"/>
    <col min="13058" max="13272" width="8.85546875" style="1"/>
    <col min="13273" max="13304" width="0" style="1" hidden="1" customWidth="1"/>
    <col min="13305" max="13305" width="34" style="1" customWidth="1"/>
    <col min="13306" max="13307" width="0" style="1" hidden="1" customWidth="1"/>
    <col min="13308" max="13309" width="17.85546875" style="1" bestFit="1" customWidth="1"/>
    <col min="13310" max="13311" width="0" style="1" hidden="1" customWidth="1"/>
    <col min="13312" max="13313" width="17.85546875" style="1" bestFit="1" customWidth="1"/>
    <col min="13314" max="13528" width="8.85546875" style="1"/>
    <col min="13529" max="13560" width="0" style="1" hidden="1" customWidth="1"/>
    <col min="13561" max="13561" width="34" style="1" customWidth="1"/>
    <col min="13562" max="13563" width="0" style="1" hidden="1" customWidth="1"/>
    <col min="13564" max="13565" width="17.85546875" style="1" bestFit="1" customWidth="1"/>
    <col min="13566" max="13567" width="0" style="1" hidden="1" customWidth="1"/>
    <col min="13568" max="13569" width="17.85546875" style="1" bestFit="1" customWidth="1"/>
    <col min="13570" max="13784" width="8.85546875" style="1"/>
    <col min="13785" max="13816" width="0" style="1" hidden="1" customWidth="1"/>
    <col min="13817" max="13817" width="34" style="1" customWidth="1"/>
    <col min="13818" max="13819" width="0" style="1" hidden="1" customWidth="1"/>
    <col min="13820" max="13821" width="17.85546875" style="1" bestFit="1" customWidth="1"/>
    <col min="13822" max="13823" width="0" style="1" hidden="1" customWidth="1"/>
    <col min="13824" max="13825" width="17.85546875" style="1" bestFit="1" customWidth="1"/>
    <col min="13826" max="14040" width="8.85546875" style="1"/>
    <col min="14041" max="14072" width="0" style="1" hidden="1" customWidth="1"/>
    <col min="14073" max="14073" width="34" style="1" customWidth="1"/>
    <col min="14074" max="14075" width="0" style="1" hidden="1" customWidth="1"/>
    <col min="14076" max="14077" width="17.85546875" style="1" bestFit="1" customWidth="1"/>
    <col min="14078" max="14079" width="0" style="1" hidden="1" customWidth="1"/>
    <col min="14080" max="14081" width="17.85546875" style="1" bestFit="1" customWidth="1"/>
    <col min="14082" max="14296" width="8.85546875" style="1"/>
    <col min="14297" max="14328" width="0" style="1" hidden="1" customWidth="1"/>
    <col min="14329" max="14329" width="34" style="1" customWidth="1"/>
    <col min="14330" max="14331" width="0" style="1" hidden="1" customWidth="1"/>
    <col min="14332" max="14333" width="17.85546875" style="1" bestFit="1" customWidth="1"/>
    <col min="14334" max="14335" width="0" style="1" hidden="1" customWidth="1"/>
    <col min="14336" max="14337" width="17.85546875" style="1" bestFit="1" customWidth="1"/>
    <col min="14338" max="14552" width="8.85546875" style="1"/>
    <col min="14553" max="14584" width="0" style="1" hidden="1" customWidth="1"/>
    <col min="14585" max="14585" width="34" style="1" customWidth="1"/>
    <col min="14586" max="14587" width="0" style="1" hidden="1" customWidth="1"/>
    <col min="14588" max="14589" width="17.85546875" style="1" bestFit="1" customWidth="1"/>
    <col min="14590" max="14591" width="0" style="1" hidden="1" customWidth="1"/>
    <col min="14592" max="14593" width="17.85546875" style="1" bestFit="1" customWidth="1"/>
    <col min="14594" max="14808" width="8.85546875" style="1"/>
    <col min="14809" max="14840" width="0" style="1" hidden="1" customWidth="1"/>
    <col min="14841" max="14841" width="34" style="1" customWidth="1"/>
    <col min="14842" max="14843" width="0" style="1" hidden="1" customWidth="1"/>
    <col min="14844" max="14845" width="17.85546875" style="1" bestFit="1" customWidth="1"/>
    <col min="14846" max="14847" width="0" style="1" hidden="1" customWidth="1"/>
    <col min="14848" max="14849" width="17.85546875" style="1" bestFit="1" customWidth="1"/>
    <col min="14850" max="15064" width="8.85546875" style="1"/>
    <col min="15065" max="15096" width="0" style="1" hidden="1" customWidth="1"/>
    <col min="15097" max="15097" width="34" style="1" customWidth="1"/>
    <col min="15098" max="15099" width="0" style="1" hidden="1" customWidth="1"/>
    <col min="15100" max="15101" width="17.85546875" style="1" bestFit="1" customWidth="1"/>
    <col min="15102" max="15103" width="0" style="1" hidden="1" customWidth="1"/>
    <col min="15104" max="15105" width="17.85546875" style="1" bestFit="1" customWidth="1"/>
    <col min="15106" max="15320" width="8.85546875" style="1"/>
    <col min="15321" max="15352" width="0" style="1" hidden="1" customWidth="1"/>
    <col min="15353" max="15353" width="34" style="1" customWidth="1"/>
    <col min="15354" max="15355" width="0" style="1" hidden="1" customWidth="1"/>
    <col min="15356" max="15357" width="17.85546875" style="1" bestFit="1" customWidth="1"/>
    <col min="15358" max="15359" width="0" style="1" hidden="1" customWidth="1"/>
    <col min="15360" max="15361" width="17.85546875" style="1" bestFit="1" customWidth="1"/>
    <col min="15362" max="15576" width="8.85546875" style="1"/>
    <col min="15577" max="15608" width="0" style="1" hidden="1" customWidth="1"/>
    <col min="15609" max="15609" width="34" style="1" customWidth="1"/>
    <col min="15610" max="15611" width="0" style="1" hidden="1" customWidth="1"/>
    <col min="15612" max="15613" width="17.85546875" style="1" bestFit="1" customWidth="1"/>
    <col min="15614" max="15615" width="0" style="1" hidden="1" customWidth="1"/>
    <col min="15616" max="15617" width="17.85546875" style="1" bestFit="1" customWidth="1"/>
    <col min="15618" max="15832" width="8.85546875" style="1"/>
    <col min="15833" max="15864" width="0" style="1" hidden="1" customWidth="1"/>
    <col min="15865" max="15865" width="34" style="1" customWidth="1"/>
    <col min="15866" max="15867" width="0" style="1" hidden="1" customWidth="1"/>
    <col min="15868" max="15869" width="17.85546875" style="1" bestFit="1" customWidth="1"/>
    <col min="15870" max="15871" width="0" style="1" hidden="1" customWidth="1"/>
    <col min="15872" max="15873" width="17.85546875" style="1" bestFit="1" customWidth="1"/>
    <col min="15874" max="16088" width="8.85546875" style="1"/>
    <col min="16089" max="16120" width="0" style="1" hidden="1" customWidth="1"/>
    <col min="16121" max="16121" width="34" style="1" customWidth="1"/>
    <col min="16122" max="16123" width="0" style="1" hidden="1" customWidth="1"/>
    <col min="16124" max="16125" width="17.85546875" style="1" bestFit="1" customWidth="1"/>
    <col min="16126" max="16127" width="0" style="1" hidden="1" customWidth="1"/>
    <col min="16128" max="16129" width="17.85546875" style="1" bestFit="1" customWidth="1"/>
    <col min="16130" max="16384" width="8.85546875" style="1"/>
  </cols>
  <sheetData>
    <row r="1" spans="1:9" ht="15" customHeight="1" x14ac:dyDescent="0.2">
      <c r="A1" s="86" t="inlineStr">
        <is>
          <t>2017-18 PRRT Preliminary Multi-Year Allocation</t>
        </is>
      </c>
      <c r="B1" s="87"/>
      <c r="C1" s="87"/>
      <c r="D1" s="87"/>
      <c r="E1" s="87"/>
      <c r="F1" s="87"/>
    </row>
    <row r="2" spans="1:9" ht="15.75" customHeight="1" x14ac:dyDescent="0.2">
      <c r="A2" s="88"/>
      <c r="B2" s="89"/>
      <c r="C2" s="89"/>
      <c r="D2" s="89"/>
      <c r="E2" s="89"/>
      <c r="F2" s="89"/>
    </row>
    <row r="3" spans="1:9" ht="6.75" customHeight="1" thickBot="1" x14ac:dyDescent="0.25">
      <c r="A3" s="90"/>
      <c r="B3" s="91"/>
      <c r="C3" s="91"/>
      <c r="D3" s="91"/>
      <c r="E3" s="91"/>
      <c r="F3" s="91"/>
    </row>
    <row r="4" spans="1:9" ht="13.5" hidden="1" customHeight="1" outlineLevel="1" thickBot="1" x14ac:dyDescent="0.3">
      <c r="A4" s="18" t="inlineStr">
        <is>
          <t>Ministry Contribution to Boulder Allocation</t>
        </is>
      </c>
      <c r="B4" s="26" t="inlineStr">
        <is>
          <t>2016-17</t>
        </is>
      </c>
      <c r="C4" s="5" t="inlineStr">
        <is>
          <t>2017-18</t>
        </is>
      </c>
      <c r="D4" s="5" t="inlineStr">
        <is>
          <t>2018-19</t>
        </is>
      </c>
      <c r="E4" s="5" t="inlineStr">
        <is>
          <t>2019-20</t>
        </is>
      </c>
      <c r="F4" s="5" t="inlineStr">
        <is>
          <t>2020-21</t>
        </is>
      </c>
      <c r="H4" s="1" t="inlineStr">
        <is>
          <t>$</t>
        </is>
      </c>
      <c r="I4" s="1" t="inlineStr">
        <is>
          <t>%</t>
        </is>
      </c>
    </row>
    <row r="5" spans="1:9" ht="16.5" hidden="1" customHeight="1" outlineLevel="1" thickBot="1" x14ac:dyDescent="0.3">
      <c r="A5" s="12" t="inlineStr">
        <is>
          <t>TP Northern Ontario Energy Credit</t>
        </is>
      </c>
      <c r="B5" s="27">
        <v>26</v>
      </c>
      <c r="C5" s="10">
        <v>26</v>
      </c>
      <c r="D5" s="10">
        <v>26</v>
      </c>
      <c r="E5" s="10">
        <v>26</v>
      </c>
      <c r="F5" s="10">
        <v>26</v>
      </c>
      <c r="G5" s="14" t="inlineStr">
        <is>
          <t xml:space="preserve">Electricity Market Operations &amp; System Planning (Delivered by the IESO) </t>
        </is>
      </c>
      <c r="H5" s="16">
        <f>B29+B35</f>
        <v>216.49639999999999</v>
      </c>
      <c r="I5" s="15" t="e">
        <f>H5/#REF!</f>
        <v>#REF!</v>
      </c>
    </row>
    <row r="6" spans="1:9" ht="16.5" hidden="1" customHeight="1" outlineLevel="1" thickBot="1" x14ac:dyDescent="0.25">
      <c r="B6" s="28"/>
      <c r="G6" s="1" t="inlineStr">
        <is>
          <t>Electricity and Natural Gas Sector Regulation (Delivered by the OEB)</t>
        </is>
      </c>
      <c r="H6" s="16">
        <f>B30+B36</f>
        <v>37.943000000000005</v>
      </c>
      <c r="I6" s="15" t="e">
        <f>H6/#REF!</f>
        <v>#REF!</v>
      </c>
    </row>
    <row r="7" spans="1:9" ht="15.75" collapsed="1" thickBot="1" x14ac:dyDescent="0.3">
      <c r="A7" s="11" t="inlineStr">
        <is>
          <t>Ministry Specific Funding ($ millions)</t>
        </is>
      </c>
      <c r="B7" s="43" t="inlineStr">
        <is>
          <t>2016-17</t>
        </is>
      </c>
      <c r="C7" s="5" t="inlineStr">
        <is>
          <t>2017-18</t>
        </is>
      </c>
      <c r="D7" s="5" t="inlineStr">
        <is>
          <t>2018-19</t>
        </is>
      </c>
      <c r="E7" s="5" t="inlineStr">
        <is>
          <t>2019-20</t>
        </is>
      </c>
      <c r="F7" s="5" t="inlineStr">
        <is>
          <t>2020-21</t>
        </is>
      </c>
      <c r="G7" s="1" t="inlineStr">
        <is>
          <t xml:space="preserve">Long-Term Energy Plan Program Initiatives </t>
        </is>
      </c>
      <c r="H7" s="17">
        <f>SUM(B15:B17)</f>
        <v>3.4474</v>
      </c>
      <c r="I7" s="15">
        <f>H7/H14</f>
        <v>1.1744745798512573E-2</v>
      </c>
    </row>
    <row r="8" spans="1:9" x14ac:dyDescent="0.2">
      <c r="A8" s="44" t="inlineStr">
        <is>
          <t>Operating Expense</t>
        </is>
      </c>
      <c r="B8" s="45"/>
      <c r="C8" s="46"/>
      <c r="D8" s="46"/>
      <c r="E8" s="46"/>
      <c r="F8" s="46"/>
      <c r="G8" s="1" t="inlineStr">
        <is>
          <t>Internal Functions</t>
        </is>
      </c>
      <c r="H8" s="16">
        <f>B9+B14-H7</f>
        <v>35.6402</v>
      </c>
      <c r="I8" s="15">
        <f>H8/H14</f>
        <v>0.12142051668159999</v>
      </c>
    </row>
    <row r="9" spans="1:9" x14ac:dyDescent="0.2">
      <c r="A9" s="40" t="inlineStr">
        <is>
          <t>Total Vote 2901 - Ministry Administration</t>
        </is>
      </c>
      <c r="B9" s="47">
        <f>SUM(B10:B11)</f>
        <v>15.1639</v>
      </c>
      <c r="C9" s="48">
        <f>SUM(C10:C11)</f>
        <v>15.148899999999999</v>
      </c>
      <c r="D9" s="48">
        <f t="shared" ref="D9:F9" si="0">SUM(D10:D11)</f>
        <v>15.148899999999999</v>
      </c>
      <c r="E9" s="48">
        <f t="shared" si="0"/>
        <v>15.148899999999999</v>
      </c>
      <c r="F9" s="48">
        <f t="shared" si="0"/>
        <v>15.148899999999999</v>
      </c>
      <c r="H9" s="16"/>
      <c r="I9" s="15"/>
    </row>
    <row r="10" spans="1:9" x14ac:dyDescent="0.2">
      <c r="A10" s="33" t="inlineStr">
        <is>
          <t xml:space="preserve">      Ministry Administration (DOE)</t>
        </is>
      </c>
      <c r="B10" s="49">
        <v>15.1639</v>
      </c>
      <c r="C10" s="50">
        <v>15.1639</v>
      </c>
      <c r="D10" s="50">
        <v>15.1639</v>
      </c>
      <c r="E10" s="50">
        <v>15.1639</v>
      </c>
      <c r="F10" s="50">
        <v>15.1639</v>
      </c>
      <c r="H10" s="16"/>
      <c r="I10" s="15"/>
    </row>
    <row r="11" spans="1:9" ht="12" customHeight="1" x14ac:dyDescent="0.2">
      <c r="A11" s="36" t="inlineStr">
        <is>
          <t>Bulk Media Buy Transfer</t>
        </is>
      </c>
      <c r="B11" s="51"/>
      <c r="C11" s="52">
        <v>-1.4999999999999999E-2</v>
      </c>
      <c r="D11" s="52">
        <v>-1.4999999999999999E-2</v>
      </c>
      <c r="E11" s="52">
        <v>-1.4999999999999999E-2</v>
      </c>
      <c r="F11" s="52">
        <v>-1.4999999999999999E-2</v>
      </c>
    </row>
    <row r="12" spans="1:9" ht="5.25" customHeight="1" x14ac:dyDescent="0.2">
      <c r="A12" s="31"/>
      <c r="B12" s="53"/>
      <c r="C12" s="54"/>
      <c r="D12" s="54"/>
      <c r="E12" s="54"/>
      <c r="F12" s="54"/>
    </row>
    <row r="13" spans="1:9" ht="14.25" customHeight="1" x14ac:dyDescent="0.2">
      <c r="A13" s="41" t="inlineStr">
        <is>
          <t>Total Vote 2902 - Energy Development and Management</t>
        </is>
      </c>
      <c r="B13" s="47">
        <f>SUM(B14:B17)</f>
        <v>27.371099999999998</v>
      </c>
      <c r="C13" s="55">
        <f>SUM(C14:C19)</f>
        <v>42.319499999999998</v>
      </c>
      <c r="D13" s="55">
        <f t="shared" ref="D13:F13" si="1">SUM(D14:D19)</f>
        <v>42.319499999999998</v>
      </c>
      <c r="E13" s="55">
        <f t="shared" si="1"/>
        <v>41.389499999999998</v>
      </c>
      <c r="F13" s="55">
        <f t="shared" si="1"/>
        <v>26.389499999999998</v>
      </c>
    </row>
    <row r="14" spans="1:9" x14ac:dyDescent="0.2">
      <c r="A14" s="33" t="inlineStr">
        <is>
          <t xml:space="preserve">      Energy Development and Management (DOE)</t>
        </is>
      </c>
      <c r="B14" s="49">
        <f>(12894200+1572900+385000+8758000+312600+1000)/1000000</f>
        <v>23.9237</v>
      </c>
      <c r="C14" s="56">
        <f t="shared" ref="C14:D14" si="2">(12894200+1572900+385000+8758000+312600+1000)/1000000</f>
        <v>23.9237</v>
      </c>
      <c r="D14" s="56">
        <f t="shared" si="2"/>
        <v>23.9237</v>
      </c>
      <c r="E14" s="56">
        <f>(12894200+1572900+385000+8758000+312600+1000)/1000000-0.655-0.275</f>
        <v>22.9937</v>
      </c>
      <c r="F14" s="56">
        <f>(12894200+1572900+385000+8758000+312600+1000)/1000000-0.655-0.275</f>
        <v>22.9937</v>
      </c>
      <c r="G14" s="1" t="inlineStr">
        <is>
          <t>Total</t>
        </is>
      </c>
      <c r="H14" s="13">
        <f>SUM(H4:H8)</f>
        <v>293.52699999999999</v>
      </c>
    </row>
    <row r="15" spans="1:9" x14ac:dyDescent="0.2">
      <c r="A15" s="34" t="inlineStr">
        <is>
          <t>TP Conservation Initiatives Programs</t>
        </is>
      </c>
      <c r="B15" s="49">
        <v>1.9</v>
      </c>
      <c r="C15" s="50">
        <v>1.9</v>
      </c>
      <c r="D15" s="50">
        <v>1.9</v>
      </c>
      <c r="E15" s="50">
        <v>1.9</v>
      </c>
      <c r="F15" s="50">
        <v>1.9</v>
      </c>
    </row>
    <row r="16" spans="1:9" x14ac:dyDescent="0.2">
      <c r="A16" s="34" t="inlineStr">
        <is>
          <t>TP Green Energy Initiatives</t>
        </is>
      </c>
      <c r="B16" s="49">
        <v>1.3474000000000002</v>
      </c>
      <c r="C16" s="50">
        <v>1.3473999999999999</v>
      </c>
      <c r="D16" s="50">
        <v>1.3474000000000002</v>
      </c>
      <c r="E16" s="50">
        <v>1.3474000000000002</v>
      </c>
      <c r="F16" s="50">
        <v>1.3474000000000002</v>
      </c>
    </row>
    <row r="17" spans="1:8" x14ac:dyDescent="0.2">
      <c r="A17" s="34" t="inlineStr">
        <is>
          <t>TP Aboriginal Engagement Agreements</t>
        </is>
      </c>
      <c r="B17" s="49">
        <v>0.2</v>
      </c>
      <c r="C17" s="50">
        <v>0.2</v>
      </c>
      <c r="D17" s="50">
        <v>0.2</v>
      </c>
      <c r="E17" s="50">
        <v>0.2</v>
      </c>
      <c r="F17" s="50">
        <v>0.2</v>
      </c>
    </row>
    <row r="18" spans="1:8" x14ac:dyDescent="0.2">
      <c r="A18" s="36" t="inlineStr">
        <is>
          <t>TP - Name TBD (Hydro One COO Cost)</t>
        </is>
      </c>
      <c r="B18" s="57"/>
      <c r="C18" s="58">
        <v>15</v>
      </c>
      <c r="D18" s="58">
        <v>15</v>
      </c>
      <c r="E18" s="58">
        <v>15</v>
      </c>
      <c r="F18" s="58"/>
    </row>
    <row r="19" spans="1:8" x14ac:dyDescent="0.2">
      <c r="A19" s="38" t="inlineStr">
        <is>
          <t>Transfer Payment Administration Modernization Reduction from 2016-17 PRRT</t>
        </is>
      </c>
      <c r="B19" s="59"/>
      <c r="C19" s="52">
        <v>-5.16E-2</v>
      </c>
      <c r="D19" s="52">
        <v>-5.16E-2</v>
      </c>
      <c r="E19" s="52">
        <v>-5.16E-2</v>
      </c>
      <c r="F19" s="52">
        <v>-5.16E-2</v>
      </c>
    </row>
    <row r="20" spans="1:8" ht="5.25" customHeight="1" x14ac:dyDescent="0.2">
      <c r="A20" s="32"/>
      <c r="B20" s="60"/>
      <c r="C20" s="61"/>
      <c r="D20" s="61"/>
      <c r="E20" s="61"/>
      <c r="F20" s="61"/>
    </row>
    <row r="21" spans="1:8" ht="14.25" customHeight="1" x14ac:dyDescent="0.2">
      <c r="A21" s="40" t="inlineStr">
        <is>
          <t>Total Vote 2905 - Electricity Price Mitigation</t>
        </is>
      </c>
      <c r="B21" s="47">
        <f>SUM(B22:B23)</f>
        <v>26</v>
      </c>
      <c r="C21" s="47">
        <f>SUM(C22:C23)</f>
        <v>1032</v>
      </c>
      <c r="D21" s="47">
        <f>SUM(D22:D23)</f>
        <v>1030</v>
      </c>
      <c r="E21" s="47">
        <f>SUM(E22:E23)</f>
        <v>1030</v>
      </c>
      <c r="F21" s="47">
        <f>SUM(F22:F23)</f>
        <v>1030</v>
      </c>
    </row>
    <row r="22" spans="1:8" x14ac:dyDescent="0.2">
      <c r="A22" s="35" t="inlineStr">
        <is>
          <t>TP Northern Ontario Energy Credit</t>
        </is>
      </c>
      <c r="B22" s="49">
        <v>26</v>
      </c>
      <c r="C22" s="50">
        <v>26</v>
      </c>
      <c r="D22" s="50">
        <v>26</v>
      </c>
      <c r="E22" s="50">
        <v>26</v>
      </c>
      <c r="F22" s="50">
        <v>26</v>
      </c>
    </row>
    <row r="23" spans="1:8" ht="11.25" customHeight="1" x14ac:dyDescent="0.2">
      <c r="A23" s="37" t="inlineStr">
        <is>
          <t>TP Ontario Rebate for Electricity Consumers</t>
        </is>
      </c>
      <c r="B23" s="57"/>
      <c r="C23" s="58">
        <v>1006</v>
      </c>
      <c r="D23" s="58">
        <v>1004</v>
      </c>
      <c r="E23" s="58">
        <v>1004</v>
      </c>
      <c r="F23" s="58">
        <v>1004</v>
      </c>
    </row>
    <row r="24" spans="1:8" ht="6.75" customHeight="1" x14ac:dyDescent="0.2">
      <c r="A24" s="4"/>
      <c r="B24" s="62"/>
      <c r="C24" s="63"/>
      <c r="D24" s="63"/>
      <c r="E24" s="63"/>
      <c r="F24" s="63"/>
    </row>
    <row r="25" spans="1:8" ht="12" customHeight="1" x14ac:dyDescent="0.2">
      <c r="A25" s="40" t="inlineStr">
        <is>
          <t>Total Vote 2906 - Strategic Asset Management and Transformation</t>
        </is>
      </c>
      <c r="B25" s="47">
        <f>SUM(B26)</f>
        <v>70</v>
      </c>
      <c r="C25" s="47">
        <f t="shared" ref="C25:F25" si="3">SUM(C26)</f>
        <v>70</v>
      </c>
      <c r="D25" s="47">
        <f t="shared" si="3"/>
        <v>70</v>
      </c>
      <c r="E25" s="47">
        <f t="shared" si="3"/>
        <v>0</v>
      </c>
      <c r="F25" s="47">
        <f t="shared" si="3"/>
        <v>0</v>
      </c>
    </row>
    <row r="26" spans="1:8" ht="11.25" customHeight="1" x14ac:dyDescent="0.2">
      <c r="A26" s="35" t="inlineStr">
        <is>
          <t>Services (DOE)</t>
        </is>
      </c>
      <c r="B26" s="49">
        <v>70</v>
      </c>
      <c r="C26" s="50">
        <v>70</v>
      </c>
      <c r="D26" s="50">
        <v>70</v>
      </c>
      <c r="E26" s="50"/>
      <c r="F26" s="50"/>
    </row>
    <row r="27" spans="1:8" ht="14.25" customHeight="1" x14ac:dyDescent="0.25">
      <c r="A27" s="42" t="inlineStr">
        <is>
          <t>Operating Expense Excluding Consolidations</t>
        </is>
      </c>
      <c r="B27" s="64">
        <f>SUM(B9+B13+B21+B25)</f>
        <v>138.535</v>
      </c>
      <c r="C27" s="64">
        <f>SUM(C9+C13+C21+C25)</f>
        <v>1159.4684</v>
      </c>
      <c r="D27" s="64">
        <f>SUM(D9+D13+D21+D25)</f>
        <v>1157.4684</v>
      </c>
      <c r="E27" s="64">
        <f>SUM(E9+E13+E21+E25)</f>
        <v>1086.5383999999999</v>
      </c>
      <c r="F27" s="64">
        <f>SUM(F9+F13+F21+F25)</f>
        <v>1071.5383999999999</v>
      </c>
    </row>
    <row r="28" spans="1:8" x14ac:dyDescent="0.2">
      <c r="A28" s="2" t="inlineStr">
        <is>
          <t>Operating Consolidations</t>
        </is>
      </c>
      <c r="B28" s="65">
        <f>SUM(B29:B30)</f>
        <v>232.45860000000002</v>
      </c>
      <c r="C28" s="66">
        <f>SUM(C29:C30)</f>
        <v>233.03500000000003</v>
      </c>
      <c r="D28" s="66">
        <f t="shared" ref="D28:F28" si="4">SUM(D29:D30)</f>
        <v>232.2714</v>
      </c>
      <c r="E28" s="66">
        <f t="shared" si="4"/>
        <v>232.4315</v>
      </c>
      <c r="F28" s="67">
        <f t="shared" si="4"/>
        <v>232.4314</v>
      </c>
    </row>
    <row r="29" spans="1:8" x14ac:dyDescent="0.2">
      <c r="A29" s="35" t="inlineStr">
        <is>
          <t>IESO</t>
        </is>
      </c>
      <c r="B29" s="49">
        <f>195456600/1000000</f>
        <v>195.45660000000001</v>
      </c>
      <c r="C29" s="50">
        <v>195.02090000000001</v>
      </c>
      <c r="D29" s="50">
        <v>193.9674</v>
      </c>
      <c r="E29" s="50">
        <v>193.9674</v>
      </c>
      <c r="F29" s="68">
        <v>193.9674</v>
      </c>
    </row>
    <row r="30" spans="1:8" x14ac:dyDescent="0.2">
      <c r="A30" s="35" t="inlineStr">
        <is>
          <t>OEB</t>
        </is>
      </c>
      <c r="B30" s="49">
        <f>37002000/1000000</f>
        <v>37.002000000000002</v>
      </c>
      <c r="C30" s="50">
        <v>38.014099999999999</v>
      </c>
      <c r="D30" s="50">
        <v>38.304000000000002</v>
      </c>
      <c r="E30" s="50">
        <v>38.464100000000002</v>
      </c>
      <c r="F30" s="68">
        <v>38.463999999999999</v>
      </c>
    </row>
    <row r="31" spans="1:8" ht="15" x14ac:dyDescent="0.25">
      <c r="A31" s="42" t="inlineStr">
        <is>
          <t>Total Operating Expense Limit</t>
        </is>
      </c>
      <c r="B31" s="64">
        <f>B27+B28</f>
        <v>370.99360000000001</v>
      </c>
      <c r="C31" s="69">
        <f t="shared" ref="C31:E31" si="5">C27+C28</f>
        <v>1392.5034000000001</v>
      </c>
      <c r="D31" s="69">
        <f t="shared" si="5"/>
        <v>1389.7398000000001</v>
      </c>
      <c r="E31" s="69">
        <f t="shared" si="5"/>
        <v>1318.9698999999998</v>
      </c>
      <c r="F31" s="69">
        <f>F27+F28</f>
        <v>1303.9697999999999</v>
      </c>
    </row>
    <row r="32" spans="1:8" x14ac:dyDescent="0.2">
      <c r="A32" s="44" t="inlineStr">
        <is>
          <t>Capital Expense</t>
        </is>
      </c>
      <c r="B32" s="70"/>
      <c r="C32" s="71"/>
      <c r="D32" s="71"/>
      <c r="E32" s="71"/>
      <c r="F32" s="70"/>
      <c r="H32" s="3"/>
    </row>
    <row r="33" spans="1:6" x14ac:dyDescent="0.2">
      <c r="A33" s="2" t="inlineStr">
        <is>
          <t>Vote 2902 - Energy Development and Management</t>
        </is>
      </c>
      <c r="B33" s="65">
        <v>2E-3</v>
      </c>
      <c r="C33" s="72">
        <v>2E-3</v>
      </c>
      <c r="D33" s="72">
        <v>2E-3</v>
      </c>
      <c r="E33" s="72">
        <v>2E-3</v>
      </c>
      <c r="F33" s="72">
        <v>2E-3</v>
      </c>
    </row>
    <row r="34" spans="1:6" ht="14.45" customHeight="1" x14ac:dyDescent="0.2">
      <c r="A34" s="2" t="inlineStr">
        <is>
          <t>Capital Consolidations</t>
        </is>
      </c>
      <c r="B34" s="65">
        <f>SUM(B35:B36)</f>
        <v>21.980799999999999</v>
      </c>
      <c r="C34" s="66">
        <f>SUM(C35:C36)</f>
        <v>22.216200000000001</v>
      </c>
      <c r="D34" s="66">
        <f>SUM(D35:D36)</f>
        <v>21.332999999999998</v>
      </c>
      <c r="E34" s="66">
        <f t="shared" ref="E34:F34" si="6">SUM(E35:E36)</f>
        <v>17.537100000000002</v>
      </c>
      <c r="F34" s="67">
        <f t="shared" si="6"/>
        <v>16.9603</v>
      </c>
    </row>
    <row r="35" spans="1:6" x14ac:dyDescent="0.2">
      <c r="A35" s="35" t="inlineStr">
        <is>
          <t>IESO</t>
        </is>
      </c>
      <c r="B35" s="49">
        <f>21039800/1000000</f>
        <v>21.0398</v>
      </c>
      <c r="C35" s="50">
        <v>20.832100000000001</v>
      </c>
      <c r="D35" s="50">
        <v>19.851099999999999</v>
      </c>
      <c r="E35" s="50">
        <v>16.251100000000001</v>
      </c>
      <c r="F35" s="68">
        <v>16.251100000000001</v>
      </c>
    </row>
    <row r="36" spans="1:6" x14ac:dyDescent="0.2">
      <c r="A36" s="35" t="inlineStr">
        <is>
          <t>OEB</t>
        </is>
      </c>
      <c r="B36" s="49">
        <f>941000/1000000</f>
        <v>0.94099999999999995</v>
      </c>
      <c r="C36" s="50">
        <v>1.3841000000000001</v>
      </c>
      <c r="D36" s="50">
        <v>1.4819</v>
      </c>
      <c r="E36" s="50">
        <v>1.286</v>
      </c>
      <c r="F36" s="68">
        <v>0.70920000000000005</v>
      </c>
    </row>
    <row r="37" spans="1:6" ht="15" x14ac:dyDescent="0.25">
      <c r="A37" s="42" t="inlineStr">
        <is>
          <t>Total Capital Expense</t>
        </is>
      </c>
      <c r="B37" s="64">
        <f>B33+B34</f>
        <v>21.982799999999997</v>
      </c>
      <c r="C37" s="64">
        <f t="shared" ref="C37:F37" si="7">C33+C34</f>
        <v>22.2182</v>
      </c>
      <c r="D37" s="64">
        <f t="shared" si="7"/>
        <v>21.334999999999997</v>
      </c>
      <c r="E37" s="64">
        <f t="shared" si="7"/>
        <v>17.539100000000001</v>
      </c>
      <c r="F37" s="64">
        <f t="shared" si="7"/>
        <v>16.962299999999999</v>
      </c>
    </row>
    <row r="38" spans="1:6" ht="7.5" customHeight="1" x14ac:dyDescent="0.2">
      <c r="A38" s="6"/>
      <c r="B38" s="73"/>
      <c r="C38" s="74"/>
      <c r="D38" s="74"/>
      <c r="E38" s="74"/>
      <c r="F38" s="73"/>
    </row>
    <row r="39" spans="1:6" ht="15" collapsed="1" x14ac:dyDescent="0.25">
      <c r="A39" s="42" t="inlineStr">
        <is>
          <t xml:space="preserve">Total Operating and Capital Expense </t>
        </is>
      </c>
      <c r="B39" s="64">
        <f t="shared" ref="B39:F39" si="8">B31+B37</f>
        <v>392.97640000000001</v>
      </c>
      <c r="C39" s="69">
        <f t="shared" si="8"/>
        <v>1414.7216000000001</v>
      </c>
      <c r="D39" s="69">
        <f t="shared" si="8"/>
        <v>1411.0748000000001</v>
      </c>
      <c r="E39" s="69">
        <f t="shared" si="8"/>
        <v>1336.5089999999998</v>
      </c>
      <c r="F39" s="69">
        <f t="shared" si="8"/>
        <v>1320.9320999999998</v>
      </c>
    </row>
    <row r="40" spans="1:6" x14ac:dyDescent="0.2">
      <c r="A40" s="39" t="inlineStr">
        <is>
          <t xml:space="preserve">    Savings Target  </t>
        </is>
      </c>
      <c r="B40" s="75"/>
      <c r="C40" s="52">
        <f>-8.9306+7</f>
        <v>-1.9306000000000001</v>
      </c>
      <c r="D40" s="52">
        <v>-1.9306000000000001</v>
      </c>
      <c r="E40" s="52">
        <v>-1.9306000000000001</v>
      </c>
      <c r="F40" s="52">
        <v>-1.9306000000000001</v>
      </c>
    </row>
    <row r="41" spans="1:6" ht="16.5" thickBot="1" x14ac:dyDescent="0.3">
      <c r="A41" s="30" t="inlineStr">
        <is>
          <t>Total Preliminary Allocation (2017-18 PRRT)</t>
        </is>
      </c>
      <c r="B41" s="76">
        <f>B39+B40</f>
        <v>392.97640000000001</v>
      </c>
      <c r="C41" s="77">
        <f>C39+C40</f>
        <v>1412.7910000000002</v>
      </c>
      <c r="D41" s="77">
        <f t="shared" ref="D41:F41" si="9">D39+D40</f>
        <v>1409.1442000000002</v>
      </c>
      <c r="E41" s="77">
        <f t="shared" si="9"/>
        <v>1334.5783999999999</v>
      </c>
      <c r="F41" s="77">
        <f t="shared" si="9"/>
        <v>1319.0014999999999</v>
      </c>
    </row>
    <row r="42" spans="1:6" ht="13.5" thickBot="1" x14ac:dyDescent="0.25">
      <c r="A42" s="3"/>
      <c r="B42" s="78"/>
      <c r="C42" s="79"/>
      <c r="D42" s="79"/>
      <c r="E42" s="79"/>
      <c r="F42" s="79"/>
    </row>
    <row r="43" spans="1:6" ht="15" x14ac:dyDescent="0.25">
      <c r="A43" s="8" t="inlineStr">
        <is>
          <t>Supplementary Estimates - Operating Expense</t>
        </is>
      </c>
      <c r="B43" s="80" t="inlineStr">
        <is>
          <t>2016-17</t>
        </is>
      </c>
      <c r="C43" s="81"/>
      <c r="D43" s="81"/>
      <c r="E43" s="81"/>
      <c r="F43" s="81"/>
    </row>
    <row r="44" spans="1:6" x14ac:dyDescent="0.2">
      <c r="A44" s="2" t="inlineStr">
        <is>
          <t>Vote 2905 - Electricity Price Mitigation</t>
        </is>
      </c>
      <c r="B44" s="65">
        <f>B45</f>
        <v>300</v>
      </c>
      <c r="C44" s="82"/>
      <c r="D44" s="82"/>
      <c r="E44" s="82"/>
      <c r="F44" s="82"/>
    </row>
    <row r="45" spans="1:6" x14ac:dyDescent="0.2">
      <c r="A45" s="35" t="inlineStr">
        <is>
          <t>TP Ontario Rebate for Electricity Consumers</t>
        </is>
      </c>
      <c r="B45" s="49">
        <v>300</v>
      </c>
      <c r="C45" s="79"/>
      <c r="D45" s="79"/>
      <c r="E45" s="79"/>
      <c r="F45" s="79"/>
    </row>
    <row r="46" spans="1:6" ht="16.5" thickBot="1" x14ac:dyDescent="0.3">
      <c r="A46" s="84" t="inlineStr">
        <is>
          <t>Total Including Supplementary Estimates</t>
        </is>
      </c>
      <c r="B46" s="85">
        <f>B45+B41</f>
        <v>692.97640000000001</v>
      </c>
      <c r="C46" s="83"/>
      <c r="D46" s="83"/>
      <c r="E46" s="83"/>
      <c r="F46" s="83"/>
    </row>
    <row r="47" spans="1:6" hidden="1" outlineLevel="1" x14ac:dyDescent="0.2">
      <c r="B47" s="28"/>
    </row>
    <row r="48" spans="1:6" ht="15.75" hidden="1" customHeight="1" outlineLevel="1" thickBot="1" x14ac:dyDescent="0.25">
      <c r="A48" s="9"/>
      <c r="B48" s="24" t="inlineStr">
        <is>
          <t>2016-17</t>
        </is>
      </c>
      <c r="C48" s="7" t="inlineStr">
        <is>
          <t>2017-18</t>
        </is>
      </c>
      <c r="D48" s="7" t="inlineStr">
        <is>
          <t>2018-19</t>
        </is>
      </c>
      <c r="E48" s="7" t="inlineStr">
        <is>
          <t>2019-20</t>
        </is>
      </c>
      <c r="F48" s="7" t="inlineStr">
        <is>
          <t>2020-21</t>
        </is>
      </c>
    </row>
    <row r="49" spans="1:6" ht="16.5" hidden="1" outlineLevel="1" thickBot="1" x14ac:dyDescent="0.25">
      <c r="A49" s="29" t="inlineStr">
        <is>
          <t>Ministry Allocation without NOEC and Consolidations</t>
        </is>
      </c>
      <c r="B49" s="25">
        <f>B27+B44</f>
        <v>438.53499999999997</v>
      </c>
      <c r="C49" s="25">
        <f>C27+C44</f>
        <v>1159.4684</v>
      </c>
      <c r="D49" s="25">
        <f>D27+D44</f>
        <v>1157.4684</v>
      </c>
      <c r="E49" s="25">
        <f>E27+E44</f>
        <v>1086.5383999999999</v>
      </c>
      <c r="F49" s="25">
        <f>F27+F44</f>
        <v>1071.5383999999999</v>
      </c>
    </row>
    <row r="50" spans="1:6" collapsed="1" x14ac:dyDescent="0.2"/>
    <row r="52" spans="1:6" hidden="1" x14ac:dyDescent="0.2"/>
    <row r="53" spans="1:6" hidden="1" x14ac:dyDescent="0.2">
      <c r="A53" s="19" t="inlineStr">
        <is>
          <t>Operating Consolidations</t>
        </is>
      </c>
      <c r="B53" s="20">
        <f>SUM(B54:B58)</f>
        <v>213.1</v>
      </c>
      <c r="C53" s="20">
        <f>SUM(C54:C58)</f>
        <v>214.5</v>
      </c>
      <c r="D53" s="20">
        <f t="shared" ref="D53:F53" si="10">SUM(D54:D58)</f>
        <v>214.5</v>
      </c>
      <c r="E53" s="20">
        <f t="shared" si="10"/>
        <v>214.5</v>
      </c>
      <c r="F53" s="20">
        <f t="shared" si="10"/>
        <v>214.5</v>
      </c>
    </row>
    <row r="54" spans="1:6" hidden="1" x14ac:dyDescent="0.2">
      <c r="A54" s="21" t="inlineStr">
        <is>
          <t>IESO Preliminary</t>
        </is>
      </c>
      <c r="B54" s="22">
        <v>180.6</v>
      </c>
      <c r="C54" s="22">
        <v>181.4</v>
      </c>
      <c r="D54" s="22">
        <v>181.4</v>
      </c>
      <c r="E54" s="22">
        <v>181.4</v>
      </c>
      <c r="F54" s="22">
        <v>181.4</v>
      </c>
    </row>
    <row r="55" spans="1:6" hidden="1" x14ac:dyDescent="0.2">
      <c r="A55" s="21" t="inlineStr">
        <is>
          <t>IESO Updated</t>
        </is>
      </c>
      <c r="B55" s="22"/>
      <c r="C55" s="22"/>
      <c r="D55" s="22"/>
      <c r="E55" s="22"/>
      <c r="F55" s="22"/>
    </row>
    <row r="56" spans="1:6" hidden="1" x14ac:dyDescent="0.2">
      <c r="A56" s="21" t="inlineStr">
        <is>
          <t>Change</t>
        </is>
      </c>
      <c r="B56" s="22"/>
      <c r="C56" s="22"/>
      <c r="D56" s="22"/>
      <c r="E56" s="22"/>
      <c r="F56" s="22"/>
    </row>
    <row r="57" spans="1:6" hidden="1" x14ac:dyDescent="0.2">
      <c r="A57" s="21"/>
      <c r="B57" s="22"/>
      <c r="C57" s="22"/>
      <c r="D57" s="22"/>
      <c r="E57" s="22"/>
      <c r="F57" s="22"/>
    </row>
    <row r="58" spans="1:6" hidden="1" x14ac:dyDescent="0.2">
      <c r="A58" s="21" t="inlineStr">
        <is>
          <t>OEB Preliminary</t>
        </is>
      </c>
      <c r="B58" s="22">
        <v>32.5</v>
      </c>
      <c r="C58" s="22">
        <v>33.1</v>
      </c>
      <c r="D58" s="22">
        <v>33.1</v>
      </c>
      <c r="E58" s="22">
        <v>33.1</v>
      </c>
      <c r="F58" s="22">
        <v>33.1</v>
      </c>
    </row>
    <row r="59" spans="1:6" hidden="1" x14ac:dyDescent="0.2">
      <c r="A59" s="21" t="inlineStr">
        <is>
          <t>OEB Updated</t>
        </is>
      </c>
      <c r="B59" s="22">
        <v>38.752900000000004</v>
      </c>
      <c r="C59" s="22">
        <v>39.454099999999997</v>
      </c>
      <c r="D59" s="22">
        <v>38.481099999999998</v>
      </c>
      <c r="E59" s="22">
        <v>38.481099999999998</v>
      </c>
      <c r="F59" s="22">
        <v>38.481099999999998</v>
      </c>
    </row>
    <row r="60" spans="1:6" hidden="1" x14ac:dyDescent="0.2">
      <c r="A60" s="21" t="inlineStr">
        <is>
          <t>Change</t>
        </is>
      </c>
      <c r="B60" s="22">
        <f t="shared" ref="B60:F60" si="11">B59-B58</f>
        <v>6.2529000000000039</v>
      </c>
      <c r="C60" s="22">
        <f t="shared" si="11"/>
        <v>6.3540999999999954</v>
      </c>
      <c r="D60" s="22">
        <f t="shared" si="11"/>
        <v>5.3810999999999964</v>
      </c>
      <c r="E60" s="22">
        <f t="shared" si="11"/>
        <v>5.3810999999999964</v>
      </c>
      <c r="F60" s="22">
        <f t="shared" si="11"/>
        <v>5.3810999999999964</v>
      </c>
    </row>
    <row r="61" spans="1:6" hidden="1" x14ac:dyDescent="0.2">
      <c r="A61" s="23"/>
      <c r="B61" s="23"/>
      <c r="C61" s="23"/>
      <c r="D61" s="23"/>
      <c r="E61" s="23"/>
      <c r="F61" s="23"/>
    </row>
    <row r="62" spans="1:6" hidden="1" x14ac:dyDescent="0.2">
      <c r="A62" s="23"/>
      <c r="B62" s="23"/>
      <c r="C62" s="23"/>
      <c r="D62" s="23"/>
      <c r="E62" s="23"/>
      <c r="F62" s="23"/>
    </row>
    <row r="63" spans="1:6" hidden="1" x14ac:dyDescent="0.2">
      <c r="A63" s="19" t="inlineStr">
        <is>
          <t>Capital Consolidations</t>
        </is>
      </c>
      <c r="B63" s="20">
        <v>28.2</v>
      </c>
      <c r="C63" s="20">
        <f>SUM(C64:C68)</f>
        <v>30.2</v>
      </c>
      <c r="D63" s="20">
        <f t="shared" ref="D63:F63" si="12">SUM(D64:D68)</f>
        <v>30.2</v>
      </c>
      <c r="E63" s="20">
        <f t="shared" si="12"/>
        <v>30.2</v>
      </c>
      <c r="F63" s="20">
        <f t="shared" si="12"/>
        <v>30.2</v>
      </c>
    </row>
    <row r="64" spans="1:6" hidden="1" x14ac:dyDescent="0.2">
      <c r="A64" s="21" t="inlineStr">
        <is>
          <t>IESO Preliminary</t>
        </is>
      </c>
      <c r="B64" s="22">
        <v>27.4</v>
      </c>
      <c r="C64" s="22">
        <v>29.3</v>
      </c>
      <c r="D64" s="22">
        <v>29.3</v>
      </c>
      <c r="E64" s="22">
        <v>29.3</v>
      </c>
      <c r="F64" s="22">
        <v>29.3</v>
      </c>
    </row>
    <row r="65" spans="1:6" hidden="1" x14ac:dyDescent="0.2">
      <c r="A65" s="21" t="inlineStr">
        <is>
          <t>IESO Updated</t>
        </is>
      </c>
      <c r="B65" s="22"/>
      <c r="C65" s="22"/>
      <c r="D65" s="22"/>
      <c r="E65" s="22"/>
      <c r="F65" s="22"/>
    </row>
    <row r="66" spans="1:6" hidden="1" x14ac:dyDescent="0.2">
      <c r="A66" s="21" t="inlineStr">
        <is>
          <t>Change</t>
        </is>
      </c>
      <c r="B66" s="22"/>
      <c r="C66" s="22"/>
      <c r="D66" s="22"/>
      <c r="E66" s="22"/>
      <c r="F66" s="22"/>
    </row>
    <row r="67" spans="1:6" hidden="1" x14ac:dyDescent="0.2">
      <c r="A67" s="21"/>
      <c r="B67" s="22"/>
      <c r="C67" s="22"/>
      <c r="D67" s="22"/>
      <c r="E67" s="22"/>
      <c r="F67" s="22"/>
    </row>
    <row r="68" spans="1:6" hidden="1" x14ac:dyDescent="0.2">
      <c r="A68" s="21" t="inlineStr">
        <is>
          <t>OEB Preliminary</t>
        </is>
      </c>
      <c r="B68" s="22">
        <v>0.9</v>
      </c>
      <c r="C68" s="22">
        <v>0.9</v>
      </c>
      <c r="D68" s="22">
        <v>0.9</v>
      </c>
      <c r="E68" s="22">
        <v>0.9</v>
      </c>
      <c r="F68" s="22">
        <v>0.9</v>
      </c>
    </row>
    <row r="69" spans="1:6" hidden="1" x14ac:dyDescent="0.2">
      <c r="A69" s="21" t="inlineStr">
        <is>
          <t>OEB Updated</t>
        </is>
      </c>
      <c r="B69" s="22">
        <v>0.93859999999999999</v>
      </c>
      <c r="C69" s="22">
        <v>0.98350000000000004</v>
      </c>
      <c r="D69" s="22">
        <v>0.93540000000000001</v>
      </c>
      <c r="E69" s="22">
        <v>0.80120000000000002</v>
      </c>
      <c r="F69" s="22">
        <v>0.56499999999999995</v>
      </c>
    </row>
    <row r="70" spans="1:6" hidden="1" x14ac:dyDescent="0.2">
      <c r="A70" s="21" t="inlineStr">
        <is>
          <t>Change</t>
        </is>
      </c>
      <c r="B70" s="22">
        <f t="shared" ref="B70:F70" si="13">B69-B68</f>
        <v>3.8599999999999968E-2</v>
      </c>
      <c r="C70" s="22">
        <f t="shared" si="13"/>
        <v>8.3500000000000019E-2</v>
      </c>
      <c r="D70" s="22">
        <f t="shared" si="13"/>
        <v>3.5399999999999987E-2</v>
      </c>
      <c r="E70" s="22">
        <f t="shared" si="13"/>
        <v>-9.8799999999999999E-2</v>
      </c>
      <c r="F70" s="22">
        <f t="shared" si="13"/>
        <v>-0.33500000000000008</v>
      </c>
    </row>
    <row r="71" spans="1:6" hidden="1" x14ac:dyDescent="0.2"/>
    <row r="72" spans="1:6" hidden="1" x14ac:dyDescent="0.2"/>
    <row r="73" spans="1:6" hidden="1" x14ac:dyDescent="0.2"/>
    <row r="74" spans="1:6" hidden="1" x14ac:dyDescent="0.2"/>
    <row r="75" spans="1:6" hidden="1" x14ac:dyDescent="0.2"/>
    <row r="76" spans="1:6" hidden="1" x14ac:dyDescent="0.2"/>
    <row r="77" spans="1:6" hidden="1" x14ac:dyDescent="0.2"/>
    <row r="78" spans="1:6" hidden="1" x14ac:dyDescent="0.2"/>
    <row r="79" spans="1:6" hidden="1" x14ac:dyDescent="0.2"/>
  </sheetData>
  <mergeCells count="1">
    <mergeCell ref="A1:F3"/>
  </mergeCells>
  <pageMargins left="0.23622047244094499" right="0.23622047244094499" top="0.55118110236220497" bottom="0.55118110236220497" header="0.31496062992126" footer="0.31496062992126"/>
  <pageSetup scale="94" orientation="landscape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multi-year allocations</vt:lpstr>
      <vt:lpstr>Sheet1</vt:lpstr>
      <vt:lpstr>'multi-year allocations'!Print_Area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Tian, Jason (ENERGY)</dc:creator>
  <cp:lastModifiedBy>Gounden, Pratima (ENERGY)</cp:lastModifiedBy>
  <cp:lastPrinted>2016-10-18T20:10:55Z</cp:lastPrinted>
  <dcterms:created xsi:type="dcterms:W3CDTF">2014-12-19T16:03:07Z</dcterms:created>
  <dcterms:modified xsi:type="dcterms:W3CDTF">2016-10-19T14:45:19Z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