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525" windowWidth="14805" windowHeight="7590" activeTab="20"/>
  </bookViews>
  <sheets>
    <sheet name="2009" sheetId="1" r:id="rId1"/>
    <sheet name="Sheet2" sheetId="2" state="hidden" r:id="rId2"/>
    <sheet name="2010" sheetId="3" r:id="rId3"/>
    <sheet name="Sheet1" sheetId="4" state="hidden" r:id="rId4"/>
    <sheet name="2011" sheetId="5" r:id="rId5"/>
    <sheet name="Sheet4" sheetId="6" state="hidden" r:id="rId6"/>
    <sheet name="2012" sheetId="7" r:id="rId7"/>
    <sheet name="Sheet5" sheetId="8" state="hidden" r:id="rId8"/>
    <sheet name="2013" sheetId="9" r:id="rId9"/>
    <sheet name="Sheet7" sheetId="10" state="hidden" r:id="rId10"/>
    <sheet name="2014" sheetId="11" r:id="rId11"/>
    <sheet name="Sheet9" sheetId="12" state="hidden" r:id="rId12"/>
    <sheet name="2015" sheetId="13" r:id="rId13"/>
    <sheet name="2016" sheetId="14" r:id="rId14"/>
    <sheet name="2016 (2)" sheetId="20" r:id="rId15"/>
    <sheet name="2016 (3)" sheetId="27" r:id="rId16"/>
    <sheet name="BillTrends" sheetId="15" r:id="rId17"/>
    <sheet name="R2 Bill Sample" sheetId="16" r:id="rId18"/>
    <sheet name="RegionalBills" sheetId="17" r:id="rId19"/>
    <sheet name="spot check" sheetId="19" r:id="rId20"/>
    <sheet name="Area Chart" sheetId="21" r:id="rId21"/>
    <sheet name="Area Chart (2)" sheetId="24" r:id="rId22"/>
    <sheet name="Area Chart (3)" sheetId="26" r:id="rId23"/>
    <sheet name="High Volume Pie" sheetId="22" r:id="rId24"/>
  </sheets>
  <calcPr calcId="145621"/>
  <oleSize ref="A2:X31"/>
</workbook>
</file>

<file path=xl/comments1.xml><?xml version="1.0" encoding="utf-8"?>
<comments xmlns="http://schemas.openxmlformats.org/spreadsheetml/2006/main">
  <authors>
    <author>Author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3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3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implementation date June 1, 2009
</t>
        </r>
      </text>
    </comment>
    <comment ref="A48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5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7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A86" authorId="0">
      <text>
        <r>
          <rPr>
            <b/>
            <sz val="9"/>
            <color indexed="81"/>
            <rFont val="Tahoma"/>
            <family val="2"/>
          </rPr>
          <t>Author:
add by KW. Effective Nov 1, 2009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3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effective May 1, 2010
</t>
        </r>
      </text>
    </comment>
    <comment ref="A5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6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by KW;
2009 rates applied, no 2010 rates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1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5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</t>
        </r>
      </text>
    </comment>
    <comment ref="A8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8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
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</t>
        </r>
      </text>
    </comment>
    <comment ref="A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</t>
        </r>
      </text>
    </comment>
    <comment ref="A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by KW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
</t>
        </r>
      </text>
    </comment>
    <comment ref="H4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added by KW</t>
        </r>
      </text>
    </comment>
    <comment ref="A5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no 2012 rates, corrected to 2011 rates</t>
        </r>
      </text>
    </comment>
    <comment ref="A6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rates, no 2012 rates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corrected to 2011 rates, no 2012 rates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Q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Expired July 31, 2015</t>
        </r>
      </text>
    </comment>
    <comment ref="R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 Aug 1, 2015 to Apr 30, 2016</t>
        </r>
      </text>
    </comment>
    <comment ref="S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Expired July 31, 2015</t>
        </r>
      </text>
    </comment>
    <comment ref="T2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Effective Aug 1, 2015 to Apr 30, 2016</t>
        </r>
      </text>
    </comment>
  </commentList>
</comments>
</file>

<file path=xl/sharedStrings.xml><?xml version="1.0" encoding="utf-8"?>
<sst xmlns="http://schemas.openxmlformats.org/spreadsheetml/2006/main" count="9274" uniqueCount="323">
  <si>
    <t>Service Territory</t>
  </si>
  <si>
    <t>MSC</t>
  </si>
  <si>
    <t>SM_Rate_Adder</t>
  </si>
  <si>
    <t>MSC_Rate_Rider_1</t>
  </si>
  <si>
    <t>MSC_Rate_Rider_2</t>
  </si>
  <si>
    <t>MSC_Rate_Rider_3</t>
  </si>
  <si>
    <t>MSC_Rate_Rider_4</t>
  </si>
  <si>
    <t>MSC_Rate_Rider_5</t>
  </si>
  <si>
    <t>MSC_Rate_Rider_6</t>
  </si>
  <si>
    <t>MSC_Rate_Rider_7</t>
  </si>
  <si>
    <t>MSC_Rate_Rider_8</t>
  </si>
  <si>
    <t>MSC_Rate_Rider_9</t>
  </si>
  <si>
    <t>MSC_Rate_Rider_10</t>
  </si>
  <si>
    <t>VC</t>
  </si>
  <si>
    <t>VC_Rate_Rider_1</t>
  </si>
  <si>
    <t>VC_Rate_Rider_2</t>
  </si>
  <si>
    <t>VC_Rate_Rider_3</t>
  </si>
  <si>
    <t>VC_Rate_Rider_4</t>
  </si>
  <si>
    <t>VC_Rate_Rider_5</t>
  </si>
  <si>
    <t>VC_Rate_Rider_6</t>
  </si>
  <si>
    <t>VC_Rate_Rider_7</t>
  </si>
  <si>
    <t>VC_Rate_Rider_8</t>
  </si>
  <si>
    <t>VC_Rate_Rider_9</t>
  </si>
  <si>
    <t>VC_Rate_Rider_10</t>
  </si>
  <si>
    <t>VC_Rate_Rider_11</t>
  </si>
  <si>
    <t>VC_Rate_Rider_12</t>
  </si>
  <si>
    <t>VC_Rate_Rider_13</t>
  </si>
  <si>
    <t>VC_Rate_Rider_14</t>
  </si>
  <si>
    <t>VC_Rate_Rider_15</t>
  </si>
  <si>
    <t>VC_Rate_Rider_16</t>
  </si>
  <si>
    <t>VC_Rate_Rider_17</t>
  </si>
  <si>
    <t>VC_Rate_Rider_18</t>
  </si>
  <si>
    <t>VC_Rate_Rider_19</t>
  </si>
  <si>
    <t>VC_Rate_Rider_20</t>
  </si>
  <si>
    <t>VC_GA_Rate_Rider_kW_1</t>
  </si>
  <si>
    <t>VC_GA_Rate_Rider_kW_2</t>
  </si>
  <si>
    <t>VC_GA_Rate_Rider_kW_3</t>
  </si>
  <si>
    <t>VC_GA_Rate_Rider_kW_4</t>
  </si>
  <si>
    <t>VC_GA_Rate_Rider_kW_5</t>
  </si>
  <si>
    <t>VC_GA_Rate_Rider_kWh_1</t>
  </si>
  <si>
    <t>VC_GA_Rate_Rider_kWh_2</t>
  </si>
  <si>
    <t>VC_GA_Rate_Rider_kWh_3</t>
  </si>
  <si>
    <t>VC_GA_Rate_Rider_kWh_4</t>
  </si>
  <si>
    <t>VC_GA_Rate_Rider_kWh_5</t>
  </si>
  <si>
    <t>VC_LV_Rate</t>
  </si>
  <si>
    <t>RTSR_Network</t>
  </si>
  <si>
    <t>RTSR_Connection</t>
  </si>
  <si>
    <t>RTSR_Network_Interval</t>
  </si>
  <si>
    <t>RTSR_Connection_Interval</t>
  </si>
  <si>
    <t>RTSR_Network_Interval_GR1000kW</t>
  </si>
  <si>
    <t>RTSR_Connection_Interval_GR1000kW</t>
  </si>
  <si>
    <t>RTSR_Line_Connection</t>
  </si>
  <si>
    <t>RTSR_Transformer_Connection</t>
  </si>
  <si>
    <t>TLF_Secondary_LT_5000kW</t>
  </si>
  <si>
    <t>Atikokan Hydro Inc.</t>
  </si>
  <si>
    <t>Residential</t>
  </si>
  <si>
    <t>Barrie Hydro Distribution Inc.</t>
  </si>
  <si>
    <t>Bluewater Power Distribution Corporation</t>
  </si>
  <si>
    <t>Brant County Power Inc.</t>
  </si>
  <si>
    <t>Brantford Power Inc.</t>
  </si>
  <si>
    <t>Burlington Hydro Inc.</t>
  </si>
  <si>
    <t>Cambridge and North Dumfries Hydro Inc.</t>
  </si>
  <si>
    <t>Canadian Niagara Power Inc. - Eastern Ontario Power</t>
  </si>
  <si>
    <t>Canadian Niagara Power Inc. - Fort Erie</t>
  </si>
  <si>
    <t>Canadian Niagara Power Inc. - Port Colborne Hydro Inc.</t>
  </si>
  <si>
    <t>Centre Wellington Hydro Ltd.</t>
  </si>
  <si>
    <t>Chapleau Public Utilities Corporation</t>
  </si>
  <si>
    <t>Chatham-Kent Hydro Inc.</t>
  </si>
  <si>
    <t>Clinton Power Corporation</t>
  </si>
  <si>
    <t>COLLUS Power Corporation</t>
  </si>
  <si>
    <t>Cooperative Hydro Embrun Inc.</t>
  </si>
  <si>
    <t>E.L.K. Energy Inc.</t>
  </si>
  <si>
    <t>Enersource Hydro Mississauga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</si>
  <si>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</si>
  <si>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</si>
  <si>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</si>
  <si>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</si>
  <si>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</si>
  <si>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Festival Hydro Inc. - Hensall</t>
  </si>
  <si>
    <t>Fort Frances Power Corporation</t>
  </si>
  <si>
    <t>Greater Sudbury Hydro Inc. - Sudbury</t>
  </si>
  <si>
    <t>Greater Sudbury Hydro Inc. - West Nipissing</t>
  </si>
  <si>
    <t>Grimsby Power Inc.</t>
  </si>
  <si>
    <t>Guelph Hydro Electric Systems Inc.</t>
  </si>
  <si>
    <t>Haldimand County Hydro Inc.</t>
  </si>
  <si>
    <t>Residential Suburban</t>
  </si>
  <si>
    <t>Residential Urban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</si>
  <si>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</si>
  <si>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</si>
  <si>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</si>
  <si>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</si>
  <si>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</si>
  <si>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</si>
  <si>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Ottawa Limited</t>
  </si>
  <si>
    <t>Innisfil Hydro Distribution Systems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</si>
  <si>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</si>
  <si>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</si>
  <si>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</si>
  <si>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</si>
  <si>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</si>
  <si>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</si>
  <si>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Middlesex Power Distribution Corporation</t>
  </si>
  <si>
    <t>Middlesex Power Distribution Corporation - Dutton</t>
  </si>
  <si>
    <t>Midland Power Utility Corporation</t>
  </si>
  <si>
    <t>Milton Hydro Distribution inc.</t>
  </si>
  <si>
    <t>Newbury Power Inc.</t>
  </si>
  <si>
    <t>Newmarket - Tay Power Distribution Ltd. - Newmarket</t>
  </si>
  <si>
    <t>Newmarket - Tay Power Distribution Ltd. - Tay</t>
  </si>
  <si>
    <t>Niagara Peninsula Energy Inc. - Niagara Falls</t>
  </si>
  <si>
    <t>Niagara Peninsula Energy Inc. - Peninsula West</t>
  </si>
  <si>
    <t>Niagara-on-the-Lake Hydro Inc.</t>
  </si>
  <si>
    <t>Norfolk Power Distribution Inc.</t>
  </si>
  <si>
    <t>North Bay Hydro Distribution Limited</t>
  </si>
  <si>
    <t>Northern Ontario Wires Inc.</t>
  </si>
  <si>
    <t>Oakville Hydro Electricity Distribution Inc.</t>
  </si>
  <si>
    <t>Orangeville Hydro Limited</t>
  </si>
  <si>
    <t>Orangeville Hydro Limited - Grand Valley</t>
  </si>
  <si>
    <t>Orillia Power Distribution Corporation</t>
  </si>
  <si>
    <t>Oshawa PUC Networks Inc.</t>
  </si>
  <si>
    <t>Ottawa River Power Corporation</t>
  </si>
  <si>
    <t>Parry Sound Power Corporation</t>
  </si>
  <si>
    <t>Peterborough Distribution Incorporated</t>
  </si>
  <si>
    <t>PowerStream Inc. - South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</si>
  <si>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</si>
  <si>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</si>
  <si>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</si>
  <si>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</si>
  <si>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</si>
  <si>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</si>
  <si>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</si>
  <si>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</si>
  <si>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 - Gravenhurst</t>
  </si>
  <si>
    <t>Residential Suburban Year Round</t>
  </si>
  <si>
    <t>Residential Urban Year-Round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</si>
  <si>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</si>
  <si>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</si>
  <si>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</si>
  <si>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</si>
  <si>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</si>
  <si>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</si>
  <si>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</si>
  <si>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</si>
  <si>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Woodstock Hydro Services Inc.</t>
  </si>
  <si>
    <t>Algoma Power Inc.</t>
  </si>
  <si>
    <t xml:space="preserve">Attawapiskat Power Corp. </t>
  </si>
  <si>
    <t>Fort Albany Power Corporation</t>
  </si>
  <si>
    <t>Greater Sudbury Hydro Inc.</t>
  </si>
  <si>
    <t>Kashechewan Power Corporation</t>
  </si>
  <si>
    <t>Middlesex Power Distribution Corporation - Newbury</t>
  </si>
  <si>
    <t>PowerStream Inc. - Barrie</t>
  </si>
  <si>
    <t>West Perth Power Inc.</t>
  </si>
  <si>
    <t>Electricity</t>
  </si>
  <si>
    <t>Distribution</t>
  </si>
  <si>
    <t>Losses</t>
  </si>
  <si>
    <t>Transmission</t>
  </si>
  <si>
    <t>Regulatory</t>
  </si>
  <si>
    <t>off-peak</t>
  </si>
  <si>
    <t>mid-peak</t>
  </si>
  <si>
    <t>on-peak</t>
  </si>
  <si>
    <t>WMSR</t>
  </si>
  <si>
    <t>RRRP</t>
  </si>
  <si>
    <t>SSS</t>
  </si>
  <si>
    <t>DRC</t>
  </si>
  <si>
    <t>Total</t>
  </si>
  <si>
    <t>Average</t>
  </si>
  <si>
    <t>Residential – High Density [R1]</t>
  </si>
  <si>
    <t>Residential - Urban</t>
  </si>
  <si>
    <t>Residential - Sub Urban</t>
  </si>
  <si>
    <t>Residential Suburban Year-Round</t>
  </si>
  <si>
    <t>Hydro One Networks Inc. - Residential - Medium Density (R1)</t>
  </si>
  <si>
    <t>Innpower Corporation</t>
  </si>
  <si>
    <t>HST</t>
  </si>
  <si>
    <t>OCEB</t>
  </si>
  <si>
    <t>Consumption</t>
  </si>
  <si>
    <t>average</t>
  </si>
  <si>
    <t>Residential Regular</t>
  </si>
  <si>
    <t>Hydro One Networks Inc. - Residential - Low Density (R2)</t>
  </si>
  <si>
    <t>Hydro One Networks Inc. - Residential - Urban (UR)</t>
  </si>
  <si>
    <t>Hydro One Networks Inc. - Seasonal Residential</t>
  </si>
  <si>
    <t>FIXED CHARGES</t>
  </si>
  <si>
    <t>VARIABLE CHARGES</t>
  </si>
  <si>
    <t>Effective Date</t>
  </si>
  <si>
    <t>Implementation Date</t>
  </si>
  <si>
    <t>Service Classification</t>
  </si>
  <si>
    <t>Monthly Service Charge</t>
  </si>
  <si>
    <t>Smart Meter Rate Adder</t>
  </si>
  <si>
    <t>RR for Disp. Of Residual Historical Smart Meter Costs</t>
  </si>
  <si>
    <t>RR for Rec. of Stranded Meter Assets</t>
  </si>
  <si>
    <t>RR for Rec. of SM Incremental Rev. Reqm't.</t>
  </si>
  <si>
    <t>RR for Rec. of Foregone Revenue</t>
  </si>
  <si>
    <t>Distributor Specific Rate Rider</t>
  </si>
  <si>
    <t>Distribution Volumetric Rate</t>
  </si>
  <si>
    <t>Low Voltage Service Rate</t>
  </si>
  <si>
    <t>RR for Disp. of Deferral/Variance Accounts</t>
  </si>
  <si>
    <t>RR for Disp. of Deferred PILs Variance Account</t>
  </si>
  <si>
    <t>RR for Appl'n.  of Tax Change</t>
  </si>
  <si>
    <t>RR for Rec. of Incremental Capital</t>
  </si>
  <si>
    <t>RR for Rec. of LRAM/SSM Costs</t>
  </si>
  <si>
    <t>RR for Rec. of LRAM Costs</t>
  </si>
  <si>
    <t>RR for Disp. of Global Adjust. Var. Acct. - kWh</t>
  </si>
  <si>
    <t>RTR - Network Service Rate</t>
  </si>
  <si>
    <t>RTR - Line &amp; Transformation Connection Service Rate</t>
  </si>
  <si>
    <t>RTR - Network Service Rate - Interval Metered &gt; 1000 kW</t>
  </si>
  <si>
    <t>RTR - Line &amp; Trans. Conn. Ser. Rate - Int. Met. &gt; 1000 kW</t>
  </si>
  <si>
    <t>TLF Secondary Metered &lt;5000 kW</t>
  </si>
  <si>
    <t>Residential – R1</t>
  </si>
  <si>
    <t>-</t>
  </si>
  <si>
    <t>Collus Power Corporation</t>
  </si>
  <si>
    <t>Entegrus Powerlines Inc. - former Chatham-Kent Hydro Service Area</t>
  </si>
  <si>
    <t>Entegrus Powerlines Inc. - Strathroy, Mount Brydges and Parkhill Service Areas</t>
  </si>
  <si>
    <t>Entegrus Powerlines Inc. - Dutton Service Area</t>
  </si>
  <si>
    <t>Entegrus Powerlines Inc. - Newbury Service Area</t>
  </si>
  <si>
    <t>Erie Thames Powerlines Corporation - former Clinton Power Service Area</t>
  </si>
  <si>
    <t>Erie Thames Powerlines Corporation - former West Perth Power Service Area</t>
  </si>
  <si>
    <t>Residential - Hensall</t>
  </si>
  <si>
    <t>Hydro One Networks Inc.</t>
  </si>
  <si>
    <t>Residential - Medium Density (R1)</t>
  </si>
  <si>
    <t>Newmarket - Tay Power Distribution Ltd.</t>
  </si>
  <si>
    <t xml:space="preserve">Residential - Newmarket </t>
  </si>
  <si>
    <t>Residential - Tay</t>
  </si>
  <si>
    <t>Niagara Peninsula Energy Inc.</t>
  </si>
  <si>
    <t>Residential - Niagara Falls</t>
  </si>
  <si>
    <t>Residential - Peninsula West</t>
  </si>
  <si>
    <t>PowerStream Inc. - excl. former Barrie Hydro Ser. Area</t>
  </si>
  <si>
    <t>PowerStream Inc. - former Barrie Hydro Service Area</t>
  </si>
  <si>
    <t>Veridian Connections Inc. - excluding Gravenhurst</t>
  </si>
  <si>
    <t>Entegrus Powerlines Inc. - Chatham-Kent</t>
  </si>
  <si>
    <t>Entegrus Powerlines Inc. - Dutton</t>
  </si>
  <si>
    <t>Entegrus Powerlines Inc. - Newbury</t>
  </si>
  <si>
    <t>Entegrus Powerlines Inc. - Strathroy, Mounth Brydges &amp; Parkhill</t>
  </si>
  <si>
    <t>Smart Meter Entity Charge</t>
  </si>
  <si>
    <t>RR for Disp. of Global Adjust. Var. Acct. - kW</t>
  </si>
  <si>
    <t>Collus PowerStream Corporation</t>
  </si>
  <si>
    <t>Milton Hydro Distribution Inc.</t>
  </si>
  <si>
    <t>Residential - Regular</t>
  </si>
  <si>
    <t>Residential - Competitive Sector Multi-Unit</t>
  </si>
  <si>
    <t>RR for Rec. of Smart Meter Incremental Rev. Reqm't.</t>
  </si>
  <si>
    <t>RR for Disp. of Account 1576</t>
  </si>
  <si>
    <t>RR for Appl. of CGAAP Accounting Changes</t>
  </si>
  <si>
    <t>RR for Rec. of LRAMVA</t>
  </si>
  <si>
    <t>Canadian Niagara Power Inc. - Port Colborne</t>
  </si>
  <si>
    <t>COLLUS PowerStream Corporation</t>
  </si>
  <si>
    <t>Hydro One Networks Inc. - Norfolk</t>
  </si>
  <si>
    <t>Lakeland Power Distribution Ltd. - Parry Sound</t>
  </si>
  <si>
    <t xml:space="preserve">Newmarket - Tay Power Distribution Ltd. - Newmarket </t>
  </si>
  <si>
    <t>Lakeland Power Distribution Ltd. - Parry Sound Service Territory</t>
  </si>
  <si>
    <t xml:space="preserve">The 2015 database includes rate riders that expired after the effective date and rate riders that commenced during the effective date.  </t>
  </si>
  <si>
    <t xml:space="preserve">FIXED CHARGES </t>
  </si>
  <si>
    <t>RR for Rec. of Storm Damage Costs</t>
  </si>
  <si>
    <t>RR for Disp. of Accounts 1575 &amp; 1576</t>
  </si>
  <si>
    <r>
      <t xml:space="preserve">RR for Disp. of Global Adjust. Var. Acct. - kWh </t>
    </r>
    <r>
      <rPr>
        <b/>
        <sz val="8"/>
        <color indexed="9"/>
        <rFont val="Arial"/>
        <family val="2"/>
      </rPr>
      <t>not applicable to all cust</t>
    </r>
  </si>
  <si>
    <r>
      <t>RR for Disp. of Global Adjust. Var. Acct. - kWh</t>
    </r>
    <r>
      <rPr>
        <b/>
        <sz val="8"/>
        <color indexed="9"/>
        <rFont val="Arial"/>
        <family val="2"/>
      </rPr>
      <t xml:space="preserve"> not applicable to all cust</t>
    </r>
  </si>
  <si>
    <r>
      <t xml:space="preserve">RR for Disp. of Global Adjust. Var. Acct. - kW </t>
    </r>
    <r>
      <rPr>
        <b/>
        <sz val="8"/>
        <color indexed="9"/>
        <rFont val="Arial"/>
        <family val="2"/>
      </rPr>
      <t>not applicable to all cust</t>
    </r>
  </si>
  <si>
    <t>`January 1, 2015</t>
  </si>
  <si>
    <t>`February 1, 2015</t>
  </si>
  <si>
    <t>`May 1, 2015</t>
  </si>
  <si>
    <t>`June 1, 2015</t>
  </si>
  <si>
    <t>`Interim as of Jan. 1/15</t>
  </si>
  <si>
    <t>`July 1, 2015</t>
  </si>
  <si>
    <t>`September 8, 2014</t>
  </si>
  <si>
    <t xml:space="preserve">Residential </t>
  </si>
  <si>
    <t>Residential - Non-RPP Customers</t>
  </si>
  <si>
    <t>`June 1, 2014</t>
  </si>
  <si>
    <t>`December 1, 2015</t>
  </si>
  <si>
    <t>`May 1, 2014</t>
  </si>
  <si>
    <t>`Interim as of May 1/15</t>
  </si>
  <si>
    <t>Energy Plus Inc. - Brant County</t>
  </si>
  <si>
    <t>Energy Plus Inc. - Cambridge and North Dumfries</t>
  </si>
  <si>
    <t>Entegrus Powerlines Inc. - Strathroy, Mount Brydges &amp; Parkhill</t>
  </si>
  <si>
    <t>New Rates Effective on:</t>
  </si>
  <si>
    <t>OESP</t>
  </si>
  <si>
    <t>Residential - R1</t>
  </si>
  <si>
    <t>Distributor</t>
  </si>
  <si>
    <t>Applicant</t>
  </si>
  <si>
    <t>Year-over-Year Change</t>
  </si>
  <si>
    <t>$</t>
  </si>
  <si>
    <t>%</t>
  </si>
  <si>
    <t>Percentages</t>
  </si>
  <si>
    <t>THESL Link about GST to HST http://www.torontohydro.com/sites/electricsystem/residential/yourbilloverview/Pages/HST.aspx</t>
  </si>
  <si>
    <t>RPP</t>
  </si>
  <si>
    <t>On</t>
  </si>
  <si>
    <t>Mid</t>
  </si>
  <si>
    <t>Off</t>
  </si>
  <si>
    <t>Fixed</t>
  </si>
  <si>
    <t>Var</t>
  </si>
  <si>
    <t>Trans</t>
  </si>
  <si>
    <t>Reg</t>
  </si>
  <si>
    <t>Loss</t>
  </si>
  <si>
    <t>Split</t>
  </si>
  <si>
    <t>Rate</t>
  </si>
  <si>
    <t>RPA</t>
  </si>
  <si>
    <t>R2 Bill - 750 kWh/month, RRRP credit applied</t>
  </si>
  <si>
    <t>Region</t>
  </si>
  <si>
    <t>Hydro Hawkesbury</t>
  </si>
  <si>
    <t>Sudbury</t>
  </si>
  <si>
    <t>Windsor (EnWin)</t>
  </si>
  <si>
    <t>Hamilton (Horizon)</t>
  </si>
  <si>
    <t>Northern Ontario Wires</t>
  </si>
  <si>
    <t>Toronto</t>
  </si>
  <si>
    <t>Delivery</t>
  </si>
  <si>
    <t>Sub-total</t>
  </si>
  <si>
    <t>Total Change ($)</t>
  </si>
  <si>
    <t>Average Increase (%/Year)</t>
  </si>
  <si>
    <t>Total Bill</t>
  </si>
  <si>
    <t>2009-2016</t>
  </si>
  <si>
    <t>2011-2016 Trends</t>
  </si>
  <si>
    <t>Hydro One - with RRRP</t>
  </si>
  <si>
    <t>checked by</t>
  </si>
  <si>
    <t>KW</t>
  </si>
  <si>
    <t>OK</t>
  </si>
  <si>
    <t>effective Jan 1, 2011</t>
  </si>
  <si>
    <t>effective Jan 1, 2013</t>
  </si>
  <si>
    <t>corrected</t>
  </si>
  <si>
    <t>PowerStream Inc.</t>
  </si>
  <si>
    <t>note: THESL base rates are forecasted 2017</t>
  </si>
  <si>
    <t>2016 w/ rebate</t>
  </si>
  <si>
    <t>HST (orig)</t>
  </si>
  <si>
    <t>OCEB/8% Provincial Rebate</t>
  </si>
  <si>
    <t>Taxes</t>
  </si>
  <si>
    <t>2,000 kWh Avg. Ontario Bill</t>
  </si>
  <si>
    <t>Debt Retirement</t>
  </si>
  <si>
    <t>2016 w/ 8% rebate included</t>
  </si>
  <si>
    <t>Line Losses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</si>
</sst>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164" formatCode="&quot;$&quot;#,##0.00;[Red]\-&quot;$&quot;#,##0.0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000"/>
    <numFmt numFmtId="168" formatCode="0.00000"/>
    <numFmt numFmtId="169" formatCode="_-* #,##0.0000_-;\-* #,##0.0000_-;_-* &quot;-&quot;????_-;_-@_-"/>
    <numFmt numFmtId="170" formatCode="[$-F800]dddd\,\ mmmm\ dd\,\ yyyy"/>
    <numFmt numFmtId="171" formatCode="_-* #,##0.0000_-;\-* #,##0.0000_-;_-* &quot;-&quot;??_-;_-@_-"/>
    <numFmt numFmtId="172" formatCode="0.0%"/>
    <numFmt numFmtId="173" formatCode="_-&quot;$&quot;* #,##0.000000_-;\-&quot;$&quot;* #,##0.000000_-;_-&quot;$&quot;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1"/>
      <color rgb="FFFFFFFF"/>
      <name val="Myriad Pro"/>
    </font>
    <font>
      <sz val="12"/>
      <color rgb="FF000000"/>
      <name val="Myriad Pro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366FF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BCBCB"/>
        <bgColor indexed="64"/>
      </patternFill>
    </fill>
    <fill>
      <patternFill patternType="solid">
        <fgColor rgb="FFE7E7E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</cellStyleXfs>
  <cellXfs count="143">
    <xf numFmtId="0" fontId="0" fillId="0" borderId="0" xfId="0"/>
    <xf numFmtId="0" fontId="3" fillId="2" borderId="0" xfId="3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0" fontId="3" fillId="0" borderId="0" xfId="3" applyFont="1" applyFill="1" applyAlignment="1">
      <alignment horizontal="center" vertical="center"/>
    </xf>
    <xf numFmtId="167" fontId="0" fillId="0" borderId="0" xfId="0" applyNumberFormat="1" applyFill="1"/>
    <xf numFmtId="0" fontId="4" fillId="0" borderId="0" xfId="0" applyFont="1"/>
    <xf numFmtId="10" fontId="0" fillId="0" borderId="0" xfId="2" applyNumberFormat="1" applyFont="1"/>
    <xf numFmtId="166" fontId="0" fillId="0" borderId="0" xfId="1" applyFont="1"/>
    <xf numFmtId="0" fontId="2" fillId="0" borderId="2" xfId="4" applyFont="1" applyBorder="1"/>
    <xf numFmtId="0" fontId="0" fillId="0" borderId="2" xfId="0" applyFill="1" applyBorder="1"/>
    <xf numFmtId="0" fontId="0" fillId="3" borderId="2" xfId="0" applyFill="1" applyBorder="1"/>
    <xf numFmtId="0" fontId="2" fillId="0" borderId="2" xfId="0" applyFont="1" applyFill="1" applyBorder="1"/>
    <xf numFmtId="0" fontId="2" fillId="4" borderId="1" xfId="4" applyFont="1" applyFill="1" applyBorder="1"/>
    <xf numFmtId="0" fontId="2" fillId="4" borderId="2" xfId="4" applyFont="1" applyFill="1" applyBorder="1"/>
    <xf numFmtId="0" fontId="0" fillId="0" borderId="0" xfId="0" applyFill="1"/>
    <xf numFmtId="0" fontId="8" fillId="5" borderId="0" xfId="0" applyFont="1" applyFill="1" applyAlignment="1">
      <alignment horizontal="left"/>
    </xf>
    <xf numFmtId="0" fontId="0" fillId="5" borderId="0" xfId="0" applyFill="1"/>
    <xf numFmtId="9" fontId="0" fillId="5" borderId="0" xfId="0" applyNumberFormat="1" applyFill="1"/>
    <xf numFmtId="165" fontId="0" fillId="0" borderId="0" xfId="5" applyFont="1"/>
    <xf numFmtId="0" fontId="3" fillId="2" borderId="0" xfId="3" applyFont="1" applyFill="1" applyAlignment="1">
      <alignment horizontal="center" vertical="center" wrapText="1"/>
    </xf>
    <xf numFmtId="0" fontId="6" fillId="5" borderId="0" xfId="3" applyFont="1" applyFill="1" applyAlignment="1">
      <alignment horizontal="left" vertical="center" wrapText="1"/>
    </xf>
    <xf numFmtId="0" fontId="0" fillId="5" borderId="0" xfId="0" applyFill="1" applyAlignment="1">
      <alignment wrapText="1"/>
    </xf>
    <xf numFmtId="9" fontId="0" fillId="5" borderId="0" xfId="0" applyNumberFormat="1" applyFill="1" applyAlignment="1">
      <alignment wrapText="1"/>
    </xf>
    <xf numFmtId="0" fontId="9" fillId="6" borderId="0" xfId="3" applyFont="1" applyFill="1" applyBorder="1" applyAlignment="1">
      <alignment horizontal="center" vertical="center" wrapText="1"/>
    </xf>
    <xf numFmtId="167" fontId="0" fillId="4" borderId="0" xfId="0" applyNumberFormat="1" applyFill="1"/>
    <xf numFmtId="0" fontId="3" fillId="7" borderId="0" xfId="3" applyFont="1" applyFill="1" applyAlignment="1">
      <alignment horizontal="center" vertical="center" wrapText="1"/>
    </xf>
    <xf numFmtId="0" fontId="3" fillId="8" borderId="0" xfId="3" applyFont="1" applyFill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2" fontId="0" fillId="0" borderId="3" xfId="0" applyNumberFormat="1" applyBorder="1"/>
    <xf numFmtId="167" fontId="0" fillId="0" borderId="3" xfId="0" applyNumberFormat="1" applyBorder="1"/>
    <xf numFmtId="165" fontId="0" fillId="0" borderId="3" xfId="5" applyFont="1" applyBorder="1"/>
    <xf numFmtId="0" fontId="5" fillId="0" borderId="0" xfId="0" applyFont="1" applyFill="1" applyBorder="1" applyAlignment="1">
      <alignment horizontal="right"/>
    </xf>
    <xf numFmtId="165" fontId="5" fillId="0" borderId="2" xfId="0" applyNumberFormat="1" applyFont="1" applyBorder="1"/>
    <xf numFmtId="168" fontId="0" fillId="0" borderId="0" xfId="0" applyNumberFormat="1"/>
    <xf numFmtId="0" fontId="0" fillId="4" borderId="2" xfId="4" applyFont="1" applyFill="1" applyBorder="1"/>
    <xf numFmtId="0" fontId="2" fillId="4" borderId="2" xfId="0" applyFont="1" applyFill="1" applyBorder="1"/>
    <xf numFmtId="0" fontId="6" fillId="5" borderId="0" xfId="3" applyFont="1" applyFill="1" applyAlignment="1">
      <alignment horizontal="center" vertical="center" wrapText="1"/>
    </xf>
    <xf numFmtId="169" fontId="0" fillId="0" borderId="0" xfId="5" applyNumberFormat="1" applyFont="1"/>
    <xf numFmtId="169" fontId="0" fillId="4" borderId="0" xfId="5" applyNumberFormat="1" applyFont="1" applyFill="1"/>
    <xf numFmtId="165" fontId="7" fillId="0" borderId="0" xfId="5" applyFont="1" applyFill="1" applyAlignment="1">
      <alignment horizontal="left"/>
    </xf>
    <xf numFmtId="165" fontId="0" fillId="0" borderId="0" xfId="0" applyNumberFormat="1" applyFill="1"/>
    <xf numFmtId="0" fontId="5" fillId="0" borderId="0" xfId="0" applyFont="1" applyAlignment="1">
      <alignment horizontal="right"/>
    </xf>
    <xf numFmtId="165" fontId="7" fillId="0" borderId="3" xfId="5" applyFont="1" applyFill="1" applyBorder="1" applyAlignment="1">
      <alignment horizontal="left"/>
    </xf>
    <xf numFmtId="165" fontId="0" fillId="0" borderId="3" xfId="0" applyNumberFormat="1" applyFill="1" applyBorder="1"/>
    <xf numFmtId="0" fontId="0" fillId="0" borderId="0" xfId="0" applyBorder="1"/>
    <xf numFmtId="165" fontId="0" fillId="0" borderId="0" xfId="0" applyNumberFormat="1"/>
    <xf numFmtId="0" fontId="0" fillId="0" borderId="0" xfId="0" applyAlignment="1">
      <alignment horizontal="right"/>
    </xf>
    <xf numFmtId="166" fontId="3" fillId="2" borderId="0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70" fontId="10" fillId="0" borderId="0" xfId="0" applyNumberFormat="1" applyFont="1" applyAlignment="1">
      <alignment horizontal="right" vertical="center"/>
    </xf>
    <xf numFmtId="0" fontId="0" fillId="0" borderId="0" xfId="0" applyAlignment="1">
      <alignment vertical="center" wrapText="1"/>
    </xf>
    <xf numFmtId="166" fontId="0" fillId="0" borderId="0" xfId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 wrapText="1"/>
    </xf>
    <xf numFmtId="168" fontId="0" fillId="0" borderId="0" xfId="0" applyNumberFormat="1" applyAlignment="1">
      <alignment horizontal="right" vertical="center"/>
    </xf>
    <xf numFmtId="0" fontId="10" fillId="0" borderId="0" xfId="0" applyFont="1" applyAlignment="1">
      <alignment vertical="center"/>
    </xf>
    <xf numFmtId="2" fontId="10" fillId="0" borderId="0" xfId="0" applyNumberFormat="1" applyFon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166" fontId="0" fillId="0" borderId="0" xfId="1" applyFont="1" applyAlignment="1">
      <alignment vertical="center"/>
    </xf>
    <xf numFmtId="170" fontId="0" fillId="0" borderId="0" xfId="0" applyNumberFormat="1" applyAlignment="1">
      <alignment horizontal="right"/>
    </xf>
    <xf numFmtId="0" fontId="2" fillId="0" borderId="0" xfId="4" applyFont="1" applyBorder="1"/>
    <xf numFmtId="0" fontId="2" fillId="0" borderId="2" xfId="4" applyFont="1" applyFill="1" applyBorder="1"/>
    <xf numFmtId="0" fontId="0" fillId="0" borderId="2" xfId="0" applyBorder="1"/>
    <xf numFmtId="165" fontId="0" fillId="0" borderId="0" xfId="5" applyFont="1" applyAlignment="1">
      <alignment vertical="center"/>
    </xf>
    <xf numFmtId="170" fontId="10" fillId="11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167" fontId="0" fillId="0" borderId="0" xfId="0" applyNumberFormat="1" applyAlignment="1">
      <alignment vertical="center"/>
    </xf>
    <xf numFmtId="167" fontId="0" fillId="4" borderId="0" xfId="0" applyNumberFormat="1" applyFill="1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horizontal="right" vertical="center"/>
    </xf>
    <xf numFmtId="165" fontId="5" fillId="0" borderId="2" xfId="0" applyNumberFormat="1" applyFont="1" applyBorder="1" applyAlignment="1">
      <alignment vertical="center"/>
    </xf>
    <xf numFmtId="170" fontId="10" fillId="0" borderId="0" xfId="0" applyNumberFormat="1" applyFont="1" applyAlignment="1">
      <alignment horizontal="right"/>
    </xf>
    <xf numFmtId="166" fontId="0" fillId="0" borderId="0" xfId="1" applyFon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/>
    <xf numFmtId="167" fontId="0" fillId="4" borderId="0" xfId="0" applyNumberFormat="1" applyFill="1" applyAlignment="1">
      <alignment horizontal="right"/>
    </xf>
    <xf numFmtId="170" fontId="10" fillId="11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0" fillId="0" borderId="0" xfId="0" applyFont="1" applyFill="1"/>
    <xf numFmtId="0" fontId="0" fillId="0" borderId="2" xfId="4" applyFont="1" applyBorder="1"/>
    <xf numFmtId="171" fontId="0" fillId="0" borderId="0" xfId="0" applyNumberFormat="1" applyAlignment="1">
      <alignment horizontal="center" vertical="center"/>
    </xf>
    <xf numFmtId="0" fontId="5" fillId="0" borderId="0" xfId="0" applyFont="1" applyFill="1" applyAlignment="1">
      <alignment horizontal="right"/>
    </xf>
    <xf numFmtId="15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66" fontId="0" fillId="0" borderId="0" xfId="1" applyFont="1" applyFill="1"/>
    <xf numFmtId="2" fontId="0" fillId="0" borderId="0" xfId="0" applyNumberFormat="1" applyFill="1"/>
    <xf numFmtId="168" fontId="0" fillId="0" borderId="0" xfId="0" applyNumberFormat="1" applyFill="1"/>
    <xf numFmtId="15" fontId="14" fillId="0" borderId="0" xfId="0" applyNumberFormat="1" applyFont="1" applyFill="1" applyAlignment="1">
      <alignment horizontal="center"/>
    </xf>
    <xf numFmtId="167" fontId="10" fillId="0" borderId="0" xfId="0" applyNumberFormat="1" applyFont="1" applyFill="1"/>
    <xf numFmtId="0" fontId="2" fillId="0" borderId="0" xfId="4" applyFont="1" applyFill="1" applyBorder="1"/>
    <xf numFmtId="170" fontId="17" fillId="0" borderId="0" xfId="0" applyNumberFormat="1" applyFont="1" applyFill="1" applyBorder="1"/>
    <xf numFmtId="2" fontId="17" fillId="0" borderId="4" xfId="6" applyNumberFormat="1" applyFont="1" applyFill="1" applyBorder="1"/>
    <xf numFmtId="167" fontId="17" fillId="0" borderId="4" xfId="6" applyNumberFormat="1" applyFont="1" applyFill="1" applyBorder="1"/>
    <xf numFmtId="167" fontId="17" fillId="0" borderId="5" xfId="6" applyNumberFormat="1" applyFont="1" applyFill="1" applyBorder="1"/>
    <xf numFmtId="170" fontId="17" fillId="4" borderId="0" xfId="0" applyNumberFormat="1" applyFont="1" applyFill="1" applyBorder="1"/>
    <xf numFmtId="165" fontId="0" fillId="0" borderId="0" xfId="5" applyFont="1" applyFill="1"/>
    <xf numFmtId="167" fontId="2" fillId="0" borderId="2" xfId="6" applyNumberFormat="1" applyFont="1" applyFill="1" applyBorder="1"/>
    <xf numFmtId="165" fontId="5" fillId="0" borderId="0" xfId="0" applyNumberFormat="1" applyFont="1" applyBorder="1"/>
    <xf numFmtId="0" fontId="0" fillId="0" borderId="0" xfId="0" applyBorder="1" applyAlignment="1">
      <alignment wrapText="1"/>
    </xf>
    <xf numFmtId="0" fontId="2" fillId="0" borderId="0" xfId="0" applyFont="1" applyFill="1" applyBorder="1"/>
    <xf numFmtId="170" fontId="10" fillId="0" borderId="0" xfId="0" applyNumberFormat="1" applyFont="1" applyFill="1" applyAlignment="1">
      <alignment horizontal="right"/>
    </xf>
    <xf numFmtId="170" fontId="17" fillId="0" borderId="6" xfId="0" applyNumberFormat="1" applyFont="1" applyFill="1" applyBorder="1"/>
    <xf numFmtId="0" fontId="18" fillId="0" borderId="7" xfId="4" applyFont="1" applyFill="1" applyBorder="1" applyAlignment="1">
      <alignment horizontal="right"/>
    </xf>
    <xf numFmtId="167" fontId="17" fillId="0" borderId="1" xfId="6" applyNumberFormat="1" applyFont="1" applyFill="1" applyBorder="1"/>
    <xf numFmtId="172" fontId="0" fillId="0" borderId="0" xfId="2" applyNumberFormat="1" applyFont="1"/>
    <xf numFmtId="9" fontId="0" fillId="0" borderId="0" xfId="2" applyNumberFormat="1" applyFont="1"/>
    <xf numFmtId="165" fontId="4" fillId="0" borderId="0" xfId="0" applyNumberFormat="1" applyFont="1"/>
    <xf numFmtId="173" fontId="0" fillId="0" borderId="0" xfId="0" applyNumberFormat="1"/>
    <xf numFmtId="0" fontId="19" fillId="14" borderId="8" xfId="0" applyFont="1" applyFill="1" applyBorder="1" applyAlignment="1">
      <alignment horizontal="left" vertical="center" wrapText="1" readingOrder="1"/>
    </xf>
    <xf numFmtId="0" fontId="20" fillId="15" borderId="9" xfId="0" applyFont="1" applyFill="1" applyBorder="1" applyAlignment="1">
      <alignment horizontal="left" vertical="center" wrapText="1" readingOrder="1"/>
    </xf>
    <xf numFmtId="164" fontId="20" fillId="15" borderId="9" xfId="0" applyNumberFormat="1" applyFont="1" applyFill="1" applyBorder="1" applyAlignment="1">
      <alignment horizontal="left" vertical="center" wrapText="1" readingOrder="1"/>
    </xf>
    <xf numFmtId="0" fontId="20" fillId="16" borderId="10" xfId="0" applyFont="1" applyFill="1" applyBorder="1" applyAlignment="1">
      <alignment horizontal="left" vertical="center" wrapText="1" readingOrder="1"/>
    </xf>
    <xf numFmtId="164" fontId="20" fillId="16" borderId="10" xfId="0" applyNumberFormat="1" applyFont="1" applyFill="1" applyBorder="1" applyAlignment="1">
      <alignment horizontal="left" vertical="center" wrapText="1" readingOrder="1"/>
    </xf>
    <xf numFmtId="0" fontId="20" fillId="15" borderId="10" xfId="0" applyFont="1" applyFill="1" applyBorder="1" applyAlignment="1">
      <alignment horizontal="left" vertical="center" wrapText="1" readingOrder="1"/>
    </xf>
    <xf numFmtId="164" fontId="20" fillId="15" borderId="10" xfId="0" applyNumberFormat="1" applyFont="1" applyFill="1" applyBorder="1" applyAlignment="1">
      <alignment horizontal="left" vertical="center" wrapText="1" readingOrder="1"/>
    </xf>
    <xf numFmtId="0" fontId="5" fillId="0" borderId="0" xfId="0" applyFont="1"/>
    <xf numFmtId="9" fontId="0" fillId="0" borderId="0" xfId="2" applyFont="1"/>
    <xf numFmtId="0" fontId="5" fillId="0" borderId="0" xfId="0" applyFont="1" applyAlignment="1">
      <alignment horizontal="left"/>
    </xf>
    <xf numFmtId="170" fontId="10" fillId="0" borderId="0" xfId="0" applyNumberFormat="1" applyFont="1" applyFill="1" applyAlignment="1">
      <alignment horizontal="right" vertical="center"/>
    </xf>
    <xf numFmtId="0" fontId="21" fillId="0" borderId="0" xfId="0" applyFont="1"/>
    <xf numFmtId="170" fontId="10" fillId="5" borderId="0" xfId="0" applyNumberFormat="1" applyFont="1" applyFill="1" applyAlignment="1">
      <alignment horizontal="right" vertical="center"/>
    </xf>
    <xf numFmtId="0" fontId="0" fillId="0" borderId="2" xfId="4" applyFont="1" applyFill="1" applyBorder="1"/>
    <xf numFmtId="44" fontId="0" fillId="0" borderId="0" xfId="0" applyNumberFormat="1"/>
    <xf numFmtId="166" fontId="11" fillId="9" borderId="0" xfId="1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/>
    </xf>
    <xf numFmtId="166" fontId="10" fillId="12" borderId="0" xfId="1" applyFont="1" applyFill="1" applyAlignment="1">
      <alignment horizontal="center"/>
    </xf>
    <xf numFmtId="0" fontId="0" fillId="12" borderId="0" xfId="0" applyFill="1" applyAlignment="1">
      <alignment horizontal="center"/>
    </xf>
    <xf numFmtId="0" fontId="10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</cellXfs>
  <cellStyles count="7">
    <cellStyle name="Comma" xfId="1" builtinId="3"/>
    <cellStyle name="Currency" xfId="5" builtinId="4"/>
    <cellStyle name="Normal" xfId="0" builtinId="0"/>
    <cellStyle name="Normal_2009 vs 2010 Residential Rates" xfId="6"/>
    <cellStyle name="Normal_Sheet1" xfId="3"/>
    <cellStyle name="Normal_Sheet3" xfId="4"/>
    <cellStyle name="Percent" xfId="2" builtinId="5"/>
  </cellStyles>
  <dxfs count="69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963584761663571E-2"/>
          <c:y val="3.5799234112129423E-2"/>
          <c:w val="0.8259617663118316"/>
          <c:h val="0.901218105933479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BillTrends!$A$3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BillTrends!$B$18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BillTrends!$C$18</c:f>
                  <c:strCache>
                    <c:ptCount val="1"/>
                    <c:pt idx="0">
                      <c:v>14%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BillTrends!$D$18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BillTrends!$E$18</c:f>
                  <c:strCache>
                    <c:ptCount val="1"/>
                    <c:pt idx="0">
                      <c:v>10%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BillTrends!$F$18</c:f>
                  <c:strCache>
                    <c:ptCount val="1"/>
                    <c:pt idx="0">
                      <c:v>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BillTrends!$G$18</c:f>
                  <c:strCache>
                    <c:ptCount val="1"/>
                    <c:pt idx="0">
                      <c:v>10%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BillTrends!$H$18</c:f>
                  <c:strCache>
                    <c:ptCount val="1"/>
                    <c:pt idx="0">
                      <c:v>10%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BillTrends!$I$18</c:f>
                  <c:strCache>
                    <c:ptCount val="1"/>
                    <c:pt idx="0">
                      <c:v>9%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BillTrends!$B$3:$I$3</c:f>
              <c:numCache>
                <c:formatCode>_-"$"* #,##0.00_-;\-"$"* #,##0.00_-;_-"$"* "-"??_-;_-@_-</c:formatCode>
                <c:ptCount val="8"/>
                <c:pt idx="0">
                  <c:v>45.480000000000011</c:v>
                </c:pt>
                <c:pt idx="1">
                  <c:v>51.914999999999971</c:v>
                </c:pt>
                <c:pt idx="2">
                  <c:v>54.780000000000044</c:v>
                </c:pt>
                <c:pt idx="3">
                  <c:v>60.494999999999912</c:v>
                </c:pt>
                <c:pt idx="4">
                  <c:v>62.939999999999934</c:v>
                </c:pt>
                <c:pt idx="5">
                  <c:v>69.345000000000013</c:v>
                </c:pt>
                <c:pt idx="6">
                  <c:v>76.604999999999848</c:v>
                </c:pt>
                <c:pt idx="7">
                  <c:v>83.542499999999833</c:v>
                </c:pt>
              </c:numCache>
            </c:numRef>
          </c:val>
        </c:ser>
        <c:ser>
          <c:idx val="1"/>
          <c:order val="1"/>
          <c:tx>
            <c:strRef>
              <c:f>BillTrends!$A$4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BillTrends!$B$19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BillTrends!$C$19</c:f>
                  <c:strCache>
                    <c:ptCount val="1"/>
                    <c:pt idx="0">
                      <c:v>-2%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BillTrends!$D$19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BillTrends!$E$19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BillTrends!$F$19</c:f>
                  <c:strCache>
                    <c:ptCount val="1"/>
                    <c:pt idx="0">
                      <c:v>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BillTrends!$G$19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BillTrends!$H$19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BillTrends!$I$19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BillTrends!$B$4:$I$4</c:f>
              <c:numCache>
                <c:formatCode>_-"$"* #,##0.00_-;\-"$"* #,##0.00_-;_-"$"* "-"??_-;_-@_-</c:formatCode>
                <c:ptCount val="8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</c:numCache>
            </c:numRef>
          </c:val>
        </c:ser>
        <c:ser>
          <c:idx val="2"/>
          <c:order val="2"/>
          <c:tx>
            <c:strRef>
              <c:f>BillTrends!$A$5</c:f>
              <c:strCache>
                <c:ptCount val="1"/>
                <c:pt idx="0">
                  <c:v>Losses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BillTrends!$B$20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BillTrends!$C$20</c:f>
                  <c:strCache>
                    <c:ptCount val="1"/>
                    <c:pt idx="0">
                      <c:v>15%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BillTrends!$D$20</c:f>
                  <c:strCache>
                    <c:ptCount val="1"/>
                    <c:pt idx="0">
                      <c:v>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BillTrends!$E$20</c:f>
                  <c:strCache>
                    <c:ptCount val="1"/>
                    <c:pt idx="0">
                      <c:v>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BillTrends!$F$20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BillTrends!$G$20</c:f>
                  <c:strCache>
                    <c:ptCount val="1"/>
                    <c:pt idx="0">
                      <c:v>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BillTrends!$H$20</c:f>
                  <c:strCache>
                    <c:ptCount val="1"/>
                    <c:pt idx="0">
                      <c:v>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BillTrends!$I$20</c:f>
                  <c:strCache>
                    <c:ptCount val="1"/>
                    <c:pt idx="0">
                      <c:v>8%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BillTrends!$B$5:$I$5</c:f>
              <c:numCache>
                <c:formatCode>_-"$"* #,##0.00_-;\-"$"* #,##0.00_-;_-"$"* "-"??_-;_-@_-</c:formatCode>
                <c:ptCount val="8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</c:numCache>
            </c:numRef>
          </c:val>
        </c:ser>
        <c:ser>
          <c:idx val="3"/>
          <c:order val="3"/>
          <c:tx>
            <c:strRef>
              <c:f>BillTrends!$A$6</c:f>
              <c:strCache>
                <c:ptCount val="1"/>
                <c:pt idx="0">
                  <c:v>Transmission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BillTrends!$B$21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BillTrends!$C$21</c:f>
                  <c:strCache>
                    <c:ptCount val="1"/>
                    <c:pt idx="0">
                      <c:v>9%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BillTrends!$D$21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BillTrends!$E$21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BillTrends!$F$21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BillTrends!$G$21</c:f>
                  <c:strCache>
                    <c:ptCount val="1"/>
                    <c:pt idx="0">
                      <c:v>3%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BillTrends!$H$21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BillTrends!$I$21</c:f>
                  <c:strCache>
                    <c:ptCount val="1"/>
                    <c:pt idx="0">
                      <c:v>-1%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BillTrends!$B$6:$I$6</c:f>
              <c:numCache>
                <c:formatCode>_-"$"* #,##0.00_-;\-"$"* #,##0.00_-;_-"$"* "-"??_-;_-@_-</c:formatCode>
                <c:ptCount val="8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</c:numCache>
            </c:numRef>
          </c:val>
        </c:ser>
        <c:ser>
          <c:idx val="4"/>
          <c:order val="4"/>
          <c:tx>
            <c:strRef>
              <c:f>BillTrends!$A$7</c:f>
              <c:strCache>
                <c:ptCount val="1"/>
                <c:pt idx="0">
                  <c:v>Regulatory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BillTrends!$B$22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BillTrends!$C$22</c:f>
                  <c:strCache>
                    <c:ptCount val="1"/>
                    <c:pt idx="0">
                      <c:v>-1%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BillTrends!$D$22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BillTrends!$E$22</c:f>
                  <c:strCache>
                    <c:ptCount val="1"/>
                    <c:pt idx="0">
                      <c:v>-2%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BillTrends!$F$22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BillTrends!$G$22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BillTrends!$H$22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BillTrends!$I$22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BillTrends!$B$7:$I$7</c:f>
              <c:numCache>
                <c:formatCode>_-"$"* #,##0.00_-;\-"$"* #,##0.00_-;_-"$"* "-"??_-;_-@_-</c:formatCode>
                <c:ptCount val="8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</c:numCache>
            </c:numRef>
          </c:val>
        </c:ser>
        <c:ser>
          <c:idx val="5"/>
          <c:order val="5"/>
          <c:tx>
            <c:strRef>
              <c:f>BillTrends!$A$8</c:f>
              <c:strCache>
                <c:ptCount val="1"/>
                <c:pt idx="0">
                  <c:v>DRC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BillTrends!$B$23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BillTrends!$C$23</c:f>
                  <c:strCache>
                    <c:ptCount val="1"/>
                    <c:pt idx="0">
                      <c:v>-1%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BillTrends!$H$23</c:f>
                  <c:strCache>
                    <c:ptCount val="1"/>
                    <c:pt idx="0">
                      <c:v>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BillTrends!$B$8:$I$8</c:f>
              <c:numCache>
                <c:formatCode>_-"$"* #,##0.00_-;\-"$"* #,##0.00_-;_-"$"* "-"??_-;_-@_-</c:formatCode>
                <c:ptCount val="8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BillTrends!$A$9</c:f>
              <c:strCache>
                <c:ptCount val="1"/>
                <c:pt idx="0">
                  <c:v>HST</c:v>
                </c:pt>
              </c:strCache>
            </c:strRef>
          </c:tx>
          <c:invertIfNegative val="0"/>
          <c:dLbls>
            <c:dLbl>
              <c:idx val="0"/>
              <c:tx>
                <c:strRef>
                  <c:f>BillTrends!$B$24</c:f>
                  <c:strCache>
                    <c:ptCount val="1"/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strRef>
                  <c:f>BillTrends!$C$24</c:f>
                  <c:strCache>
                    <c:ptCount val="1"/>
                    <c:pt idx="0">
                      <c:v>180%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strRef>
                  <c:f>BillTrends!$D$24</c:f>
                  <c:strCache>
                    <c:ptCount val="1"/>
                    <c:pt idx="0">
                      <c:v>5%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BillTrends!$E$24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BillTrends!$F$24</c:f>
                  <c:strCache>
                    <c:ptCount val="1"/>
                    <c:pt idx="0">
                      <c:v>4%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BillTrends!$G$24</c:f>
                  <c:strCache>
                    <c:ptCount val="1"/>
                    <c:pt idx="0">
                      <c:v>6%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BillTrends!$H$24</c:f>
                  <c:strCache>
                    <c:ptCount val="1"/>
                    <c:pt idx="0">
                      <c:v>7%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tx>
                <c:strRef>
                  <c:f>BillTrends!$I$24</c:f>
                  <c:strCache>
                    <c:ptCount val="1"/>
                    <c:pt idx="0">
                      <c:v>2%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BillTrends!$B$9:$I$9</c:f>
              <c:numCache>
                <c:formatCode>_-"$"* #,##0.00_-;\-"$"* #,##0.00_-;_-"$"* "-"??_-;_-@_-</c:formatCode>
                <c:ptCount val="8"/>
                <c:pt idx="0">
                  <c:v>4.5595997028409085</c:v>
                </c:pt>
                <c:pt idx="1">
                  <c:v>12.758382951091955</c:v>
                </c:pt>
                <c:pt idx="2">
                  <c:v>13.345569085232558</c:v>
                </c:pt>
                <c:pt idx="3">
                  <c:v>14.173938037093031</c:v>
                </c:pt>
                <c:pt idx="4">
                  <c:v>14.788952699195397</c:v>
                </c:pt>
                <c:pt idx="5">
                  <c:v>15.697795213176468</c:v>
                </c:pt>
                <c:pt idx="6">
                  <c:v>16.761336969939755</c:v>
                </c:pt>
                <c:pt idx="7">
                  <c:v>17.16589585585443</c:v>
                </c:pt>
              </c:numCache>
            </c:numRef>
          </c:val>
        </c:ser>
        <c:ser>
          <c:idx val="7"/>
          <c:order val="7"/>
          <c:tx>
            <c:strRef>
              <c:f>BillTrends!$A$10</c:f>
              <c:strCache>
                <c:ptCount val="1"/>
                <c:pt idx="0">
                  <c:v>OCEB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tx>
                <c:strRef>
                  <c:f>BillTrends!$D$25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tx>
                <c:strRef>
                  <c:f>BillTrends!$E$25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strRef>
                  <c:f>BillTrends!$F$25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strRef>
                  <c:f>BillTrends!$G$25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strRef>
                  <c:f>BillTrends!$H$25</c:f>
                  <c:strCache>
                    <c:ptCount val="1"/>
                    <c:pt idx="0">
                      <c:v>-11%</c:v>
                    </c:pt>
                  </c:strCache>
                </c:strRef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BillTrends!$B$10:$I$10</c:f>
              <c:numCache>
                <c:formatCode>_-"$"* #,##0.00_-;\-"$"* #,##0.00_-;_-"$"*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-11.6003792817791</c:v>
                </c:pt>
                <c:pt idx="3">
                  <c:v>-12.320423063011599</c:v>
                </c:pt>
                <c:pt idx="4">
                  <c:v>-12.8550127308391</c:v>
                </c:pt>
                <c:pt idx="5">
                  <c:v>-13.6450066083765</c:v>
                </c:pt>
                <c:pt idx="6">
                  <c:v>-14.569469827716899</c:v>
                </c:pt>
                <c:pt idx="7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86980480"/>
        <c:axId val="86982016"/>
      </c:barChart>
      <c:catAx>
        <c:axId val="8698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86982016"/>
        <c:crosses val="autoZero"/>
        <c:auto val="1"/>
        <c:lblAlgn val="ctr"/>
        <c:lblOffset val="100"/>
        <c:noMultiLvlLbl val="0"/>
      </c:catAx>
      <c:valAx>
        <c:axId val="86982016"/>
        <c:scaling>
          <c:orientation val="minMax"/>
          <c:max val="160"/>
          <c:min val="-20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86980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BillTrends!$A$3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BillTrends!$B$3:$I$3</c:f>
              <c:numCache>
                <c:formatCode>_-"$"* #,##0.00_-;\-"$"* #,##0.00_-;_-"$"* "-"??_-;_-@_-</c:formatCode>
                <c:ptCount val="8"/>
                <c:pt idx="0">
                  <c:v>45.480000000000011</c:v>
                </c:pt>
                <c:pt idx="1">
                  <c:v>51.914999999999971</c:v>
                </c:pt>
                <c:pt idx="2">
                  <c:v>54.780000000000044</c:v>
                </c:pt>
                <c:pt idx="3">
                  <c:v>60.494999999999912</c:v>
                </c:pt>
                <c:pt idx="4">
                  <c:v>62.939999999999934</c:v>
                </c:pt>
                <c:pt idx="5">
                  <c:v>69.345000000000013</c:v>
                </c:pt>
                <c:pt idx="6">
                  <c:v>76.604999999999848</c:v>
                </c:pt>
                <c:pt idx="7">
                  <c:v>83.542499999999833</c:v>
                </c:pt>
              </c:numCache>
            </c:numRef>
          </c:val>
        </c:ser>
        <c:ser>
          <c:idx val="1"/>
          <c:order val="1"/>
          <c:tx>
            <c:strRef>
              <c:f>BillTrends!$A$4</c:f>
              <c:strCache>
                <c:ptCount val="1"/>
                <c:pt idx="0">
                  <c:v>Distribution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BillTrends!$B$4:$I$4</c:f>
              <c:numCache>
                <c:formatCode>_-"$"* #,##0.00_-;\-"$"* #,##0.00_-;_-"$"* "-"??_-;_-@_-</c:formatCode>
                <c:ptCount val="8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</c:numCache>
            </c:numRef>
          </c:val>
        </c:ser>
        <c:ser>
          <c:idx val="2"/>
          <c:order val="2"/>
          <c:tx>
            <c:strRef>
              <c:f>BillTrends!$A$5</c:f>
              <c:strCache>
                <c:ptCount val="1"/>
                <c:pt idx="0">
                  <c:v>Losses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BillTrends!$B$5:$I$5</c:f>
              <c:numCache>
                <c:formatCode>_-"$"* #,##0.00_-;\-"$"* #,##0.00_-;_-"$"* "-"??_-;_-@_-</c:formatCode>
                <c:ptCount val="8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</c:numCache>
            </c:numRef>
          </c:val>
        </c:ser>
        <c:ser>
          <c:idx val="3"/>
          <c:order val="3"/>
          <c:tx>
            <c:strRef>
              <c:f>BillTrends!$A$6</c:f>
              <c:strCache>
                <c:ptCount val="1"/>
                <c:pt idx="0">
                  <c:v>Transmission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BillTrends!$B$6:$I$6</c:f>
              <c:numCache>
                <c:formatCode>_-"$"* #,##0.00_-;\-"$"* #,##0.00_-;_-"$"* "-"??_-;_-@_-</c:formatCode>
                <c:ptCount val="8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</c:numCache>
            </c:numRef>
          </c:val>
        </c:ser>
        <c:ser>
          <c:idx val="4"/>
          <c:order val="4"/>
          <c:tx>
            <c:strRef>
              <c:f>BillTrends!$A$7</c:f>
              <c:strCache>
                <c:ptCount val="1"/>
                <c:pt idx="0">
                  <c:v>Regulatory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BillTrends!$B$7:$I$7</c:f>
              <c:numCache>
                <c:formatCode>_-"$"* #,##0.00_-;\-"$"* #,##0.00_-;_-"$"* "-"??_-;_-@_-</c:formatCode>
                <c:ptCount val="8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</c:numCache>
            </c:numRef>
          </c:val>
        </c:ser>
        <c:ser>
          <c:idx val="5"/>
          <c:order val="5"/>
          <c:tx>
            <c:strRef>
              <c:f>BillTrends!$A$8</c:f>
              <c:strCache>
                <c:ptCount val="1"/>
                <c:pt idx="0">
                  <c:v>DRC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BillTrends!$B$8:$I$8</c:f>
              <c:numCache>
                <c:formatCode>_-"$"* #,##0.00_-;\-"$"* #,##0.00_-;_-"$"* "-"??_-;_-@_-</c:formatCode>
                <c:ptCount val="8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</c:numCache>
            </c:numRef>
          </c:val>
        </c:ser>
        <c:ser>
          <c:idx val="6"/>
          <c:order val="6"/>
          <c:tx>
            <c:strRef>
              <c:f>BillTrends!$A$9</c:f>
              <c:strCache>
                <c:ptCount val="1"/>
                <c:pt idx="0">
                  <c:v>HST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BillTrends!$B$9:$I$9</c:f>
              <c:numCache>
                <c:formatCode>_-"$"* #,##0.00_-;\-"$"* #,##0.00_-;_-"$"* "-"??_-;_-@_-</c:formatCode>
                <c:ptCount val="8"/>
                <c:pt idx="0">
                  <c:v>4.5595997028409085</c:v>
                </c:pt>
                <c:pt idx="1">
                  <c:v>12.758382951091955</c:v>
                </c:pt>
                <c:pt idx="2">
                  <c:v>13.345569085232558</c:v>
                </c:pt>
                <c:pt idx="3">
                  <c:v>14.173938037093031</c:v>
                </c:pt>
                <c:pt idx="4">
                  <c:v>14.788952699195397</c:v>
                </c:pt>
                <c:pt idx="5">
                  <c:v>15.697795213176468</c:v>
                </c:pt>
                <c:pt idx="6">
                  <c:v>16.761336969939755</c:v>
                </c:pt>
                <c:pt idx="7">
                  <c:v>17.16589585585443</c:v>
                </c:pt>
              </c:numCache>
            </c:numRef>
          </c:val>
        </c:ser>
        <c:ser>
          <c:idx val="7"/>
          <c:order val="7"/>
          <c:tx>
            <c:strRef>
              <c:f>BillTrends!$A$10</c:f>
              <c:strCache>
                <c:ptCount val="1"/>
                <c:pt idx="0">
                  <c:v>OCEB</c:v>
                </c:pt>
              </c:strCache>
            </c:strRef>
          </c:tx>
          <c:invertIfNegative val="0"/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BillTrends!$B$10:$I$10</c:f>
              <c:numCache>
                <c:formatCode>_-"$"* #,##0.00_-;\-"$"* #,##0.00_-;_-"$"* "-"??_-;_-@_-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-11.6003792817791</c:v>
                </c:pt>
                <c:pt idx="3">
                  <c:v>-12.320423063011599</c:v>
                </c:pt>
                <c:pt idx="4">
                  <c:v>-12.8550127308391</c:v>
                </c:pt>
                <c:pt idx="5">
                  <c:v>-13.6450066083765</c:v>
                </c:pt>
                <c:pt idx="6">
                  <c:v>-14.569469827716899</c:v>
                </c:pt>
                <c:pt idx="7">
                  <c:v>0</c:v>
                </c:pt>
              </c:numCache>
            </c:numRef>
          </c:val>
        </c:ser>
        <c:ser>
          <c:idx val="8"/>
          <c:order val="8"/>
          <c:tx>
            <c:strRef>
              <c:f>BillTrends!$A$11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</c:spPr>
          <c:invertIfNegative val="0"/>
          <c:dLbls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BillTrends!$B$2:$I$2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BillTrends!$B$11:$I$11</c:f>
              <c:numCache>
                <c:formatCode>_-"$"* #,##0.00_-;\-"$"* #,##0.00_-;_-"$"* "-"??_-;_-@_-</c:formatCode>
                <c:ptCount val="8"/>
                <c:pt idx="0">
                  <c:v>95.751593759659059</c:v>
                </c:pt>
                <c:pt idx="1">
                  <c:v>110.89979026718392</c:v>
                </c:pt>
                <c:pt idx="2">
                  <c:v>104.40341353601163</c:v>
                </c:pt>
                <c:pt idx="3">
                  <c:v>110.88380756710471</c:v>
                </c:pt>
                <c:pt idx="4">
                  <c:v>115.69511457755173</c:v>
                </c:pt>
                <c:pt idx="5">
                  <c:v>122.80505947538823</c:v>
                </c:pt>
                <c:pt idx="6">
                  <c:v>131.12522844945178</c:v>
                </c:pt>
                <c:pt idx="7">
                  <c:v>149.21124859319616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87062400"/>
        <c:axId val="87063936"/>
      </c:barChart>
      <c:catAx>
        <c:axId val="8706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87063936"/>
        <c:crosses val="autoZero"/>
        <c:auto val="1"/>
        <c:lblAlgn val="ctr"/>
        <c:lblOffset val="100"/>
        <c:noMultiLvlLbl val="0"/>
      </c:catAx>
      <c:valAx>
        <c:axId val="87063936"/>
        <c:scaling>
          <c:orientation val="minMax"/>
          <c:max val="160"/>
          <c:min val="-20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87062400"/>
        <c:crosses val="autoZero"/>
        <c:crossBetween val="between"/>
      </c:valAx>
    </c:plotArea>
    <c:legend>
      <c:legendPos val="r"/>
      <c:legendEntry>
        <c:idx val="0"/>
        <c:delete val="1"/>
      </c:legendEntry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RegionalBills!$A$4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RegionalBills!$B$4:$H$4</c:f>
              <c:numCache>
                <c:formatCode>"$"#,##0.00;[Red]\-"$"#,##0.00</c:formatCode>
                <c:ptCount val="7"/>
                <c:pt idx="0">
                  <c:v>83.54</c:v>
                </c:pt>
                <c:pt idx="1">
                  <c:v>83.54</c:v>
                </c:pt>
                <c:pt idx="2">
                  <c:v>83.54</c:v>
                </c:pt>
                <c:pt idx="3">
                  <c:v>83.54</c:v>
                </c:pt>
                <c:pt idx="4">
                  <c:v>83.54</c:v>
                </c:pt>
                <c:pt idx="5">
                  <c:v>83.54</c:v>
                </c:pt>
                <c:pt idx="6">
                  <c:v>83.54</c:v>
                </c:pt>
              </c:numCache>
            </c:numRef>
          </c:val>
        </c:ser>
        <c:ser>
          <c:idx val="1"/>
          <c:order val="1"/>
          <c:tx>
            <c:strRef>
              <c:f>RegionalBills!$A$5</c:f>
              <c:strCache>
                <c:ptCount val="1"/>
                <c:pt idx="0">
                  <c:v>Delivery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RegionalBills!$B$5:$H$5</c:f>
              <c:numCache>
                <c:formatCode>"$"#,##0.00;[Red]\-"$"#,##0.00</c:formatCode>
                <c:ptCount val="7"/>
                <c:pt idx="0">
                  <c:v>16.62</c:v>
                </c:pt>
                <c:pt idx="1">
                  <c:v>25.72</c:v>
                </c:pt>
                <c:pt idx="2">
                  <c:v>27.98</c:v>
                </c:pt>
                <c:pt idx="3">
                  <c:v>29.73</c:v>
                </c:pt>
                <c:pt idx="4">
                  <c:v>38.17</c:v>
                </c:pt>
                <c:pt idx="5">
                  <c:v>37.57</c:v>
                </c:pt>
                <c:pt idx="6">
                  <c:v>76.14</c:v>
                </c:pt>
              </c:numCache>
            </c:numRef>
          </c:val>
        </c:ser>
        <c:ser>
          <c:idx val="2"/>
          <c:order val="2"/>
          <c:tx>
            <c:strRef>
              <c:f>RegionalBills!$A$6</c:f>
              <c:strCache>
                <c:ptCount val="1"/>
                <c:pt idx="0">
                  <c:v>Losses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RegionalBills!$B$6:$H$6</c:f>
              <c:numCache>
                <c:formatCode>"$"#,##0.00;[Red]\-"$"#,##0.00</c:formatCode>
                <c:ptCount val="7"/>
                <c:pt idx="0">
                  <c:v>4.5199999999999996</c:v>
                </c:pt>
                <c:pt idx="1">
                  <c:v>4.51</c:v>
                </c:pt>
                <c:pt idx="2">
                  <c:v>3.15</c:v>
                </c:pt>
                <c:pt idx="3">
                  <c:v>3.17</c:v>
                </c:pt>
                <c:pt idx="4">
                  <c:v>5.96</c:v>
                </c:pt>
                <c:pt idx="5">
                  <c:v>3.14</c:v>
                </c:pt>
                <c:pt idx="6">
                  <c:v>8.77</c:v>
                </c:pt>
              </c:numCache>
            </c:numRef>
          </c:val>
        </c:ser>
        <c:ser>
          <c:idx val="3"/>
          <c:order val="3"/>
          <c:tx>
            <c:strRef>
              <c:f>RegionalBills!$A$7</c:f>
              <c:strCache>
                <c:ptCount val="1"/>
                <c:pt idx="0">
                  <c:v>Transmission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RegionalBills!$B$7:$H$7</c:f>
              <c:numCache>
                <c:formatCode>"$"#,##0.00;[Red]\-"$"#,##0.00</c:formatCode>
                <c:ptCount val="7"/>
                <c:pt idx="0">
                  <c:v>8.3000000000000007</c:v>
                </c:pt>
                <c:pt idx="1">
                  <c:v>8.06</c:v>
                </c:pt>
                <c:pt idx="2">
                  <c:v>9.8800000000000008</c:v>
                </c:pt>
                <c:pt idx="3">
                  <c:v>10.66</c:v>
                </c:pt>
                <c:pt idx="4">
                  <c:v>6.91</c:v>
                </c:pt>
                <c:pt idx="5">
                  <c:v>13.23</c:v>
                </c:pt>
                <c:pt idx="6">
                  <c:v>9.1999999999999993</c:v>
                </c:pt>
              </c:numCache>
            </c:numRef>
          </c:val>
        </c:ser>
        <c:ser>
          <c:idx val="4"/>
          <c:order val="4"/>
          <c:tx>
            <c:strRef>
              <c:f>RegionalBills!$A$8</c:f>
              <c:strCache>
                <c:ptCount val="1"/>
                <c:pt idx="0">
                  <c:v>Regulatory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RegionalBills!$B$8:$H$8</c:f>
              <c:numCache>
                <c:formatCode>"$"#,##0.00;[Red]\-"$"#,##0.00</c:formatCode>
                <c:ptCount val="7"/>
                <c:pt idx="0">
                  <c:v>4.99</c:v>
                </c:pt>
                <c:pt idx="1">
                  <c:v>4.99</c:v>
                </c:pt>
                <c:pt idx="2">
                  <c:v>4.92</c:v>
                </c:pt>
                <c:pt idx="3">
                  <c:v>4.92</c:v>
                </c:pt>
                <c:pt idx="4">
                  <c:v>5.07</c:v>
                </c:pt>
                <c:pt idx="5">
                  <c:v>4.92</c:v>
                </c:pt>
                <c:pt idx="6">
                  <c:v>5.22</c:v>
                </c:pt>
              </c:numCache>
            </c:numRef>
          </c:val>
        </c:ser>
        <c:ser>
          <c:idx val="5"/>
          <c:order val="5"/>
          <c:tx>
            <c:strRef>
              <c:f>RegionalBills!$A$9</c:f>
              <c:strCache>
                <c:ptCount val="1"/>
                <c:pt idx="0">
                  <c:v>HST</c:v>
                </c:pt>
              </c:strCache>
            </c:strRef>
          </c:tx>
          <c:invertIfNegative val="0"/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RegionalBills!$B$9:$H$9</c:f>
              <c:numCache>
                <c:formatCode>"$"#,##0.00;[Red]\-"$"#,##0.00</c:formatCode>
                <c:ptCount val="7"/>
                <c:pt idx="0">
                  <c:v>15.34</c:v>
                </c:pt>
                <c:pt idx="1">
                  <c:v>16.489999999999998</c:v>
                </c:pt>
                <c:pt idx="2">
                  <c:v>16.829999999999998</c:v>
                </c:pt>
                <c:pt idx="3">
                  <c:v>17.16</c:v>
                </c:pt>
                <c:pt idx="4">
                  <c:v>18.149999999999999</c:v>
                </c:pt>
                <c:pt idx="5">
                  <c:v>18.510000000000002</c:v>
                </c:pt>
                <c:pt idx="6">
                  <c:v>23.76</c:v>
                </c:pt>
              </c:numCache>
            </c:numRef>
          </c:val>
        </c:ser>
        <c:ser>
          <c:idx val="6"/>
          <c:order val="6"/>
          <c:tx>
            <c:strRef>
              <c:f>RegionalBills!$A$10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</c:spPr>
          <c:invertIfNegative val="0"/>
          <c:dLbls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RegionalBills!$B$3:$H$3</c:f>
              <c:strCache>
                <c:ptCount val="7"/>
                <c:pt idx="0">
                  <c:v>Hydro Hawkesbury</c:v>
                </c:pt>
                <c:pt idx="1">
                  <c:v>Sudbury</c:v>
                </c:pt>
                <c:pt idx="2">
                  <c:v>Windsor (EnWin)</c:v>
                </c:pt>
                <c:pt idx="3">
                  <c:v>Hamilton (Horizon)</c:v>
                </c:pt>
                <c:pt idx="4">
                  <c:v>Northern Ontario Wires</c:v>
                </c:pt>
                <c:pt idx="5">
                  <c:v>Toronto</c:v>
                </c:pt>
                <c:pt idx="6">
                  <c:v>Hydro One - with RRRP</c:v>
                </c:pt>
              </c:strCache>
            </c:strRef>
          </c:cat>
          <c:val>
            <c:numRef>
              <c:f>RegionalBills!$B$10:$H$10</c:f>
              <c:numCache>
                <c:formatCode>"$"#,##0.00;[Red]\-"$"#,##0.00</c:formatCode>
                <c:ptCount val="7"/>
                <c:pt idx="0">
                  <c:v>133.31</c:v>
                </c:pt>
                <c:pt idx="1">
                  <c:v>143.32</c:v>
                </c:pt>
                <c:pt idx="2">
                  <c:v>146.30000000000001</c:v>
                </c:pt>
                <c:pt idx="3">
                  <c:v>149.18</c:v>
                </c:pt>
                <c:pt idx="4">
                  <c:v>157.80000000000001</c:v>
                </c:pt>
                <c:pt idx="5">
                  <c:v>160.91</c:v>
                </c:pt>
                <c:pt idx="6">
                  <c:v>206.64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7209472"/>
        <c:axId val="87211008"/>
      </c:barChart>
      <c:catAx>
        <c:axId val="87209472"/>
        <c:scaling>
          <c:orientation val="minMax"/>
        </c:scaling>
        <c:delete val="0"/>
        <c:axPos val="b"/>
        <c:majorTickMark val="out"/>
        <c:minorTickMark val="none"/>
        <c:tickLblPos val="nextTo"/>
        <c:crossAx val="87211008"/>
        <c:crosses val="autoZero"/>
        <c:auto val="0"/>
        <c:lblAlgn val="ctr"/>
        <c:lblOffset val="100"/>
        <c:noMultiLvlLbl val="0"/>
      </c:catAx>
      <c:valAx>
        <c:axId val="87211008"/>
        <c:scaling>
          <c:orientation val="minMax"/>
          <c:max val="220"/>
          <c:min val="0"/>
        </c:scaling>
        <c:delete val="0"/>
        <c:axPos val="l"/>
        <c:majorGridlines/>
        <c:numFmt formatCode="&quot;$&quot;#,##0.00;[Red]\-&quot;$&quot;#,##0.00" sourceLinked="1"/>
        <c:majorTickMark val="out"/>
        <c:minorTickMark val="none"/>
        <c:tickLblPos val="nextTo"/>
        <c:crossAx val="87209472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3063054519135981"/>
          <c:y val="9.6070647419072619E-2"/>
          <c:w val="0.14839886694036464"/>
          <c:h val="0.5023031496062991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'Area Chart'!$A$8</c:f>
              <c:strCache>
                <c:ptCount val="1"/>
                <c:pt idx="0">
                  <c:v>Regulatory</c:v>
                </c:pt>
              </c:strCache>
            </c:strRef>
          </c:tx>
          <c:cat>
            <c:strRef>
              <c:f>'Area Chart'!$B$3:$J$3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2016 w/ 8% rebate included</c:v>
                </c:pt>
              </c:strCache>
            </c:strRef>
          </c:cat>
          <c:val>
            <c:numRef>
              <c:f>'Area Chart'!$B$8:$J$8</c:f>
              <c:numCache>
                <c:formatCode>_-"$"* #,##0.00_-;\-"$"* #,##0.00_-;_-"$"* "-"??_-;_-@_-</c:formatCode>
                <c:ptCount val="9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  <c:pt idx="8">
                  <c:v>4.9827753164556974</c:v>
                </c:pt>
              </c:numCache>
            </c:numRef>
          </c:val>
        </c:ser>
        <c:ser>
          <c:idx val="2"/>
          <c:order val="1"/>
          <c:tx>
            <c:strRef>
              <c:f>'Area Chart'!$A$7</c:f>
              <c:strCache>
                <c:ptCount val="1"/>
                <c:pt idx="0">
                  <c:v>Transmission</c:v>
                </c:pt>
              </c:strCache>
            </c:strRef>
          </c:tx>
          <c:spPr>
            <a:ln w="25400">
              <a:solidFill>
                <a:schemeClr val="accent1"/>
              </a:solidFill>
            </a:ln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</c:spPr>
          <c:val>
            <c:numRef>
              <c:f>'Area Chart'!$B$7:$J$7</c:f>
              <c:numCache>
                <c:formatCode>_-"$"* #,##0.00_-;\-"$"* #,##0.00_-;_-"$"* "-"??_-;_-@_-</c:formatCode>
                <c:ptCount val="9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  <c:pt idx="8">
                  <c:v>9.0999486075949356</c:v>
                </c:pt>
              </c:numCache>
            </c:numRef>
          </c:val>
        </c:ser>
        <c:ser>
          <c:idx val="3"/>
          <c:order val="2"/>
          <c:tx>
            <c:strRef>
              <c:f>'Area Chart'!$A$5</c:f>
              <c:strCache>
                <c:ptCount val="1"/>
                <c:pt idx="0">
                  <c:v>Distribution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Chart'!$B$5:$J$5</c:f>
              <c:numCache>
                <c:formatCode>_-"$"* #,##0.00_-;\-"$"* #,##0.00_-;_-"$"* "-"??_-;_-@_-</c:formatCode>
                <c:ptCount val="9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  <c:pt idx="8">
                  <c:v>30.098655063291137</c:v>
                </c:pt>
              </c:numCache>
            </c:numRef>
          </c:val>
        </c:ser>
        <c:ser>
          <c:idx val="4"/>
          <c:order val="3"/>
          <c:tx>
            <c:strRef>
              <c:f>'Area Chart'!$A$6</c:f>
              <c:strCache>
                <c:ptCount val="1"/>
                <c:pt idx="0">
                  <c:v>Line Losses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'Area Chart'!$B$6:$J$6</c:f>
              <c:numCache>
                <c:formatCode>_-"$"* #,##0.00_-;\-"$"* #,##0.00_-;_-"$"* "-"??_-;_-@_-</c:formatCode>
                <c:ptCount val="9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  <c:pt idx="8">
                  <c:v>4.3214737499999982</c:v>
                </c:pt>
              </c:numCache>
            </c:numRef>
          </c:val>
        </c:ser>
        <c:ser>
          <c:idx val="1"/>
          <c:order val="4"/>
          <c:tx>
            <c:strRef>
              <c:f>'Area Chart'!$A$9</c:f>
              <c:strCache>
                <c:ptCount val="1"/>
                <c:pt idx="0">
                  <c:v>DRC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val>
            <c:numRef>
              <c:f>'Area Chart'!$B$9:$J$9</c:f>
              <c:numCache>
                <c:formatCode>_-"$"* #,##0.00_-;\-"$"* #,##0.00_-;_-"$"* "-"??_-;_-@_-</c:formatCode>
                <c:ptCount val="9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'Area Chart'!$A$4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</c:spPr>
          <c:val>
            <c:numRef>
              <c:f>'Area Chart'!$B$4:$J$4</c:f>
              <c:numCache>
                <c:formatCode>_-"$"* #,##0.00_-;\-"$"* #,##0.00_-;_-"$"* "-"??_-;_-@_-</c:formatCode>
                <c:ptCount val="9"/>
                <c:pt idx="0">
                  <c:v>45.480000000000011</c:v>
                </c:pt>
                <c:pt idx="1">
                  <c:v>51.914999999999971</c:v>
                </c:pt>
                <c:pt idx="2">
                  <c:v>54.780000000000044</c:v>
                </c:pt>
                <c:pt idx="3">
                  <c:v>60.494999999999912</c:v>
                </c:pt>
                <c:pt idx="4">
                  <c:v>62.939999999999934</c:v>
                </c:pt>
                <c:pt idx="5">
                  <c:v>69.345000000000013</c:v>
                </c:pt>
                <c:pt idx="6">
                  <c:v>76.604999999999848</c:v>
                </c:pt>
                <c:pt idx="7">
                  <c:v>83.542499999999833</c:v>
                </c:pt>
                <c:pt idx="8">
                  <c:v>83.542499999999833</c:v>
                </c:pt>
              </c:numCache>
            </c:numRef>
          </c:val>
        </c:ser>
        <c:ser>
          <c:idx val="6"/>
          <c:order val="6"/>
          <c:tx>
            <c:strRef>
              <c:f>'Area Chart'!$A$11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25400">
              <a:noFill/>
            </a:ln>
          </c:spPr>
          <c:val>
            <c:numRef>
              <c:f>'Area Chart'!$B$11:$J$11</c:f>
              <c:numCache>
                <c:formatCode>_-"$"* #,##0.00_-;\-"$"* #,##0.00_-;_-"$"*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1.7451898034534583</c:v>
                </c:pt>
                <c:pt idx="3">
                  <c:v>1.8535149740814312</c:v>
                </c:pt>
                <c:pt idx="4">
                  <c:v>1.933939968356297</c:v>
                </c:pt>
                <c:pt idx="5">
                  <c:v>2.0527886047999679</c:v>
                </c:pt>
                <c:pt idx="6">
                  <c:v>2.1918671422228559</c:v>
                </c:pt>
                <c:pt idx="7">
                  <c:v>17.16589585585443</c:v>
                </c:pt>
                <c:pt idx="8">
                  <c:v>6.6022676368670723</c:v>
                </c:pt>
              </c:numCache>
            </c:numRef>
          </c:val>
        </c:ser>
        <c:ser>
          <c:idx val="7"/>
          <c:order val="7"/>
          <c:tx>
            <c:strRef>
              <c:f>'Area Chart'!$A$12</c:f>
              <c:strCache>
                <c:ptCount val="1"/>
                <c:pt idx="0">
                  <c:v>OCEB/8% Provincial Rebate</c:v>
                </c:pt>
              </c:strCache>
            </c:strRef>
          </c:tx>
          <c:spPr>
            <a:pattFill prst="pct10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:spPr>
          <c:val>
            <c:numRef>
              <c:f>'Area Chart'!$B$12:$J$12</c:f>
              <c:numCache>
                <c:formatCode>_-"$"* #,##0.00_-;\-"$"* #,##0.00_-;_-"$"*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11.6003792817791</c:v>
                </c:pt>
                <c:pt idx="3">
                  <c:v>12.320423063011599</c:v>
                </c:pt>
                <c:pt idx="4">
                  <c:v>12.8550127308391</c:v>
                </c:pt>
                <c:pt idx="5">
                  <c:v>13.6450066083765</c:v>
                </c:pt>
                <c:pt idx="6">
                  <c:v>14.569469827716899</c:v>
                </c:pt>
                <c:pt idx="7">
                  <c:v>0</c:v>
                </c:pt>
                <c:pt idx="8">
                  <c:v>10.563628218987329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20064"/>
        <c:axId val="87321600"/>
      </c:areaChart>
      <c:catAx>
        <c:axId val="87320064"/>
        <c:scaling>
          <c:orientation val="minMax"/>
        </c:scaling>
        <c:delete val="0"/>
        <c:axPos val="b"/>
        <c:majorTickMark val="out"/>
        <c:minorTickMark val="none"/>
        <c:tickLblPos val="nextTo"/>
        <c:crossAx val="87321600"/>
        <c:crosses val="autoZero"/>
        <c:auto val="1"/>
        <c:lblAlgn val="ctr"/>
        <c:lblOffset val="100"/>
        <c:noMultiLvlLbl val="0"/>
      </c:catAx>
      <c:valAx>
        <c:axId val="87321600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8732006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4.6384578376362541E-2"/>
          <c:y val="0.88558885811639509"/>
          <c:w val="0.9"/>
          <c:h val="9.9401629028036342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'Area Chart (2)'!$A$8</c:f>
              <c:strCache>
                <c:ptCount val="1"/>
                <c:pt idx="0">
                  <c:v>Regulatory</c:v>
                </c:pt>
              </c:strCache>
            </c:strRef>
          </c:tx>
          <c:cat>
            <c:strRef>
              <c:f>'Area Chart (2)'!$B$3:$J$3</c:f>
              <c:strCach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2016 w/ rebate</c:v>
                </c:pt>
              </c:strCache>
            </c:strRef>
          </c:cat>
          <c:val>
            <c:numRef>
              <c:f>'Area Chart (2)'!$B$8:$J$8</c:f>
              <c:numCache>
                <c:formatCode>_-"$"* #,##0.00_-;\-"$"* #,##0.00_-;_-"$"* "-"??_-;_-@_-</c:formatCode>
                <c:ptCount val="9"/>
                <c:pt idx="0">
                  <c:v>5.382095312499998</c:v>
                </c:pt>
                <c:pt idx="1">
                  <c:v>5.3540975862068922</c:v>
                </c:pt>
                <c:pt idx="2">
                  <c:v>5.3531194767441841</c:v>
                </c:pt>
                <c:pt idx="3">
                  <c:v>5.2232712790697686</c:v>
                </c:pt>
                <c:pt idx="4">
                  <c:v>4.6724117241379295</c:v>
                </c:pt>
                <c:pt idx="5">
                  <c:v>4.7469479411764732</c:v>
                </c:pt>
                <c:pt idx="6">
                  <c:v>4.7481189457831361</c:v>
                </c:pt>
                <c:pt idx="7">
                  <c:v>4.9827753164556974</c:v>
                </c:pt>
                <c:pt idx="8">
                  <c:v>4.9827753164556974</c:v>
                </c:pt>
              </c:numCache>
            </c:numRef>
          </c:val>
        </c:ser>
        <c:ser>
          <c:idx val="2"/>
          <c:order val="1"/>
          <c:tx>
            <c:strRef>
              <c:f>'Area Chart (2)'!$A$7</c:f>
              <c:strCache>
                <c:ptCount val="1"/>
                <c:pt idx="0">
                  <c:v>Transmission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(2)'!$B$7:$J$7</c:f>
              <c:numCache>
                <c:formatCode>_-"$"* #,##0.00_-;\-"$"* #,##0.00_-;_-"$"* "-"??_-;_-@_-</c:formatCode>
                <c:ptCount val="9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  <c:pt idx="8">
                  <c:v>9.0999486075949356</c:v>
                </c:pt>
              </c:numCache>
            </c:numRef>
          </c:val>
        </c:ser>
        <c:ser>
          <c:idx val="3"/>
          <c:order val="2"/>
          <c:tx>
            <c:strRef>
              <c:f>'Area Chart (2)'!$A$5</c:f>
              <c:strCache>
                <c:ptCount val="1"/>
                <c:pt idx="0">
                  <c:v>Distribution</c:v>
                </c:pt>
              </c:strCache>
            </c:strRef>
          </c:tx>
          <c:spPr>
            <a:ln w="25400">
              <a:noFill/>
            </a:ln>
          </c:spPr>
          <c:dLbls>
            <c:dLbl>
              <c:idx val="0"/>
              <c:layout>
                <c:manualLayout>
                  <c:x val="5.4231324354561839E-3"/>
                  <c:y val="-0.277915632754342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$51.65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2308432472749113E-3"/>
                  <c:y val="-0.294458229942100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$52.24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0.3771712158808932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$56.44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4231324354561839E-3"/>
                  <c:y val="-0.3837882547559966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$57.86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1692529741824736E-2"/>
                  <c:y val="-0.393713813068651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$60.53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0846264870912368E-2"/>
                  <c:y val="-0.406947890818858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$61.96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2308432472749113E-3"/>
                  <c:y val="-0.4301075268817204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$63.86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0846264870912368E-2"/>
                  <c:y val="-0.403639371381306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$65.67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2308432472749113E-3"/>
                  <c:y val="-0.3904052936311000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$61.79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'Area Chart (2)'!$B$5:$J$5</c:f>
              <c:numCache>
                <c:formatCode>_-"$"* #,##0.00_-;\-"$"* #,##0.00_-;_-"$"* "-"??_-;_-@_-</c:formatCode>
                <c:ptCount val="9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  <c:pt idx="8">
                  <c:v>30.098655063291137</c:v>
                </c:pt>
              </c:numCache>
            </c:numRef>
          </c:val>
        </c:ser>
        <c:ser>
          <c:idx val="1"/>
          <c:order val="3"/>
          <c:tx>
            <c:strRef>
              <c:f>'Area Chart (2)'!$A$9</c:f>
              <c:strCache>
                <c:ptCount val="1"/>
                <c:pt idx="0">
                  <c:v>DRC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(2)'!$B$9:$J$9</c:f>
              <c:numCache>
                <c:formatCode>_-"$"* #,##0.00_-;\-"$"* #,##0.00_-;_-"$"* "-"??_-;_-@_-</c:formatCode>
                <c:ptCount val="9"/>
                <c:pt idx="0">
                  <c:v>5.0786931818181822</c:v>
                </c:pt>
                <c:pt idx="1">
                  <c:v>5.033620689655173</c:v>
                </c:pt>
                <c:pt idx="2">
                  <c:v>5.0311046511627913</c:v>
                </c:pt>
                <c:pt idx="3">
                  <c:v>5.0311046511627904</c:v>
                </c:pt>
                <c:pt idx="4">
                  <c:v>5.0336206896551721</c:v>
                </c:pt>
                <c:pt idx="5">
                  <c:v>5.0285294117647057</c:v>
                </c:pt>
                <c:pt idx="6">
                  <c:v>5.0222891566265053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'Area Chart (2)'!$A$6</c:f>
              <c:strCache>
                <c:ptCount val="1"/>
                <c:pt idx="0">
                  <c:v>Losses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(2)'!$B$6:$J$6</c:f>
              <c:numCache>
                <c:formatCode>_-"$"* #,##0.00_-;\-"$"* #,##0.00_-;_-"$"* "-"??_-;_-@_-</c:formatCode>
                <c:ptCount val="9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  <c:pt idx="8">
                  <c:v>4.3214737499999982</c:v>
                </c:pt>
              </c:numCache>
            </c:numRef>
          </c:val>
        </c:ser>
        <c:ser>
          <c:idx val="6"/>
          <c:order val="5"/>
          <c:tx>
            <c:strRef>
              <c:f>'Area Chart (2)'!$A$11</c:f>
              <c:strCache>
                <c:ptCount val="1"/>
                <c:pt idx="0">
                  <c:v>Taxes</c:v>
                </c:pt>
              </c:strCache>
            </c:strRef>
          </c:tx>
          <c:spPr>
            <a:ln w="25400">
              <a:noFill/>
            </a:ln>
          </c:spPr>
          <c:val>
            <c:numRef>
              <c:f>'Area Chart (2)'!$B$11:$J$11</c:f>
              <c:numCache>
                <c:formatCode>_-"$"* #,##0.00_-;\-"$"* #,##0.00_-;_-"$"* "-"??_-;_-@_-</c:formatCode>
                <c:ptCount val="9"/>
                <c:pt idx="0">
                  <c:v>5.942559227386365</c:v>
                </c:pt>
                <c:pt idx="1">
                  <c:v>6.009432951091954</c:v>
                </c:pt>
                <c:pt idx="2">
                  <c:v>8.5577467119767441</c:v>
                </c:pt>
                <c:pt idx="3">
                  <c:v>9.3204087777907052</c:v>
                </c:pt>
                <c:pt idx="4">
                  <c:v>9.7068352382758558</c:v>
                </c:pt>
                <c:pt idx="5">
                  <c:v>10.557068126117644</c:v>
                </c:pt>
                <c:pt idx="6">
                  <c:v>11.528500839216864</c:v>
                </c:pt>
                <c:pt idx="7">
                  <c:v>17.16589585585443</c:v>
                </c:pt>
                <c:pt idx="8">
                  <c:v>13.285667636867061</c:v>
                </c:pt>
              </c:numCache>
            </c:numRef>
          </c:val>
        </c:ser>
        <c:ser>
          <c:idx val="7"/>
          <c:order val="6"/>
          <c:tx>
            <c:strRef>
              <c:f>'Area Chart (2)'!$A$12</c:f>
              <c:strCache>
                <c:ptCount val="1"/>
                <c:pt idx="0">
                  <c:v>OCEB/8% Provincial Rebate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val>
            <c:numRef>
              <c:f>'Area Chart (2)'!$B$12:$J$12</c:f>
              <c:numCache>
                <c:formatCode>_-"$"* #,##0.00_-;\-"$"* #,##0.00_-;_-"$"*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4.7878223732558141</c:v>
                </c:pt>
                <c:pt idx="3">
                  <c:v>4.8535292593023254</c:v>
                </c:pt>
                <c:pt idx="4">
                  <c:v>5.082117460919541</c:v>
                </c:pt>
                <c:pt idx="5">
                  <c:v>5.1407270870588242</c:v>
                </c:pt>
                <c:pt idx="6">
                  <c:v>5.2328361307228919</c:v>
                </c:pt>
                <c:pt idx="7">
                  <c:v>0</c:v>
                </c:pt>
                <c:pt idx="8">
                  <c:v>3.8802282189873414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92640"/>
        <c:axId val="87394176"/>
      </c:areaChart>
      <c:catAx>
        <c:axId val="87392640"/>
        <c:scaling>
          <c:orientation val="minMax"/>
        </c:scaling>
        <c:delete val="0"/>
        <c:axPos val="b"/>
        <c:majorTickMark val="out"/>
        <c:minorTickMark val="none"/>
        <c:tickLblPos val="nextTo"/>
        <c:crossAx val="87394176"/>
        <c:crosses val="autoZero"/>
        <c:auto val="1"/>
        <c:lblAlgn val="ctr"/>
        <c:lblOffset val="100"/>
        <c:noMultiLvlLbl val="0"/>
      </c:catAx>
      <c:valAx>
        <c:axId val="87394176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8739264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'Area Chart (3)'!$A$7</c:f>
              <c:strCache>
                <c:ptCount val="1"/>
                <c:pt idx="0">
                  <c:v>Transmission</c:v>
                </c:pt>
              </c:strCache>
            </c:strRef>
          </c:tx>
          <c:spPr>
            <a:ln w="25400">
              <a:noFill/>
            </a:ln>
          </c:spPr>
          <c:cat>
            <c:numRef>
              <c:f>'Area Chart (3)'!$B$3:$I$3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'Area Chart (3)'!$B$7:$I$7</c:f>
              <c:numCache>
                <c:formatCode>_-"$"* #,##0.00_-;\-"$"* #,##0.00_-;_-"$"* "-"??_-;_-@_-</c:formatCode>
                <c:ptCount val="8"/>
                <c:pt idx="0">
                  <c:v>7.1700904261363627</c:v>
                </c:pt>
                <c:pt idx="1">
                  <c:v>7.8024091206896538</c:v>
                </c:pt>
                <c:pt idx="2">
                  <c:v>7.9208523488372071</c:v>
                </c:pt>
                <c:pt idx="3">
                  <c:v>8.4011514767441842</c:v>
                </c:pt>
                <c:pt idx="4">
                  <c:v>8.8411982413793115</c:v>
                </c:pt>
                <c:pt idx="5">
                  <c:v>9.1330054588235239</c:v>
                </c:pt>
                <c:pt idx="6">
                  <c:v>9.159968873493975</c:v>
                </c:pt>
                <c:pt idx="7">
                  <c:v>9.0999486075949356</c:v>
                </c:pt>
              </c:numCache>
            </c:numRef>
          </c:val>
        </c:ser>
        <c:ser>
          <c:idx val="3"/>
          <c:order val="1"/>
          <c:tx>
            <c:strRef>
              <c:f>'Area Chart (3)'!$A$5</c:f>
              <c:strCache>
                <c:ptCount val="1"/>
                <c:pt idx="0">
                  <c:v>Distribution</c:v>
                </c:pt>
              </c:strCache>
            </c:strRef>
          </c:tx>
          <c:spPr>
            <a:ln w="25400">
              <a:noFill/>
            </a:ln>
          </c:spPr>
          <c:dLbls>
            <c:dLbl>
              <c:idx val="0"/>
              <c:layout>
                <c:manualLayout>
                  <c:x val="2.7115662177280918E-2"/>
                  <c:y val="-0.281224152191894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$35.25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4461686494549823E-2"/>
                  <c:y val="-0.284532671629445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$35.84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0846264870912368E-2"/>
                  <c:y val="-0.2977667493796526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$27.49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626939730636855E-2"/>
                  <c:y val="-0.3076923076923076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$38.28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8077108118187277E-2"/>
                  <c:y val="-0.3242349048800661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$41.12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9.0385540590936387E-3"/>
                  <c:y val="-0.324234904880066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$41.63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626939730636855E-2"/>
                  <c:y val="-0.3374689826302729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$42.56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9.0385540590935069E-3"/>
                  <c:y val="-0.347394540942928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$43.52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'Area Chart (3)'!$B$3:$I$3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'Area Chart (3)'!$B$5:$I$5</c:f>
              <c:numCache>
                <c:formatCode>_-"$"* #,##0.00_-;\-"$"* #,##0.00_-;_-"$"* "-"??_-;_-@_-</c:formatCode>
                <c:ptCount val="8"/>
                <c:pt idx="0">
                  <c:v>25.682613636363648</c:v>
                </c:pt>
                <c:pt idx="1">
                  <c:v>25.28048850574713</c:v>
                </c:pt>
                <c:pt idx="2">
                  <c:v>26.704331395348841</c:v>
                </c:pt>
                <c:pt idx="3">
                  <c:v>26.701104651162787</c:v>
                </c:pt>
                <c:pt idx="4">
                  <c:v>28.940945402298858</c:v>
                </c:pt>
                <c:pt idx="5">
                  <c:v>28.898558823529413</c:v>
                </c:pt>
                <c:pt idx="6">
                  <c:v>29.399849397590362</c:v>
                </c:pt>
                <c:pt idx="7">
                  <c:v>30.098655063291137</c:v>
                </c:pt>
              </c:numCache>
            </c:numRef>
          </c:val>
        </c:ser>
        <c:ser>
          <c:idx val="4"/>
          <c:order val="2"/>
          <c:tx>
            <c:strRef>
              <c:f>'Area Chart (3)'!$A$6</c:f>
              <c:strCache>
                <c:ptCount val="1"/>
                <c:pt idx="0">
                  <c:v>Losses</c:v>
                </c:pt>
              </c:strCache>
            </c:strRef>
          </c:tx>
          <c:spPr>
            <a:ln w="25400">
              <a:noFill/>
            </a:ln>
          </c:spPr>
          <c:cat>
            <c:numRef>
              <c:f>'Area Chart (3)'!$B$3:$I$3</c:f>
              <c:numCache>
                <c:formatCode>General</c:formatCode>
                <c:ptCount val="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</c:numCache>
            </c:numRef>
          </c:cat>
          <c:val>
            <c:numRef>
              <c:f>'Area Chart (3)'!$B$6:$I$6</c:f>
              <c:numCache>
                <c:formatCode>_-"$"* #,##0.00_-;\-"$"* #,##0.00_-;_-"$"* "-"??_-;_-@_-</c:formatCode>
                <c:ptCount val="8"/>
                <c:pt idx="0">
                  <c:v>2.3985015000000001</c:v>
                </c:pt>
                <c:pt idx="1">
                  <c:v>2.7557914137931032</c:v>
                </c:pt>
                <c:pt idx="2">
                  <c:v>2.8688158604651153</c:v>
                </c:pt>
                <c:pt idx="3">
                  <c:v>3.1786605348837189</c:v>
                </c:pt>
                <c:pt idx="4">
                  <c:v>3.3329985517241378</c:v>
                </c:pt>
                <c:pt idx="5">
                  <c:v>3.6002292352941168</c:v>
                </c:pt>
                <c:pt idx="6">
                  <c:v>3.998134933734939</c:v>
                </c:pt>
                <c:pt idx="7">
                  <c:v>4.3214737499999982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18592"/>
        <c:axId val="87553152"/>
      </c:areaChart>
      <c:catAx>
        <c:axId val="8751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553152"/>
        <c:crosses val="autoZero"/>
        <c:auto val="1"/>
        <c:lblAlgn val="ctr"/>
        <c:lblOffset val="100"/>
        <c:noMultiLvlLbl val="0"/>
      </c:catAx>
      <c:valAx>
        <c:axId val="87553152"/>
        <c:scaling>
          <c:orientation val="minMax"/>
        </c:scaling>
        <c:delete val="0"/>
        <c:axPos val="l"/>
        <c:majorGridlines/>
        <c:numFmt formatCode="_-&quot;$&quot;* #,##0.00_-;\-&quot;$&quot;* #,##0.00_-;_-&quot;$&quot;* &quot;-&quot;??_-;_-@_-" sourceLinked="1"/>
        <c:majorTickMark val="out"/>
        <c:minorTickMark val="none"/>
        <c:tickLblPos val="nextTo"/>
        <c:crossAx val="87518592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'High Volume Pie'!$A$13:$A$17</c:f>
              <c:strCache>
                <c:ptCount val="5"/>
                <c:pt idx="0">
                  <c:v>Electricity</c:v>
                </c:pt>
                <c:pt idx="1">
                  <c:v>Delivery</c:v>
                </c:pt>
                <c:pt idx="2">
                  <c:v>Regulatory</c:v>
                </c:pt>
                <c:pt idx="3">
                  <c:v>Debt Retirement</c:v>
                </c:pt>
                <c:pt idx="4">
                  <c:v>HST</c:v>
                </c:pt>
              </c:strCache>
            </c:strRef>
          </c:cat>
          <c:val>
            <c:numRef>
              <c:f>'High Volume Pie'!$B$13:$B$17</c:f>
              <c:numCache>
                <c:formatCode>_-"$"* #,##0.00_-;\-"$"* #,##0.00_-;_-"$"* "-"??_-;_-@_-</c:formatCode>
                <c:ptCount val="5"/>
                <c:pt idx="0">
                  <c:v>222.7800000000002</c:v>
                </c:pt>
                <c:pt idx="1">
                  <c:v>83.175534589743592</c:v>
                </c:pt>
                <c:pt idx="2">
                  <c:v>12.873553846153849</c:v>
                </c:pt>
                <c:pt idx="3">
                  <c:v>0</c:v>
                </c:pt>
                <c:pt idx="4">
                  <c:v>41.44778149666665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150810</xdr:colOff>
      <xdr:row>25</xdr:row>
      <xdr:rowOff>114300</xdr:rowOff>
    </xdr:from>
    <xdr:to>
      <xdr:col>10</xdr:col>
      <xdr:colOff>533399</xdr:colOff>
      <xdr:row>50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428624</xdr:colOff>
      <xdr:row>25</xdr:row>
      <xdr:rowOff>138112</xdr:rowOff>
    </xdr:from>
    <xdr:to>
      <xdr:col>20</xdr:col>
      <xdr:colOff>541969</xdr:colOff>
      <xdr:row>45</xdr:row>
      <xdr:rowOff>84668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13</xdr:row>
      <xdr:rowOff>33337</xdr:rowOff>
    </xdr:from>
    <xdr:to>
      <xdr:col>7</xdr:col>
      <xdr:colOff>1038224</xdr:colOff>
      <xdr:row>27</xdr:row>
      <xdr:rowOff>109537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1</xdr:row>
      <xdr:rowOff>142874</xdr:rowOff>
    </xdr:from>
    <xdr:to>
      <xdr:col>23</xdr:col>
      <xdr:colOff>110310</xdr:colOff>
      <xdr:row>30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5</xdr:row>
      <xdr:rowOff>161925</xdr:rowOff>
    </xdr:from>
    <xdr:to>
      <xdr:col>23</xdr:col>
      <xdr:colOff>110310</xdr:colOff>
      <xdr:row>25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5</xdr:row>
      <xdr:rowOff>66675</xdr:rowOff>
    </xdr:from>
    <xdr:to>
      <xdr:col>23</xdr:col>
      <xdr:colOff>586560</xdr:colOff>
      <xdr:row>24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76198</xdr:colOff>
      <xdr:row>12</xdr:row>
      <xdr:rowOff>147637</xdr:rowOff>
    </xdr:from>
    <xdr:to>
      <xdr:col>8</xdr:col>
      <xdr:colOff>380999</xdr:colOff>
      <xdr:row>26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S132"/>
  <sheetViews>
    <sheetView workbookViewId="0">
      <pane xSplit="2" ySplit="1" topLeftCell="C74" activePane="bottomRight" state="frozen"/>
      <selection pane="topRight" activeCell="C1" sqref="C1"/>
      <selection pane="bottomLeft" activeCell="A2" sqref="A2"/>
      <selection pane="bottomRight" activeCell="C67" sqref="C67"/>
    </sheetView>
  </sheetViews>
  <sheetFormatPr defaultColWidth="11.140625" defaultRowHeight="15"/>
  <cols>
    <col min="1" max="1" width="48.140625" bestFit="1" customWidth="1"/>
    <col min="2" max="2" width="24.5703125" style="3" customWidth="1"/>
    <col min="3" max="3" width="8.7109375" customWidth="1"/>
    <col min="4" max="4" width="15.5703125" bestFit="1" customWidth="1"/>
    <col min="5" max="13" width="18.42578125" bestFit="1" customWidth="1"/>
    <col min="14" max="14" width="19.42578125" bestFit="1" customWidth="1"/>
    <col min="15" max="15" width="6.5703125" bestFit="1" customWidth="1"/>
    <col min="16" max="24" width="16.7109375" bestFit="1" customWidth="1"/>
    <col min="25" max="35" width="17.85546875" bestFit="1" customWidth="1"/>
    <col min="36" max="40" width="24.5703125" bestFit="1" customWidth="1"/>
    <col min="41" max="45" width="25.85546875" bestFit="1" customWidth="1"/>
    <col min="46" max="46" width="12.140625" bestFit="1" customWidth="1"/>
    <col min="47" max="47" width="14.5703125" bestFit="1" customWidth="1"/>
    <col min="48" max="48" width="17.5703125" bestFit="1" customWidth="1"/>
    <col min="49" max="49" width="22.7109375" bestFit="1" customWidth="1"/>
    <col min="50" max="50" width="25.7109375" bestFit="1" customWidth="1"/>
    <col min="51" max="51" width="33.5703125" bestFit="1" customWidth="1"/>
    <col min="52" max="52" width="36.5703125" bestFit="1" customWidth="1"/>
    <col min="53" max="53" width="22.7109375" bestFit="1" customWidth="1"/>
    <col min="54" max="54" width="30" bestFit="1" customWidth="1"/>
    <col min="55" max="55" width="16.7109375" customWidth="1"/>
    <col min="56" max="59" width="10" customWidth="1"/>
    <col min="61" max="61" width="17" customWidth="1"/>
    <col min="65" max="65" width="10" customWidth="1"/>
    <col min="66" max="66" width="10.5703125" bestFit="1" customWidth="1"/>
    <col min="67" max="67" width="10" customWidth="1"/>
    <col min="257" max="257" width="48.140625" bestFit="1" customWidth="1"/>
    <col min="258" max="258" width="29.42578125" bestFit="1" customWidth="1"/>
    <col min="259" max="259" width="8.7109375" customWidth="1"/>
    <col min="260" max="260" width="15.5703125" bestFit="1" customWidth="1"/>
    <col min="261" max="269" width="18.42578125" bestFit="1" customWidth="1"/>
    <col min="270" max="270" width="19.42578125" bestFit="1" customWidth="1"/>
    <col min="271" max="271" width="6.5703125" bestFit="1" customWidth="1"/>
    <col min="272" max="280" width="16.7109375" bestFit="1" customWidth="1"/>
    <col min="281" max="291" width="17.85546875" bestFit="1" customWidth="1"/>
    <col min="292" max="296" width="24.5703125" bestFit="1" customWidth="1"/>
    <col min="297" max="301" width="25.85546875" bestFit="1" customWidth="1"/>
    <col min="302" max="302" width="12.140625" bestFit="1" customWidth="1"/>
    <col min="303" max="303" width="14.5703125" bestFit="1" customWidth="1"/>
    <col min="304" max="304" width="17.5703125" bestFit="1" customWidth="1"/>
    <col min="305" max="305" width="22.7109375" bestFit="1" customWidth="1"/>
    <col min="306" max="306" width="25.7109375" bestFit="1" customWidth="1"/>
    <col min="307" max="307" width="33.5703125" bestFit="1" customWidth="1"/>
    <col min="308" max="308" width="36.5703125" bestFit="1" customWidth="1"/>
    <col min="309" max="309" width="22.7109375" bestFit="1" customWidth="1"/>
    <col min="310" max="310" width="30" bestFit="1" customWidth="1"/>
    <col min="311" max="311" width="27" bestFit="1" customWidth="1"/>
    <col min="312" max="312" width="27.28515625" bestFit="1" customWidth="1"/>
    <col min="313" max="313" width="24.28515625" bestFit="1" customWidth="1"/>
    <col min="314" max="314" width="24.5703125" bestFit="1" customWidth="1"/>
    <col min="315" max="315" width="26.85546875" bestFit="1" customWidth="1"/>
    <col min="316" max="316" width="27.140625" bestFit="1" customWidth="1"/>
    <col min="317" max="317" width="24.140625" bestFit="1" customWidth="1"/>
    <col min="318" max="318" width="24.42578125" bestFit="1" customWidth="1"/>
    <col min="319" max="319" width="24.85546875" bestFit="1" customWidth="1"/>
    <col min="513" max="513" width="48.140625" bestFit="1" customWidth="1"/>
    <col min="514" max="514" width="29.42578125" bestFit="1" customWidth="1"/>
    <col min="515" max="515" width="8.7109375" customWidth="1"/>
    <col min="516" max="516" width="15.5703125" bestFit="1" customWidth="1"/>
    <col min="517" max="525" width="18.42578125" bestFit="1" customWidth="1"/>
    <col min="526" max="526" width="19.42578125" bestFit="1" customWidth="1"/>
    <col min="527" max="527" width="6.5703125" bestFit="1" customWidth="1"/>
    <col min="528" max="536" width="16.7109375" bestFit="1" customWidth="1"/>
    <col min="537" max="547" width="17.85546875" bestFit="1" customWidth="1"/>
    <col min="548" max="552" width="24.5703125" bestFit="1" customWidth="1"/>
    <col min="553" max="557" width="25.85546875" bestFit="1" customWidth="1"/>
    <col min="558" max="558" width="12.140625" bestFit="1" customWidth="1"/>
    <col min="559" max="559" width="14.5703125" bestFit="1" customWidth="1"/>
    <col min="560" max="560" width="17.5703125" bestFit="1" customWidth="1"/>
    <col min="561" max="561" width="22.7109375" bestFit="1" customWidth="1"/>
    <col min="562" max="562" width="25.7109375" bestFit="1" customWidth="1"/>
    <col min="563" max="563" width="33.5703125" bestFit="1" customWidth="1"/>
    <col min="564" max="564" width="36.5703125" bestFit="1" customWidth="1"/>
    <col min="565" max="565" width="22.7109375" bestFit="1" customWidth="1"/>
    <col min="566" max="566" width="30" bestFit="1" customWidth="1"/>
    <col min="567" max="567" width="27" bestFit="1" customWidth="1"/>
    <col min="568" max="568" width="27.28515625" bestFit="1" customWidth="1"/>
    <col min="569" max="569" width="24.28515625" bestFit="1" customWidth="1"/>
    <col min="570" max="570" width="24.5703125" bestFit="1" customWidth="1"/>
    <col min="571" max="571" width="26.85546875" bestFit="1" customWidth="1"/>
    <col min="572" max="572" width="27.140625" bestFit="1" customWidth="1"/>
    <col min="573" max="573" width="24.140625" bestFit="1" customWidth="1"/>
    <col min="574" max="574" width="24.42578125" bestFit="1" customWidth="1"/>
    <col min="575" max="575" width="24.85546875" bestFit="1" customWidth="1"/>
    <col min="769" max="769" width="48.140625" bestFit="1" customWidth="1"/>
    <col min="770" max="770" width="29.42578125" bestFit="1" customWidth="1"/>
    <col min="771" max="771" width="8.7109375" customWidth="1"/>
    <col min="772" max="772" width="15.5703125" bestFit="1" customWidth="1"/>
    <col min="773" max="781" width="18.42578125" bestFit="1" customWidth="1"/>
    <col min="782" max="782" width="19.42578125" bestFit="1" customWidth="1"/>
    <col min="783" max="783" width="6.5703125" bestFit="1" customWidth="1"/>
    <col min="784" max="792" width="16.7109375" bestFit="1" customWidth="1"/>
    <col min="793" max="803" width="17.85546875" bestFit="1" customWidth="1"/>
    <col min="804" max="808" width="24.5703125" bestFit="1" customWidth="1"/>
    <col min="809" max="813" width="25.85546875" bestFit="1" customWidth="1"/>
    <col min="814" max="814" width="12.140625" bestFit="1" customWidth="1"/>
    <col min="815" max="815" width="14.5703125" bestFit="1" customWidth="1"/>
    <col min="816" max="816" width="17.5703125" bestFit="1" customWidth="1"/>
    <col min="817" max="817" width="22.7109375" bestFit="1" customWidth="1"/>
    <col min="818" max="818" width="25.7109375" bestFit="1" customWidth="1"/>
    <col min="819" max="819" width="33.5703125" bestFit="1" customWidth="1"/>
    <col min="820" max="820" width="36.5703125" bestFit="1" customWidth="1"/>
    <col min="821" max="821" width="22.7109375" bestFit="1" customWidth="1"/>
    <col min="822" max="822" width="30" bestFit="1" customWidth="1"/>
    <col min="823" max="823" width="27" bestFit="1" customWidth="1"/>
    <col min="824" max="824" width="27.28515625" bestFit="1" customWidth="1"/>
    <col min="825" max="825" width="24.28515625" bestFit="1" customWidth="1"/>
    <col min="826" max="826" width="24.5703125" bestFit="1" customWidth="1"/>
    <col min="827" max="827" width="26.85546875" bestFit="1" customWidth="1"/>
    <col min="828" max="828" width="27.140625" bestFit="1" customWidth="1"/>
    <col min="829" max="829" width="24.140625" bestFit="1" customWidth="1"/>
    <col min="830" max="830" width="24.42578125" bestFit="1" customWidth="1"/>
    <col min="831" max="831" width="24.85546875" bestFit="1" customWidth="1"/>
    <col min="1025" max="1025" width="48.140625" bestFit="1" customWidth="1"/>
    <col min="1026" max="1026" width="29.42578125" bestFit="1" customWidth="1"/>
    <col min="1027" max="1027" width="8.7109375" customWidth="1"/>
    <col min="1028" max="1028" width="15.5703125" bestFit="1" customWidth="1"/>
    <col min="1029" max="1037" width="18.42578125" bestFit="1" customWidth="1"/>
    <col min="1038" max="1038" width="19.42578125" bestFit="1" customWidth="1"/>
    <col min="1039" max="1039" width="6.5703125" bestFit="1" customWidth="1"/>
    <col min="1040" max="1048" width="16.7109375" bestFit="1" customWidth="1"/>
    <col min="1049" max="1059" width="17.85546875" bestFit="1" customWidth="1"/>
    <col min="1060" max="1064" width="24.5703125" bestFit="1" customWidth="1"/>
    <col min="1065" max="1069" width="25.85546875" bestFit="1" customWidth="1"/>
    <col min="1070" max="1070" width="12.140625" bestFit="1" customWidth="1"/>
    <col min="1071" max="1071" width="14.5703125" bestFit="1" customWidth="1"/>
    <col min="1072" max="1072" width="17.5703125" bestFit="1" customWidth="1"/>
    <col min="1073" max="1073" width="22.7109375" bestFit="1" customWidth="1"/>
    <col min="1074" max="1074" width="25.7109375" bestFit="1" customWidth="1"/>
    <col min="1075" max="1075" width="33.5703125" bestFit="1" customWidth="1"/>
    <col min="1076" max="1076" width="36.5703125" bestFit="1" customWidth="1"/>
    <col min="1077" max="1077" width="22.7109375" bestFit="1" customWidth="1"/>
    <col min="1078" max="1078" width="30" bestFit="1" customWidth="1"/>
    <col min="1079" max="1079" width="27" bestFit="1" customWidth="1"/>
    <col min="1080" max="1080" width="27.28515625" bestFit="1" customWidth="1"/>
    <col min="1081" max="1081" width="24.28515625" bestFit="1" customWidth="1"/>
    <col min="1082" max="1082" width="24.5703125" bestFit="1" customWidth="1"/>
    <col min="1083" max="1083" width="26.85546875" bestFit="1" customWidth="1"/>
    <col min="1084" max="1084" width="27.140625" bestFit="1" customWidth="1"/>
    <col min="1085" max="1085" width="24.140625" bestFit="1" customWidth="1"/>
    <col min="1086" max="1086" width="24.42578125" bestFit="1" customWidth="1"/>
    <col min="1087" max="1087" width="24.85546875" bestFit="1" customWidth="1"/>
    <col min="1281" max="1281" width="48.140625" bestFit="1" customWidth="1"/>
    <col min="1282" max="1282" width="29.42578125" bestFit="1" customWidth="1"/>
    <col min="1283" max="1283" width="8.7109375" customWidth="1"/>
    <col min="1284" max="1284" width="15.5703125" bestFit="1" customWidth="1"/>
    <col min="1285" max="1293" width="18.42578125" bestFit="1" customWidth="1"/>
    <col min="1294" max="1294" width="19.42578125" bestFit="1" customWidth="1"/>
    <col min="1295" max="1295" width="6.5703125" bestFit="1" customWidth="1"/>
    <col min="1296" max="1304" width="16.7109375" bestFit="1" customWidth="1"/>
    <col min="1305" max="1315" width="17.85546875" bestFit="1" customWidth="1"/>
    <col min="1316" max="1320" width="24.5703125" bestFit="1" customWidth="1"/>
    <col min="1321" max="1325" width="25.85546875" bestFit="1" customWidth="1"/>
    <col min="1326" max="1326" width="12.140625" bestFit="1" customWidth="1"/>
    <col min="1327" max="1327" width="14.5703125" bestFit="1" customWidth="1"/>
    <col min="1328" max="1328" width="17.5703125" bestFit="1" customWidth="1"/>
    <col min="1329" max="1329" width="22.7109375" bestFit="1" customWidth="1"/>
    <col min="1330" max="1330" width="25.7109375" bestFit="1" customWidth="1"/>
    <col min="1331" max="1331" width="33.5703125" bestFit="1" customWidth="1"/>
    <col min="1332" max="1332" width="36.5703125" bestFit="1" customWidth="1"/>
    <col min="1333" max="1333" width="22.7109375" bestFit="1" customWidth="1"/>
    <col min="1334" max="1334" width="30" bestFit="1" customWidth="1"/>
    <col min="1335" max="1335" width="27" bestFit="1" customWidth="1"/>
    <col min="1336" max="1336" width="27.28515625" bestFit="1" customWidth="1"/>
    <col min="1337" max="1337" width="24.28515625" bestFit="1" customWidth="1"/>
    <col min="1338" max="1338" width="24.5703125" bestFit="1" customWidth="1"/>
    <col min="1339" max="1339" width="26.85546875" bestFit="1" customWidth="1"/>
    <col min="1340" max="1340" width="27.140625" bestFit="1" customWidth="1"/>
    <col min="1341" max="1341" width="24.140625" bestFit="1" customWidth="1"/>
    <col min="1342" max="1342" width="24.42578125" bestFit="1" customWidth="1"/>
    <col min="1343" max="1343" width="24.85546875" bestFit="1" customWidth="1"/>
    <col min="1537" max="1537" width="48.140625" bestFit="1" customWidth="1"/>
    <col min="1538" max="1538" width="29.42578125" bestFit="1" customWidth="1"/>
    <col min="1539" max="1539" width="8.7109375" customWidth="1"/>
    <col min="1540" max="1540" width="15.5703125" bestFit="1" customWidth="1"/>
    <col min="1541" max="1549" width="18.42578125" bestFit="1" customWidth="1"/>
    <col min="1550" max="1550" width="19.42578125" bestFit="1" customWidth="1"/>
    <col min="1551" max="1551" width="6.5703125" bestFit="1" customWidth="1"/>
    <col min="1552" max="1560" width="16.7109375" bestFit="1" customWidth="1"/>
    <col min="1561" max="1571" width="17.85546875" bestFit="1" customWidth="1"/>
    <col min="1572" max="1576" width="24.5703125" bestFit="1" customWidth="1"/>
    <col min="1577" max="1581" width="25.85546875" bestFit="1" customWidth="1"/>
    <col min="1582" max="1582" width="12.140625" bestFit="1" customWidth="1"/>
    <col min="1583" max="1583" width="14.5703125" bestFit="1" customWidth="1"/>
    <col min="1584" max="1584" width="17.5703125" bestFit="1" customWidth="1"/>
    <col min="1585" max="1585" width="22.7109375" bestFit="1" customWidth="1"/>
    <col min="1586" max="1586" width="25.7109375" bestFit="1" customWidth="1"/>
    <col min="1587" max="1587" width="33.5703125" bestFit="1" customWidth="1"/>
    <col min="1588" max="1588" width="36.5703125" bestFit="1" customWidth="1"/>
    <col min="1589" max="1589" width="22.7109375" bestFit="1" customWidth="1"/>
    <col min="1590" max="1590" width="30" bestFit="1" customWidth="1"/>
    <col min="1591" max="1591" width="27" bestFit="1" customWidth="1"/>
    <col min="1592" max="1592" width="27.28515625" bestFit="1" customWidth="1"/>
    <col min="1593" max="1593" width="24.28515625" bestFit="1" customWidth="1"/>
    <col min="1594" max="1594" width="24.5703125" bestFit="1" customWidth="1"/>
    <col min="1595" max="1595" width="26.85546875" bestFit="1" customWidth="1"/>
    <col min="1596" max="1596" width="27.140625" bestFit="1" customWidth="1"/>
    <col min="1597" max="1597" width="24.140625" bestFit="1" customWidth="1"/>
    <col min="1598" max="1598" width="24.42578125" bestFit="1" customWidth="1"/>
    <col min="1599" max="1599" width="24.85546875" bestFit="1" customWidth="1"/>
    <col min="1793" max="1793" width="48.140625" bestFit="1" customWidth="1"/>
    <col min="1794" max="1794" width="29.42578125" bestFit="1" customWidth="1"/>
    <col min="1795" max="1795" width="8.7109375" customWidth="1"/>
    <col min="1796" max="1796" width="15.5703125" bestFit="1" customWidth="1"/>
    <col min="1797" max="1805" width="18.42578125" bestFit="1" customWidth="1"/>
    <col min="1806" max="1806" width="19.42578125" bestFit="1" customWidth="1"/>
    <col min="1807" max="1807" width="6.5703125" bestFit="1" customWidth="1"/>
    <col min="1808" max="1816" width="16.7109375" bestFit="1" customWidth="1"/>
    <col min="1817" max="1827" width="17.85546875" bestFit="1" customWidth="1"/>
    <col min="1828" max="1832" width="24.5703125" bestFit="1" customWidth="1"/>
    <col min="1833" max="1837" width="25.85546875" bestFit="1" customWidth="1"/>
    <col min="1838" max="1838" width="12.140625" bestFit="1" customWidth="1"/>
    <col min="1839" max="1839" width="14.5703125" bestFit="1" customWidth="1"/>
    <col min="1840" max="1840" width="17.5703125" bestFit="1" customWidth="1"/>
    <col min="1841" max="1841" width="22.7109375" bestFit="1" customWidth="1"/>
    <col min="1842" max="1842" width="25.7109375" bestFit="1" customWidth="1"/>
    <col min="1843" max="1843" width="33.5703125" bestFit="1" customWidth="1"/>
    <col min="1844" max="1844" width="36.5703125" bestFit="1" customWidth="1"/>
    <col min="1845" max="1845" width="22.7109375" bestFit="1" customWidth="1"/>
    <col min="1846" max="1846" width="30" bestFit="1" customWidth="1"/>
    <col min="1847" max="1847" width="27" bestFit="1" customWidth="1"/>
    <col min="1848" max="1848" width="27.28515625" bestFit="1" customWidth="1"/>
    <col min="1849" max="1849" width="24.28515625" bestFit="1" customWidth="1"/>
    <col min="1850" max="1850" width="24.5703125" bestFit="1" customWidth="1"/>
    <col min="1851" max="1851" width="26.85546875" bestFit="1" customWidth="1"/>
    <col min="1852" max="1852" width="27.140625" bestFit="1" customWidth="1"/>
    <col min="1853" max="1853" width="24.140625" bestFit="1" customWidth="1"/>
    <col min="1854" max="1854" width="24.42578125" bestFit="1" customWidth="1"/>
    <col min="1855" max="1855" width="24.85546875" bestFit="1" customWidth="1"/>
    <col min="2049" max="2049" width="48.140625" bestFit="1" customWidth="1"/>
    <col min="2050" max="2050" width="29.42578125" bestFit="1" customWidth="1"/>
    <col min="2051" max="2051" width="8.7109375" customWidth="1"/>
    <col min="2052" max="2052" width="15.5703125" bestFit="1" customWidth="1"/>
    <col min="2053" max="2061" width="18.42578125" bestFit="1" customWidth="1"/>
    <col min="2062" max="2062" width="19.42578125" bestFit="1" customWidth="1"/>
    <col min="2063" max="2063" width="6.5703125" bestFit="1" customWidth="1"/>
    <col min="2064" max="2072" width="16.7109375" bestFit="1" customWidth="1"/>
    <col min="2073" max="2083" width="17.85546875" bestFit="1" customWidth="1"/>
    <col min="2084" max="2088" width="24.5703125" bestFit="1" customWidth="1"/>
    <col min="2089" max="2093" width="25.85546875" bestFit="1" customWidth="1"/>
    <col min="2094" max="2094" width="12.140625" bestFit="1" customWidth="1"/>
    <col min="2095" max="2095" width="14.5703125" bestFit="1" customWidth="1"/>
    <col min="2096" max="2096" width="17.5703125" bestFit="1" customWidth="1"/>
    <col min="2097" max="2097" width="22.7109375" bestFit="1" customWidth="1"/>
    <col min="2098" max="2098" width="25.7109375" bestFit="1" customWidth="1"/>
    <col min="2099" max="2099" width="33.5703125" bestFit="1" customWidth="1"/>
    <col min="2100" max="2100" width="36.5703125" bestFit="1" customWidth="1"/>
    <col min="2101" max="2101" width="22.7109375" bestFit="1" customWidth="1"/>
    <col min="2102" max="2102" width="30" bestFit="1" customWidth="1"/>
    <col min="2103" max="2103" width="27" bestFit="1" customWidth="1"/>
    <col min="2104" max="2104" width="27.28515625" bestFit="1" customWidth="1"/>
    <col min="2105" max="2105" width="24.28515625" bestFit="1" customWidth="1"/>
    <col min="2106" max="2106" width="24.5703125" bestFit="1" customWidth="1"/>
    <col min="2107" max="2107" width="26.85546875" bestFit="1" customWidth="1"/>
    <col min="2108" max="2108" width="27.140625" bestFit="1" customWidth="1"/>
    <col min="2109" max="2109" width="24.140625" bestFit="1" customWidth="1"/>
    <col min="2110" max="2110" width="24.42578125" bestFit="1" customWidth="1"/>
    <col min="2111" max="2111" width="24.85546875" bestFit="1" customWidth="1"/>
    <col min="2305" max="2305" width="48.140625" bestFit="1" customWidth="1"/>
    <col min="2306" max="2306" width="29.42578125" bestFit="1" customWidth="1"/>
    <col min="2307" max="2307" width="8.7109375" customWidth="1"/>
    <col min="2308" max="2308" width="15.5703125" bestFit="1" customWidth="1"/>
    <col min="2309" max="2317" width="18.42578125" bestFit="1" customWidth="1"/>
    <col min="2318" max="2318" width="19.42578125" bestFit="1" customWidth="1"/>
    <col min="2319" max="2319" width="6.5703125" bestFit="1" customWidth="1"/>
    <col min="2320" max="2328" width="16.7109375" bestFit="1" customWidth="1"/>
    <col min="2329" max="2339" width="17.85546875" bestFit="1" customWidth="1"/>
    <col min="2340" max="2344" width="24.5703125" bestFit="1" customWidth="1"/>
    <col min="2345" max="2349" width="25.85546875" bestFit="1" customWidth="1"/>
    <col min="2350" max="2350" width="12.140625" bestFit="1" customWidth="1"/>
    <col min="2351" max="2351" width="14.5703125" bestFit="1" customWidth="1"/>
    <col min="2352" max="2352" width="17.5703125" bestFit="1" customWidth="1"/>
    <col min="2353" max="2353" width="22.7109375" bestFit="1" customWidth="1"/>
    <col min="2354" max="2354" width="25.7109375" bestFit="1" customWidth="1"/>
    <col min="2355" max="2355" width="33.5703125" bestFit="1" customWidth="1"/>
    <col min="2356" max="2356" width="36.5703125" bestFit="1" customWidth="1"/>
    <col min="2357" max="2357" width="22.7109375" bestFit="1" customWidth="1"/>
    <col min="2358" max="2358" width="30" bestFit="1" customWidth="1"/>
    <col min="2359" max="2359" width="27" bestFit="1" customWidth="1"/>
    <col min="2360" max="2360" width="27.28515625" bestFit="1" customWidth="1"/>
    <col min="2361" max="2361" width="24.28515625" bestFit="1" customWidth="1"/>
    <col min="2362" max="2362" width="24.5703125" bestFit="1" customWidth="1"/>
    <col min="2363" max="2363" width="26.85546875" bestFit="1" customWidth="1"/>
    <col min="2364" max="2364" width="27.140625" bestFit="1" customWidth="1"/>
    <col min="2365" max="2365" width="24.140625" bestFit="1" customWidth="1"/>
    <col min="2366" max="2366" width="24.42578125" bestFit="1" customWidth="1"/>
    <col min="2367" max="2367" width="24.85546875" bestFit="1" customWidth="1"/>
    <col min="2561" max="2561" width="48.140625" bestFit="1" customWidth="1"/>
    <col min="2562" max="2562" width="29.42578125" bestFit="1" customWidth="1"/>
    <col min="2563" max="2563" width="8.7109375" customWidth="1"/>
    <col min="2564" max="2564" width="15.5703125" bestFit="1" customWidth="1"/>
    <col min="2565" max="2573" width="18.42578125" bestFit="1" customWidth="1"/>
    <col min="2574" max="2574" width="19.42578125" bestFit="1" customWidth="1"/>
    <col min="2575" max="2575" width="6.5703125" bestFit="1" customWidth="1"/>
    <col min="2576" max="2584" width="16.7109375" bestFit="1" customWidth="1"/>
    <col min="2585" max="2595" width="17.85546875" bestFit="1" customWidth="1"/>
    <col min="2596" max="2600" width="24.5703125" bestFit="1" customWidth="1"/>
    <col min="2601" max="2605" width="25.85546875" bestFit="1" customWidth="1"/>
    <col min="2606" max="2606" width="12.140625" bestFit="1" customWidth="1"/>
    <col min="2607" max="2607" width="14.5703125" bestFit="1" customWidth="1"/>
    <col min="2608" max="2608" width="17.5703125" bestFit="1" customWidth="1"/>
    <col min="2609" max="2609" width="22.7109375" bestFit="1" customWidth="1"/>
    <col min="2610" max="2610" width="25.7109375" bestFit="1" customWidth="1"/>
    <col min="2611" max="2611" width="33.5703125" bestFit="1" customWidth="1"/>
    <col min="2612" max="2612" width="36.5703125" bestFit="1" customWidth="1"/>
    <col min="2613" max="2613" width="22.7109375" bestFit="1" customWidth="1"/>
    <col min="2614" max="2614" width="30" bestFit="1" customWidth="1"/>
    <col min="2615" max="2615" width="27" bestFit="1" customWidth="1"/>
    <col min="2616" max="2616" width="27.28515625" bestFit="1" customWidth="1"/>
    <col min="2617" max="2617" width="24.28515625" bestFit="1" customWidth="1"/>
    <col min="2618" max="2618" width="24.5703125" bestFit="1" customWidth="1"/>
    <col min="2619" max="2619" width="26.85546875" bestFit="1" customWidth="1"/>
    <col min="2620" max="2620" width="27.140625" bestFit="1" customWidth="1"/>
    <col min="2621" max="2621" width="24.140625" bestFit="1" customWidth="1"/>
    <col min="2622" max="2622" width="24.42578125" bestFit="1" customWidth="1"/>
    <col min="2623" max="2623" width="24.85546875" bestFit="1" customWidth="1"/>
    <col min="2817" max="2817" width="48.140625" bestFit="1" customWidth="1"/>
    <col min="2818" max="2818" width="29.42578125" bestFit="1" customWidth="1"/>
    <col min="2819" max="2819" width="8.7109375" customWidth="1"/>
    <col min="2820" max="2820" width="15.5703125" bestFit="1" customWidth="1"/>
    <col min="2821" max="2829" width="18.42578125" bestFit="1" customWidth="1"/>
    <col min="2830" max="2830" width="19.42578125" bestFit="1" customWidth="1"/>
    <col min="2831" max="2831" width="6.5703125" bestFit="1" customWidth="1"/>
    <col min="2832" max="2840" width="16.7109375" bestFit="1" customWidth="1"/>
    <col min="2841" max="2851" width="17.85546875" bestFit="1" customWidth="1"/>
    <col min="2852" max="2856" width="24.5703125" bestFit="1" customWidth="1"/>
    <col min="2857" max="2861" width="25.85546875" bestFit="1" customWidth="1"/>
    <col min="2862" max="2862" width="12.140625" bestFit="1" customWidth="1"/>
    <col min="2863" max="2863" width="14.5703125" bestFit="1" customWidth="1"/>
    <col min="2864" max="2864" width="17.5703125" bestFit="1" customWidth="1"/>
    <col min="2865" max="2865" width="22.7109375" bestFit="1" customWidth="1"/>
    <col min="2866" max="2866" width="25.7109375" bestFit="1" customWidth="1"/>
    <col min="2867" max="2867" width="33.5703125" bestFit="1" customWidth="1"/>
    <col min="2868" max="2868" width="36.5703125" bestFit="1" customWidth="1"/>
    <col min="2869" max="2869" width="22.7109375" bestFit="1" customWidth="1"/>
    <col min="2870" max="2870" width="30" bestFit="1" customWidth="1"/>
    <col min="2871" max="2871" width="27" bestFit="1" customWidth="1"/>
    <col min="2872" max="2872" width="27.28515625" bestFit="1" customWidth="1"/>
    <col min="2873" max="2873" width="24.28515625" bestFit="1" customWidth="1"/>
    <col min="2874" max="2874" width="24.5703125" bestFit="1" customWidth="1"/>
    <col min="2875" max="2875" width="26.85546875" bestFit="1" customWidth="1"/>
    <col min="2876" max="2876" width="27.140625" bestFit="1" customWidth="1"/>
    <col min="2877" max="2877" width="24.140625" bestFit="1" customWidth="1"/>
    <col min="2878" max="2878" width="24.42578125" bestFit="1" customWidth="1"/>
    <col min="2879" max="2879" width="24.85546875" bestFit="1" customWidth="1"/>
    <col min="3073" max="3073" width="48.140625" bestFit="1" customWidth="1"/>
    <col min="3074" max="3074" width="29.42578125" bestFit="1" customWidth="1"/>
    <col min="3075" max="3075" width="8.7109375" customWidth="1"/>
    <col min="3076" max="3076" width="15.5703125" bestFit="1" customWidth="1"/>
    <col min="3077" max="3085" width="18.42578125" bestFit="1" customWidth="1"/>
    <col min="3086" max="3086" width="19.42578125" bestFit="1" customWidth="1"/>
    <col min="3087" max="3087" width="6.5703125" bestFit="1" customWidth="1"/>
    <col min="3088" max="3096" width="16.7109375" bestFit="1" customWidth="1"/>
    <col min="3097" max="3107" width="17.85546875" bestFit="1" customWidth="1"/>
    <col min="3108" max="3112" width="24.5703125" bestFit="1" customWidth="1"/>
    <col min="3113" max="3117" width="25.85546875" bestFit="1" customWidth="1"/>
    <col min="3118" max="3118" width="12.140625" bestFit="1" customWidth="1"/>
    <col min="3119" max="3119" width="14.5703125" bestFit="1" customWidth="1"/>
    <col min="3120" max="3120" width="17.5703125" bestFit="1" customWidth="1"/>
    <col min="3121" max="3121" width="22.7109375" bestFit="1" customWidth="1"/>
    <col min="3122" max="3122" width="25.7109375" bestFit="1" customWidth="1"/>
    <col min="3123" max="3123" width="33.5703125" bestFit="1" customWidth="1"/>
    <col min="3124" max="3124" width="36.5703125" bestFit="1" customWidth="1"/>
    <col min="3125" max="3125" width="22.7109375" bestFit="1" customWidth="1"/>
    <col min="3126" max="3126" width="30" bestFit="1" customWidth="1"/>
    <col min="3127" max="3127" width="27" bestFit="1" customWidth="1"/>
    <col min="3128" max="3128" width="27.28515625" bestFit="1" customWidth="1"/>
    <col min="3129" max="3129" width="24.28515625" bestFit="1" customWidth="1"/>
    <col min="3130" max="3130" width="24.5703125" bestFit="1" customWidth="1"/>
    <col min="3131" max="3131" width="26.85546875" bestFit="1" customWidth="1"/>
    <col min="3132" max="3132" width="27.140625" bestFit="1" customWidth="1"/>
    <col min="3133" max="3133" width="24.140625" bestFit="1" customWidth="1"/>
    <col min="3134" max="3134" width="24.42578125" bestFit="1" customWidth="1"/>
    <col min="3135" max="3135" width="24.85546875" bestFit="1" customWidth="1"/>
    <col min="3329" max="3329" width="48.140625" bestFit="1" customWidth="1"/>
    <col min="3330" max="3330" width="29.42578125" bestFit="1" customWidth="1"/>
    <col min="3331" max="3331" width="8.7109375" customWidth="1"/>
    <col min="3332" max="3332" width="15.5703125" bestFit="1" customWidth="1"/>
    <col min="3333" max="3341" width="18.42578125" bestFit="1" customWidth="1"/>
    <col min="3342" max="3342" width="19.42578125" bestFit="1" customWidth="1"/>
    <col min="3343" max="3343" width="6.5703125" bestFit="1" customWidth="1"/>
    <col min="3344" max="3352" width="16.7109375" bestFit="1" customWidth="1"/>
    <col min="3353" max="3363" width="17.85546875" bestFit="1" customWidth="1"/>
    <col min="3364" max="3368" width="24.5703125" bestFit="1" customWidth="1"/>
    <col min="3369" max="3373" width="25.85546875" bestFit="1" customWidth="1"/>
    <col min="3374" max="3374" width="12.140625" bestFit="1" customWidth="1"/>
    <col min="3375" max="3375" width="14.5703125" bestFit="1" customWidth="1"/>
    <col min="3376" max="3376" width="17.5703125" bestFit="1" customWidth="1"/>
    <col min="3377" max="3377" width="22.7109375" bestFit="1" customWidth="1"/>
    <col min="3378" max="3378" width="25.7109375" bestFit="1" customWidth="1"/>
    <col min="3379" max="3379" width="33.5703125" bestFit="1" customWidth="1"/>
    <col min="3380" max="3380" width="36.5703125" bestFit="1" customWidth="1"/>
    <col min="3381" max="3381" width="22.7109375" bestFit="1" customWidth="1"/>
    <col min="3382" max="3382" width="30" bestFit="1" customWidth="1"/>
    <col min="3383" max="3383" width="27" bestFit="1" customWidth="1"/>
    <col min="3384" max="3384" width="27.28515625" bestFit="1" customWidth="1"/>
    <col min="3385" max="3385" width="24.28515625" bestFit="1" customWidth="1"/>
    <col min="3386" max="3386" width="24.5703125" bestFit="1" customWidth="1"/>
    <col min="3387" max="3387" width="26.85546875" bestFit="1" customWidth="1"/>
    <col min="3388" max="3388" width="27.140625" bestFit="1" customWidth="1"/>
    <col min="3389" max="3389" width="24.140625" bestFit="1" customWidth="1"/>
    <col min="3390" max="3390" width="24.42578125" bestFit="1" customWidth="1"/>
    <col min="3391" max="3391" width="24.85546875" bestFit="1" customWidth="1"/>
    <col min="3585" max="3585" width="48.140625" bestFit="1" customWidth="1"/>
    <col min="3586" max="3586" width="29.42578125" bestFit="1" customWidth="1"/>
    <col min="3587" max="3587" width="8.7109375" customWidth="1"/>
    <col min="3588" max="3588" width="15.5703125" bestFit="1" customWidth="1"/>
    <col min="3589" max="3597" width="18.42578125" bestFit="1" customWidth="1"/>
    <col min="3598" max="3598" width="19.42578125" bestFit="1" customWidth="1"/>
    <col min="3599" max="3599" width="6.5703125" bestFit="1" customWidth="1"/>
    <col min="3600" max="3608" width="16.7109375" bestFit="1" customWidth="1"/>
    <col min="3609" max="3619" width="17.85546875" bestFit="1" customWidth="1"/>
    <col min="3620" max="3624" width="24.5703125" bestFit="1" customWidth="1"/>
    <col min="3625" max="3629" width="25.85546875" bestFit="1" customWidth="1"/>
    <col min="3630" max="3630" width="12.140625" bestFit="1" customWidth="1"/>
    <col min="3631" max="3631" width="14.5703125" bestFit="1" customWidth="1"/>
    <col min="3632" max="3632" width="17.5703125" bestFit="1" customWidth="1"/>
    <col min="3633" max="3633" width="22.7109375" bestFit="1" customWidth="1"/>
    <col min="3634" max="3634" width="25.7109375" bestFit="1" customWidth="1"/>
    <col min="3635" max="3635" width="33.5703125" bestFit="1" customWidth="1"/>
    <col min="3636" max="3636" width="36.5703125" bestFit="1" customWidth="1"/>
    <col min="3637" max="3637" width="22.7109375" bestFit="1" customWidth="1"/>
    <col min="3638" max="3638" width="30" bestFit="1" customWidth="1"/>
    <col min="3639" max="3639" width="27" bestFit="1" customWidth="1"/>
    <col min="3640" max="3640" width="27.28515625" bestFit="1" customWidth="1"/>
    <col min="3641" max="3641" width="24.28515625" bestFit="1" customWidth="1"/>
    <col min="3642" max="3642" width="24.5703125" bestFit="1" customWidth="1"/>
    <col min="3643" max="3643" width="26.85546875" bestFit="1" customWidth="1"/>
    <col min="3644" max="3644" width="27.140625" bestFit="1" customWidth="1"/>
    <col min="3645" max="3645" width="24.140625" bestFit="1" customWidth="1"/>
    <col min="3646" max="3646" width="24.42578125" bestFit="1" customWidth="1"/>
    <col min="3647" max="3647" width="24.85546875" bestFit="1" customWidth="1"/>
    <col min="3841" max="3841" width="48.140625" bestFit="1" customWidth="1"/>
    <col min="3842" max="3842" width="29.42578125" bestFit="1" customWidth="1"/>
    <col min="3843" max="3843" width="8.7109375" customWidth="1"/>
    <col min="3844" max="3844" width="15.5703125" bestFit="1" customWidth="1"/>
    <col min="3845" max="3853" width="18.42578125" bestFit="1" customWidth="1"/>
    <col min="3854" max="3854" width="19.42578125" bestFit="1" customWidth="1"/>
    <col min="3855" max="3855" width="6.5703125" bestFit="1" customWidth="1"/>
    <col min="3856" max="3864" width="16.7109375" bestFit="1" customWidth="1"/>
    <col min="3865" max="3875" width="17.85546875" bestFit="1" customWidth="1"/>
    <col min="3876" max="3880" width="24.5703125" bestFit="1" customWidth="1"/>
    <col min="3881" max="3885" width="25.85546875" bestFit="1" customWidth="1"/>
    <col min="3886" max="3886" width="12.140625" bestFit="1" customWidth="1"/>
    <col min="3887" max="3887" width="14.5703125" bestFit="1" customWidth="1"/>
    <col min="3888" max="3888" width="17.5703125" bestFit="1" customWidth="1"/>
    <col min="3889" max="3889" width="22.7109375" bestFit="1" customWidth="1"/>
    <col min="3890" max="3890" width="25.7109375" bestFit="1" customWidth="1"/>
    <col min="3891" max="3891" width="33.5703125" bestFit="1" customWidth="1"/>
    <col min="3892" max="3892" width="36.5703125" bestFit="1" customWidth="1"/>
    <col min="3893" max="3893" width="22.7109375" bestFit="1" customWidth="1"/>
    <col min="3894" max="3894" width="30" bestFit="1" customWidth="1"/>
    <col min="3895" max="3895" width="27" bestFit="1" customWidth="1"/>
    <col min="3896" max="3896" width="27.28515625" bestFit="1" customWidth="1"/>
    <col min="3897" max="3897" width="24.28515625" bestFit="1" customWidth="1"/>
    <col min="3898" max="3898" width="24.5703125" bestFit="1" customWidth="1"/>
    <col min="3899" max="3899" width="26.85546875" bestFit="1" customWidth="1"/>
    <col min="3900" max="3900" width="27.140625" bestFit="1" customWidth="1"/>
    <col min="3901" max="3901" width="24.140625" bestFit="1" customWidth="1"/>
    <col min="3902" max="3902" width="24.42578125" bestFit="1" customWidth="1"/>
    <col min="3903" max="3903" width="24.85546875" bestFit="1" customWidth="1"/>
    <col min="4097" max="4097" width="48.140625" bestFit="1" customWidth="1"/>
    <col min="4098" max="4098" width="29.42578125" bestFit="1" customWidth="1"/>
    <col min="4099" max="4099" width="8.7109375" customWidth="1"/>
    <col min="4100" max="4100" width="15.5703125" bestFit="1" customWidth="1"/>
    <col min="4101" max="4109" width="18.42578125" bestFit="1" customWidth="1"/>
    <col min="4110" max="4110" width="19.42578125" bestFit="1" customWidth="1"/>
    <col min="4111" max="4111" width="6.5703125" bestFit="1" customWidth="1"/>
    <col min="4112" max="4120" width="16.7109375" bestFit="1" customWidth="1"/>
    <col min="4121" max="4131" width="17.85546875" bestFit="1" customWidth="1"/>
    <col min="4132" max="4136" width="24.5703125" bestFit="1" customWidth="1"/>
    <col min="4137" max="4141" width="25.85546875" bestFit="1" customWidth="1"/>
    <col min="4142" max="4142" width="12.140625" bestFit="1" customWidth="1"/>
    <col min="4143" max="4143" width="14.5703125" bestFit="1" customWidth="1"/>
    <col min="4144" max="4144" width="17.5703125" bestFit="1" customWidth="1"/>
    <col min="4145" max="4145" width="22.7109375" bestFit="1" customWidth="1"/>
    <col min="4146" max="4146" width="25.7109375" bestFit="1" customWidth="1"/>
    <col min="4147" max="4147" width="33.5703125" bestFit="1" customWidth="1"/>
    <col min="4148" max="4148" width="36.5703125" bestFit="1" customWidth="1"/>
    <col min="4149" max="4149" width="22.7109375" bestFit="1" customWidth="1"/>
    <col min="4150" max="4150" width="30" bestFit="1" customWidth="1"/>
    <col min="4151" max="4151" width="27" bestFit="1" customWidth="1"/>
    <col min="4152" max="4152" width="27.28515625" bestFit="1" customWidth="1"/>
    <col min="4153" max="4153" width="24.28515625" bestFit="1" customWidth="1"/>
    <col min="4154" max="4154" width="24.5703125" bestFit="1" customWidth="1"/>
    <col min="4155" max="4155" width="26.85546875" bestFit="1" customWidth="1"/>
    <col min="4156" max="4156" width="27.140625" bestFit="1" customWidth="1"/>
    <col min="4157" max="4157" width="24.140625" bestFit="1" customWidth="1"/>
    <col min="4158" max="4158" width="24.42578125" bestFit="1" customWidth="1"/>
    <col min="4159" max="4159" width="24.85546875" bestFit="1" customWidth="1"/>
    <col min="4353" max="4353" width="48.140625" bestFit="1" customWidth="1"/>
    <col min="4354" max="4354" width="29.42578125" bestFit="1" customWidth="1"/>
    <col min="4355" max="4355" width="8.7109375" customWidth="1"/>
    <col min="4356" max="4356" width="15.5703125" bestFit="1" customWidth="1"/>
    <col min="4357" max="4365" width="18.42578125" bestFit="1" customWidth="1"/>
    <col min="4366" max="4366" width="19.42578125" bestFit="1" customWidth="1"/>
    <col min="4367" max="4367" width="6.5703125" bestFit="1" customWidth="1"/>
    <col min="4368" max="4376" width="16.7109375" bestFit="1" customWidth="1"/>
    <col min="4377" max="4387" width="17.85546875" bestFit="1" customWidth="1"/>
    <col min="4388" max="4392" width="24.5703125" bestFit="1" customWidth="1"/>
    <col min="4393" max="4397" width="25.85546875" bestFit="1" customWidth="1"/>
    <col min="4398" max="4398" width="12.140625" bestFit="1" customWidth="1"/>
    <col min="4399" max="4399" width="14.5703125" bestFit="1" customWidth="1"/>
    <col min="4400" max="4400" width="17.5703125" bestFit="1" customWidth="1"/>
    <col min="4401" max="4401" width="22.7109375" bestFit="1" customWidth="1"/>
    <col min="4402" max="4402" width="25.7109375" bestFit="1" customWidth="1"/>
    <col min="4403" max="4403" width="33.5703125" bestFit="1" customWidth="1"/>
    <col min="4404" max="4404" width="36.5703125" bestFit="1" customWidth="1"/>
    <col min="4405" max="4405" width="22.7109375" bestFit="1" customWidth="1"/>
    <col min="4406" max="4406" width="30" bestFit="1" customWidth="1"/>
    <col min="4407" max="4407" width="27" bestFit="1" customWidth="1"/>
    <col min="4408" max="4408" width="27.28515625" bestFit="1" customWidth="1"/>
    <col min="4409" max="4409" width="24.28515625" bestFit="1" customWidth="1"/>
    <col min="4410" max="4410" width="24.5703125" bestFit="1" customWidth="1"/>
    <col min="4411" max="4411" width="26.85546875" bestFit="1" customWidth="1"/>
    <col min="4412" max="4412" width="27.140625" bestFit="1" customWidth="1"/>
    <col min="4413" max="4413" width="24.140625" bestFit="1" customWidth="1"/>
    <col min="4414" max="4414" width="24.42578125" bestFit="1" customWidth="1"/>
    <col min="4415" max="4415" width="24.85546875" bestFit="1" customWidth="1"/>
    <col min="4609" max="4609" width="48.140625" bestFit="1" customWidth="1"/>
    <col min="4610" max="4610" width="29.42578125" bestFit="1" customWidth="1"/>
    <col min="4611" max="4611" width="8.7109375" customWidth="1"/>
    <col min="4612" max="4612" width="15.5703125" bestFit="1" customWidth="1"/>
    <col min="4613" max="4621" width="18.42578125" bestFit="1" customWidth="1"/>
    <col min="4622" max="4622" width="19.42578125" bestFit="1" customWidth="1"/>
    <col min="4623" max="4623" width="6.5703125" bestFit="1" customWidth="1"/>
    <col min="4624" max="4632" width="16.7109375" bestFit="1" customWidth="1"/>
    <col min="4633" max="4643" width="17.85546875" bestFit="1" customWidth="1"/>
    <col min="4644" max="4648" width="24.5703125" bestFit="1" customWidth="1"/>
    <col min="4649" max="4653" width="25.85546875" bestFit="1" customWidth="1"/>
    <col min="4654" max="4654" width="12.140625" bestFit="1" customWidth="1"/>
    <col min="4655" max="4655" width="14.5703125" bestFit="1" customWidth="1"/>
    <col min="4656" max="4656" width="17.5703125" bestFit="1" customWidth="1"/>
    <col min="4657" max="4657" width="22.7109375" bestFit="1" customWidth="1"/>
    <col min="4658" max="4658" width="25.7109375" bestFit="1" customWidth="1"/>
    <col min="4659" max="4659" width="33.5703125" bestFit="1" customWidth="1"/>
    <col min="4660" max="4660" width="36.5703125" bestFit="1" customWidth="1"/>
    <col min="4661" max="4661" width="22.7109375" bestFit="1" customWidth="1"/>
    <col min="4662" max="4662" width="30" bestFit="1" customWidth="1"/>
    <col min="4663" max="4663" width="27" bestFit="1" customWidth="1"/>
    <col min="4664" max="4664" width="27.28515625" bestFit="1" customWidth="1"/>
    <col min="4665" max="4665" width="24.28515625" bestFit="1" customWidth="1"/>
    <col min="4666" max="4666" width="24.5703125" bestFit="1" customWidth="1"/>
    <col min="4667" max="4667" width="26.85546875" bestFit="1" customWidth="1"/>
    <col min="4668" max="4668" width="27.140625" bestFit="1" customWidth="1"/>
    <col min="4669" max="4669" width="24.140625" bestFit="1" customWidth="1"/>
    <col min="4670" max="4670" width="24.42578125" bestFit="1" customWidth="1"/>
    <col min="4671" max="4671" width="24.85546875" bestFit="1" customWidth="1"/>
    <col min="4865" max="4865" width="48.140625" bestFit="1" customWidth="1"/>
    <col min="4866" max="4866" width="29.42578125" bestFit="1" customWidth="1"/>
    <col min="4867" max="4867" width="8.7109375" customWidth="1"/>
    <col min="4868" max="4868" width="15.5703125" bestFit="1" customWidth="1"/>
    <col min="4869" max="4877" width="18.42578125" bestFit="1" customWidth="1"/>
    <col min="4878" max="4878" width="19.42578125" bestFit="1" customWidth="1"/>
    <col min="4879" max="4879" width="6.5703125" bestFit="1" customWidth="1"/>
    <col min="4880" max="4888" width="16.7109375" bestFit="1" customWidth="1"/>
    <col min="4889" max="4899" width="17.85546875" bestFit="1" customWidth="1"/>
    <col min="4900" max="4904" width="24.5703125" bestFit="1" customWidth="1"/>
    <col min="4905" max="4909" width="25.85546875" bestFit="1" customWidth="1"/>
    <col min="4910" max="4910" width="12.140625" bestFit="1" customWidth="1"/>
    <col min="4911" max="4911" width="14.5703125" bestFit="1" customWidth="1"/>
    <col min="4912" max="4912" width="17.5703125" bestFit="1" customWidth="1"/>
    <col min="4913" max="4913" width="22.7109375" bestFit="1" customWidth="1"/>
    <col min="4914" max="4914" width="25.7109375" bestFit="1" customWidth="1"/>
    <col min="4915" max="4915" width="33.5703125" bestFit="1" customWidth="1"/>
    <col min="4916" max="4916" width="36.5703125" bestFit="1" customWidth="1"/>
    <col min="4917" max="4917" width="22.7109375" bestFit="1" customWidth="1"/>
    <col min="4918" max="4918" width="30" bestFit="1" customWidth="1"/>
    <col min="4919" max="4919" width="27" bestFit="1" customWidth="1"/>
    <col min="4920" max="4920" width="27.28515625" bestFit="1" customWidth="1"/>
    <col min="4921" max="4921" width="24.28515625" bestFit="1" customWidth="1"/>
    <col min="4922" max="4922" width="24.5703125" bestFit="1" customWidth="1"/>
    <col min="4923" max="4923" width="26.85546875" bestFit="1" customWidth="1"/>
    <col min="4924" max="4924" width="27.140625" bestFit="1" customWidth="1"/>
    <col min="4925" max="4925" width="24.140625" bestFit="1" customWidth="1"/>
    <col min="4926" max="4926" width="24.42578125" bestFit="1" customWidth="1"/>
    <col min="4927" max="4927" width="24.85546875" bestFit="1" customWidth="1"/>
    <col min="5121" max="5121" width="48.140625" bestFit="1" customWidth="1"/>
    <col min="5122" max="5122" width="29.42578125" bestFit="1" customWidth="1"/>
    <col min="5123" max="5123" width="8.7109375" customWidth="1"/>
    <col min="5124" max="5124" width="15.5703125" bestFit="1" customWidth="1"/>
    <col min="5125" max="5133" width="18.42578125" bestFit="1" customWidth="1"/>
    <col min="5134" max="5134" width="19.42578125" bestFit="1" customWidth="1"/>
    <col min="5135" max="5135" width="6.5703125" bestFit="1" customWidth="1"/>
    <col min="5136" max="5144" width="16.7109375" bestFit="1" customWidth="1"/>
    <col min="5145" max="5155" width="17.85546875" bestFit="1" customWidth="1"/>
    <col min="5156" max="5160" width="24.5703125" bestFit="1" customWidth="1"/>
    <col min="5161" max="5165" width="25.85546875" bestFit="1" customWidth="1"/>
    <col min="5166" max="5166" width="12.140625" bestFit="1" customWidth="1"/>
    <col min="5167" max="5167" width="14.5703125" bestFit="1" customWidth="1"/>
    <col min="5168" max="5168" width="17.5703125" bestFit="1" customWidth="1"/>
    <col min="5169" max="5169" width="22.7109375" bestFit="1" customWidth="1"/>
    <col min="5170" max="5170" width="25.7109375" bestFit="1" customWidth="1"/>
    <col min="5171" max="5171" width="33.5703125" bestFit="1" customWidth="1"/>
    <col min="5172" max="5172" width="36.5703125" bestFit="1" customWidth="1"/>
    <col min="5173" max="5173" width="22.7109375" bestFit="1" customWidth="1"/>
    <col min="5174" max="5174" width="30" bestFit="1" customWidth="1"/>
    <col min="5175" max="5175" width="27" bestFit="1" customWidth="1"/>
    <col min="5176" max="5176" width="27.28515625" bestFit="1" customWidth="1"/>
    <col min="5177" max="5177" width="24.28515625" bestFit="1" customWidth="1"/>
    <col min="5178" max="5178" width="24.5703125" bestFit="1" customWidth="1"/>
    <col min="5179" max="5179" width="26.85546875" bestFit="1" customWidth="1"/>
    <col min="5180" max="5180" width="27.140625" bestFit="1" customWidth="1"/>
    <col min="5181" max="5181" width="24.140625" bestFit="1" customWidth="1"/>
    <col min="5182" max="5182" width="24.42578125" bestFit="1" customWidth="1"/>
    <col min="5183" max="5183" width="24.85546875" bestFit="1" customWidth="1"/>
    <col min="5377" max="5377" width="48.140625" bestFit="1" customWidth="1"/>
    <col min="5378" max="5378" width="29.42578125" bestFit="1" customWidth="1"/>
    <col min="5379" max="5379" width="8.7109375" customWidth="1"/>
    <col min="5380" max="5380" width="15.5703125" bestFit="1" customWidth="1"/>
    <col min="5381" max="5389" width="18.42578125" bestFit="1" customWidth="1"/>
    <col min="5390" max="5390" width="19.42578125" bestFit="1" customWidth="1"/>
    <col min="5391" max="5391" width="6.5703125" bestFit="1" customWidth="1"/>
    <col min="5392" max="5400" width="16.7109375" bestFit="1" customWidth="1"/>
    <col min="5401" max="5411" width="17.85546875" bestFit="1" customWidth="1"/>
    <col min="5412" max="5416" width="24.5703125" bestFit="1" customWidth="1"/>
    <col min="5417" max="5421" width="25.85546875" bestFit="1" customWidth="1"/>
    <col min="5422" max="5422" width="12.140625" bestFit="1" customWidth="1"/>
    <col min="5423" max="5423" width="14.5703125" bestFit="1" customWidth="1"/>
    <col min="5424" max="5424" width="17.5703125" bestFit="1" customWidth="1"/>
    <col min="5425" max="5425" width="22.7109375" bestFit="1" customWidth="1"/>
    <col min="5426" max="5426" width="25.7109375" bestFit="1" customWidth="1"/>
    <col min="5427" max="5427" width="33.5703125" bestFit="1" customWidth="1"/>
    <col min="5428" max="5428" width="36.5703125" bestFit="1" customWidth="1"/>
    <col min="5429" max="5429" width="22.7109375" bestFit="1" customWidth="1"/>
    <col min="5430" max="5430" width="30" bestFit="1" customWidth="1"/>
    <col min="5431" max="5431" width="27" bestFit="1" customWidth="1"/>
    <col min="5432" max="5432" width="27.28515625" bestFit="1" customWidth="1"/>
    <col min="5433" max="5433" width="24.28515625" bestFit="1" customWidth="1"/>
    <col min="5434" max="5434" width="24.5703125" bestFit="1" customWidth="1"/>
    <col min="5435" max="5435" width="26.85546875" bestFit="1" customWidth="1"/>
    <col min="5436" max="5436" width="27.140625" bestFit="1" customWidth="1"/>
    <col min="5437" max="5437" width="24.140625" bestFit="1" customWidth="1"/>
    <col min="5438" max="5438" width="24.42578125" bestFit="1" customWidth="1"/>
    <col min="5439" max="5439" width="24.85546875" bestFit="1" customWidth="1"/>
    <col min="5633" max="5633" width="48.140625" bestFit="1" customWidth="1"/>
    <col min="5634" max="5634" width="29.42578125" bestFit="1" customWidth="1"/>
    <col min="5635" max="5635" width="8.7109375" customWidth="1"/>
    <col min="5636" max="5636" width="15.5703125" bestFit="1" customWidth="1"/>
    <col min="5637" max="5645" width="18.42578125" bestFit="1" customWidth="1"/>
    <col min="5646" max="5646" width="19.42578125" bestFit="1" customWidth="1"/>
    <col min="5647" max="5647" width="6.5703125" bestFit="1" customWidth="1"/>
    <col min="5648" max="5656" width="16.7109375" bestFit="1" customWidth="1"/>
    <col min="5657" max="5667" width="17.85546875" bestFit="1" customWidth="1"/>
    <col min="5668" max="5672" width="24.5703125" bestFit="1" customWidth="1"/>
    <col min="5673" max="5677" width="25.85546875" bestFit="1" customWidth="1"/>
    <col min="5678" max="5678" width="12.140625" bestFit="1" customWidth="1"/>
    <col min="5679" max="5679" width="14.5703125" bestFit="1" customWidth="1"/>
    <col min="5680" max="5680" width="17.5703125" bestFit="1" customWidth="1"/>
    <col min="5681" max="5681" width="22.7109375" bestFit="1" customWidth="1"/>
    <col min="5682" max="5682" width="25.7109375" bestFit="1" customWidth="1"/>
    <col min="5683" max="5683" width="33.5703125" bestFit="1" customWidth="1"/>
    <col min="5684" max="5684" width="36.5703125" bestFit="1" customWidth="1"/>
    <col min="5685" max="5685" width="22.7109375" bestFit="1" customWidth="1"/>
    <col min="5686" max="5686" width="30" bestFit="1" customWidth="1"/>
    <col min="5687" max="5687" width="27" bestFit="1" customWidth="1"/>
    <col min="5688" max="5688" width="27.28515625" bestFit="1" customWidth="1"/>
    <col min="5689" max="5689" width="24.28515625" bestFit="1" customWidth="1"/>
    <col min="5690" max="5690" width="24.5703125" bestFit="1" customWidth="1"/>
    <col min="5691" max="5691" width="26.85546875" bestFit="1" customWidth="1"/>
    <col min="5692" max="5692" width="27.140625" bestFit="1" customWidth="1"/>
    <col min="5693" max="5693" width="24.140625" bestFit="1" customWidth="1"/>
    <col min="5694" max="5694" width="24.42578125" bestFit="1" customWidth="1"/>
    <col min="5695" max="5695" width="24.85546875" bestFit="1" customWidth="1"/>
    <col min="5889" max="5889" width="48.140625" bestFit="1" customWidth="1"/>
    <col min="5890" max="5890" width="29.42578125" bestFit="1" customWidth="1"/>
    <col min="5891" max="5891" width="8.7109375" customWidth="1"/>
    <col min="5892" max="5892" width="15.5703125" bestFit="1" customWidth="1"/>
    <col min="5893" max="5901" width="18.42578125" bestFit="1" customWidth="1"/>
    <col min="5902" max="5902" width="19.42578125" bestFit="1" customWidth="1"/>
    <col min="5903" max="5903" width="6.5703125" bestFit="1" customWidth="1"/>
    <col min="5904" max="5912" width="16.7109375" bestFit="1" customWidth="1"/>
    <col min="5913" max="5923" width="17.85546875" bestFit="1" customWidth="1"/>
    <col min="5924" max="5928" width="24.5703125" bestFit="1" customWidth="1"/>
    <col min="5929" max="5933" width="25.85546875" bestFit="1" customWidth="1"/>
    <col min="5934" max="5934" width="12.140625" bestFit="1" customWidth="1"/>
    <col min="5935" max="5935" width="14.5703125" bestFit="1" customWidth="1"/>
    <col min="5936" max="5936" width="17.5703125" bestFit="1" customWidth="1"/>
    <col min="5937" max="5937" width="22.7109375" bestFit="1" customWidth="1"/>
    <col min="5938" max="5938" width="25.7109375" bestFit="1" customWidth="1"/>
    <col min="5939" max="5939" width="33.5703125" bestFit="1" customWidth="1"/>
    <col min="5940" max="5940" width="36.5703125" bestFit="1" customWidth="1"/>
    <col min="5941" max="5941" width="22.7109375" bestFit="1" customWidth="1"/>
    <col min="5942" max="5942" width="30" bestFit="1" customWidth="1"/>
    <col min="5943" max="5943" width="27" bestFit="1" customWidth="1"/>
    <col min="5944" max="5944" width="27.28515625" bestFit="1" customWidth="1"/>
    <col min="5945" max="5945" width="24.28515625" bestFit="1" customWidth="1"/>
    <col min="5946" max="5946" width="24.5703125" bestFit="1" customWidth="1"/>
    <col min="5947" max="5947" width="26.85546875" bestFit="1" customWidth="1"/>
    <col min="5948" max="5948" width="27.140625" bestFit="1" customWidth="1"/>
    <col min="5949" max="5949" width="24.140625" bestFit="1" customWidth="1"/>
    <col min="5950" max="5950" width="24.42578125" bestFit="1" customWidth="1"/>
    <col min="5951" max="5951" width="24.85546875" bestFit="1" customWidth="1"/>
    <col min="6145" max="6145" width="48.140625" bestFit="1" customWidth="1"/>
    <col min="6146" max="6146" width="29.42578125" bestFit="1" customWidth="1"/>
    <col min="6147" max="6147" width="8.7109375" customWidth="1"/>
    <col min="6148" max="6148" width="15.5703125" bestFit="1" customWidth="1"/>
    <col min="6149" max="6157" width="18.42578125" bestFit="1" customWidth="1"/>
    <col min="6158" max="6158" width="19.42578125" bestFit="1" customWidth="1"/>
    <col min="6159" max="6159" width="6.5703125" bestFit="1" customWidth="1"/>
    <col min="6160" max="6168" width="16.7109375" bestFit="1" customWidth="1"/>
    <col min="6169" max="6179" width="17.85546875" bestFit="1" customWidth="1"/>
    <col min="6180" max="6184" width="24.5703125" bestFit="1" customWidth="1"/>
    <col min="6185" max="6189" width="25.85546875" bestFit="1" customWidth="1"/>
    <col min="6190" max="6190" width="12.140625" bestFit="1" customWidth="1"/>
    <col min="6191" max="6191" width="14.5703125" bestFit="1" customWidth="1"/>
    <col min="6192" max="6192" width="17.5703125" bestFit="1" customWidth="1"/>
    <col min="6193" max="6193" width="22.7109375" bestFit="1" customWidth="1"/>
    <col min="6194" max="6194" width="25.7109375" bestFit="1" customWidth="1"/>
    <col min="6195" max="6195" width="33.5703125" bestFit="1" customWidth="1"/>
    <col min="6196" max="6196" width="36.5703125" bestFit="1" customWidth="1"/>
    <col min="6197" max="6197" width="22.7109375" bestFit="1" customWidth="1"/>
    <col min="6198" max="6198" width="30" bestFit="1" customWidth="1"/>
    <col min="6199" max="6199" width="27" bestFit="1" customWidth="1"/>
    <col min="6200" max="6200" width="27.28515625" bestFit="1" customWidth="1"/>
    <col min="6201" max="6201" width="24.28515625" bestFit="1" customWidth="1"/>
    <col min="6202" max="6202" width="24.5703125" bestFit="1" customWidth="1"/>
    <col min="6203" max="6203" width="26.85546875" bestFit="1" customWidth="1"/>
    <col min="6204" max="6204" width="27.140625" bestFit="1" customWidth="1"/>
    <col min="6205" max="6205" width="24.140625" bestFit="1" customWidth="1"/>
    <col min="6206" max="6206" width="24.42578125" bestFit="1" customWidth="1"/>
    <col min="6207" max="6207" width="24.85546875" bestFit="1" customWidth="1"/>
    <col min="6401" max="6401" width="48.140625" bestFit="1" customWidth="1"/>
    <col min="6402" max="6402" width="29.42578125" bestFit="1" customWidth="1"/>
    <col min="6403" max="6403" width="8.7109375" customWidth="1"/>
    <col min="6404" max="6404" width="15.5703125" bestFit="1" customWidth="1"/>
    <col min="6405" max="6413" width="18.42578125" bestFit="1" customWidth="1"/>
    <col min="6414" max="6414" width="19.42578125" bestFit="1" customWidth="1"/>
    <col min="6415" max="6415" width="6.5703125" bestFit="1" customWidth="1"/>
    <col min="6416" max="6424" width="16.7109375" bestFit="1" customWidth="1"/>
    <col min="6425" max="6435" width="17.85546875" bestFit="1" customWidth="1"/>
    <col min="6436" max="6440" width="24.5703125" bestFit="1" customWidth="1"/>
    <col min="6441" max="6445" width="25.85546875" bestFit="1" customWidth="1"/>
    <col min="6446" max="6446" width="12.140625" bestFit="1" customWidth="1"/>
    <col min="6447" max="6447" width="14.5703125" bestFit="1" customWidth="1"/>
    <col min="6448" max="6448" width="17.5703125" bestFit="1" customWidth="1"/>
    <col min="6449" max="6449" width="22.7109375" bestFit="1" customWidth="1"/>
    <col min="6450" max="6450" width="25.7109375" bestFit="1" customWidth="1"/>
    <col min="6451" max="6451" width="33.5703125" bestFit="1" customWidth="1"/>
    <col min="6452" max="6452" width="36.5703125" bestFit="1" customWidth="1"/>
    <col min="6453" max="6453" width="22.7109375" bestFit="1" customWidth="1"/>
    <col min="6454" max="6454" width="30" bestFit="1" customWidth="1"/>
    <col min="6455" max="6455" width="27" bestFit="1" customWidth="1"/>
    <col min="6456" max="6456" width="27.28515625" bestFit="1" customWidth="1"/>
    <col min="6457" max="6457" width="24.28515625" bestFit="1" customWidth="1"/>
    <col min="6458" max="6458" width="24.5703125" bestFit="1" customWidth="1"/>
    <col min="6459" max="6459" width="26.85546875" bestFit="1" customWidth="1"/>
    <col min="6460" max="6460" width="27.140625" bestFit="1" customWidth="1"/>
    <col min="6461" max="6461" width="24.140625" bestFit="1" customWidth="1"/>
    <col min="6462" max="6462" width="24.42578125" bestFit="1" customWidth="1"/>
    <col min="6463" max="6463" width="24.85546875" bestFit="1" customWidth="1"/>
    <col min="6657" max="6657" width="48.140625" bestFit="1" customWidth="1"/>
    <col min="6658" max="6658" width="29.42578125" bestFit="1" customWidth="1"/>
    <col min="6659" max="6659" width="8.7109375" customWidth="1"/>
    <col min="6660" max="6660" width="15.5703125" bestFit="1" customWidth="1"/>
    <col min="6661" max="6669" width="18.42578125" bestFit="1" customWidth="1"/>
    <col min="6670" max="6670" width="19.42578125" bestFit="1" customWidth="1"/>
    <col min="6671" max="6671" width="6.5703125" bestFit="1" customWidth="1"/>
    <col min="6672" max="6680" width="16.7109375" bestFit="1" customWidth="1"/>
    <col min="6681" max="6691" width="17.85546875" bestFit="1" customWidth="1"/>
    <col min="6692" max="6696" width="24.5703125" bestFit="1" customWidth="1"/>
    <col min="6697" max="6701" width="25.85546875" bestFit="1" customWidth="1"/>
    <col min="6702" max="6702" width="12.140625" bestFit="1" customWidth="1"/>
    <col min="6703" max="6703" width="14.5703125" bestFit="1" customWidth="1"/>
    <col min="6704" max="6704" width="17.5703125" bestFit="1" customWidth="1"/>
    <col min="6705" max="6705" width="22.7109375" bestFit="1" customWidth="1"/>
    <col min="6706" max="6706" width="25.7109375" bestFit="1" customWidth="1"/>
    <col min="6707" max="6707" width="33.5703125" bestFit="1" customWidth="1"/>
    <col min="6708" max="6708" width="36.5703125" bestFit="1" customWidth="1"/>
    <col min="6709" max="6709" width="22.7109375" bestFit="1" customWidth="1"/>
    <col min="6710" max="6710" width="30" bestFit="1" customWidth="1"/>
    <col min="6711" max="6711" width="27" bestFit="1" customWidth="1"/>
    <col min="6712" max="6712" width="27.28515625" bestFit="1" customWidth="1"/>
    <col min="6713" max="6713" width="24.28515625" bestFit="1" customWidth="1"/>
    <col min="6714" max="6714" width="24.5703125" bestFit="1" customWidth="1"/>
    <col min="6715" max="6715" width="26.85546875" bestFit="1" customWidth="1"/>
    <col min="6716" max="6716" width="27.140625" bestFit="1" customWidth="1"/>
    <col min="6717" max="6717" width="24.140625" bestFit="1" customWidth="1"/>
    <col min="6718" max="6718" width="24.42578125" bestFit="1" customWidth="1"/>
    <col min="6719" max="6719" width="24.85546875" bestFit="1" customWidth="1"/>
    <col min="6913" max="6913" width="48.140625" bestFit="1" customWidth="1"/>
    <col min="6914" max="6914" width="29.42578125" bestFit="1" customWidth="1"/>
    <col min="6915" max="6915" width="8.7109375" customWidth="1"/>
    <col min="6916" max="6916" width="15.5703125" bestFit="1" customWidth="1"/>
    <col min="6917" max="6925" width="18.42578125" bestFit="1" customWidth="1"/>
    <col min="6926" max="6926" width="19.42578125" bestFit="1" customWidth="1"/>
    <col min="6927" max="6927" width="6.5703125" bestFit="1" customWidth="1"/>
    <col min="6928" max="6936" width="16.7109375" bestFit="1" customWidth="1"/>
    <col min="6937" max="6947" width="17.85546875" bestFit="1" customWidth="1"/>
    <col min="6948" max="6952" width="24.5703125" bestFit="1" customWidth="1"/>
    <col min="6953" max="6957" width="25.85546875" bestFit="1" customWidth="1"/>
    <col min="6958" max="6958" width="12.140625" bestFit="1" customWidth="1"/>
    <col min="6959" max="6959" width="14.5703125" bestFit="1" customWidth="1"/>
    <col min="6960" max="6960" width="17.5703125" bestFit="1" customWidth="1"/>
    <col min="6961" max="6961" width="22.7109375" bestFit="1" customWidth="1"/>
    <col min="6962" max="6962" width="25.7109375" bestFit="1" customWidth="1"/>
    <col min="6963" max="6963" width="33.5703125" bestFit="1" customWidth="1"/>
    <col min="6964" max="6964" width="36.5703125" bestFit="1" customWidth="1"/>
    <col min="6965" max="6965" width="22.7109375" bestFit="1" customWidth="1"/>
    <col min="6966" max="6966" width="30" bestFit="1" customWidth="1"/>
    <col min="6967" max="6967" width="27" bestFit="1" customWidth="1"/>
    <col min="6968" max="6968" width="27.28515625" bestFit="1" customWidth="1"/>
    <col min="6969" max="6969" width="24.28515625" bestFit="1" customWidth="1"/>
    <col min="6970" max="6970" width="24.5703125" bestFit="1" customWidth="1"/>
    <col min="6971" max="6971" width="26.85546875" bestFit="1" customWidth="1"/>
    <col min="6972" max="6972" width="27.140625" bestFit="1" customWidth="1"/>
    <col min="6973" max="6973" width="24.140625" bestFit="1" customWidth="1"/>
    <col min="6974" max="6974" width="24.42578125" bestFit="1" customWidth="1"/>
    <col min="6975" max="6975" width="24.85546875" bestFit="1" customWidth="1"/>
    <col min="7169" max="7169" width="48.140625" bestFit="1" customWidth="1"/>
    <col min="7170" max="7170" width="29.42578125" bestFit="1" customWidth="1"/>
    <col min="7171" max="7171" width="8.7109375" customWidth="1"/>
    <col min="7172" max="7172" width="15.5703125" bestFit="1" customWidth="1"/>
    <col min="7173" max="7181" width="18.42578125" bestFit="1" customWidth="1"/>
    <col min="7182" max="7182" width="19.42578125" bestFit="1" customWidth="1"/>
    <col min="7183" max="7183" width="6.5703125" bestFit="1" customWidth="1"/>
    <col min="7184" max="7192" width="16.7109375" bestFit="1" customWidth="1"/>
    <col min="7193" max="7203" width="17.85546875" bestFit="1" customWidth="1"/>
    <col min="7204" max="7208" width="24.5703125" bestFit="1" customWidth="1"/>
    <col min="7209" max="7213" width="25.85546875" bestFit="1" customWidth="1"/>
    <col min="7214" max="7214" width="12.140625" bestFit="1" customWidth="1"/>
    <col min="7215" max="7215" width="14.5703125" bestFit="1" customWidth="1"/>
    <col min="7216" max="7216" width="17.5703125" bestFit="1" customWidth="1"/>
    <col min="7217" max="7217" width="22.7109375" bestFit="1" customWidth="1"/>
    <col min="7218" max="7218" width="25.7109375" bestFit="1" customWidth="1"/>
    <col min="7219" max="7219" width="33.5703125" bestFit="1" customWidth="1"/>
    <col min="7220" max="7220" width="36.5703125" bestFit="1" customWidth="1"/>
    <col min="7221" max="7221" width="22.7109375" bestFit="1" customWidth="1"/>
    <col min="7222" max="7222" width="30" bestFit="1" customWidth="1"/>
    <col min="7223" max="7223" width="27" bestFit="1" customWidth="1"/>
    <col min="7224" max="7224" width="27.28515625" bestFit="1" customWidth="1"/>
    <col min="7225" max="7225" width="24.28515625" bestFit="1" customWidth="1"/>
    <col min="7226" max="7226" width="24.5703125" bestFit="1" customWidth="1"/>
    <col min="7227" max="7227" width="26.85546875" bestFit="1" customWidth="1"/>
    <col min="7228" max="7228" width="27.140625" bestFit="1" customWidth="1"/>
    <col min="7229" max="7229" width="24.140625" bestFit="1" customWidth="1"/>
    <col min="7230" max="7230" width="24.42578125" bestFit="1" customWidth="1"/>
    <col min="7231" max="7231" width="24.85546875" bestFit="1" customWidth="1"/>
    <col min="7425" max="7425" width="48.140625" bestFit="1" customWidth="1"/>
    <col min="7426" max="7426" width="29.42578125" bestFit="1" customWidth="1"/>
    <col min="7427" max="7427" width="8.7109375" customWidth="1"/>
    <col min="7428" max="7428" width="15.5703125" bestFit="1" customWidth="1"/>
    <col min="7429" max="7437" width="18.42578125" bestFit="1" customWidth="1"/>
    <col min="7438" max="7438" width="19.42578125" bestFit="1" customWidth="1"/>
    <col min="7439" max="7439" width="6.5703125" bestFit="1" customWidth="1"/>
    <col min="7440" max="7448" width="16.7109375" bestFit="1" customWidth="1"/>
    <col min="7449" max="7459" width="17.85546875" bestFit="1" customWidth="1"/>
    <col min="7460" max="7464" width="24.5703125" bestFit="1" customWidth="1"/>
    <col min="7465" max="7469" width="25.85546875" bestFit="1" customWidth="1"/>
    <col min="7470" max="7470" width="12.140625" bestFit="1" customWidth="1"/>
    <col min="7471" max="7471" width="14.5703125" bestFit="1" customWidth="1"/>
    <col min="7472" max="7472" width="17.5703125" bestFit="1" customWidth="1"/>
    <col min="7473" max="7473" width="22.7109375" bestFit="1" customWidth="1"/>
    <col min="7474" max="7474" width="25.7109375" bestFit="1" customWidth="1"/>
    <col min="7475" max="7475" width="33.5703125" bestFit="1" customWidth="1"/>
    <col min="7476" max="7476" width="36.5703125" bestFit="1" customWidth="1"/>
    <col min="7477" max="7477" width="22.7109375" bestFit="1" customWidth="1"/>
    <col min="7478" max="7478" width="30" bestFit="1" customWidth="1"/>
    <col min="7479" max="7479" width="27" bestFit="1" customWidth="1"/>
    <col min="7480" max="7480" width="27.28515625" bestFit="1" customWidth="1"/>
    <col min="7481" max="7481" width="24.28515625" bestFit="1" customWidth="1"/>
    <col min="7482" max="7482" width="24.5703125" bestFit="1" customWidth="1"/>
    <col min="7483" max="7483" width="26.85546875" bestFit="1" customWidth="1"/>
    <col min="7484" max="7484" width="27.140625" bestFit="1" customWidth="1"/>
    <col min="7485" max="7485" width="24.140625" bestFit="1" customWidth="1"/>
    <col min="7486" max="7486" width="24.42578125" bestFit="1" customWidth="1"/>
    <col min="7487" max="7487" width="24.85546875" bestFit="1" customWidth="1"/>
    <col min="7681" max="7681" width="48.140625" bestFit="1" customWidth="1"/>
    <col min="7682" max="7682" width="29.42578125" bestFit="1" customWidth="1"/>
    <col min="7683" max="7683" width="8.7109375" customWidth="1"/>
    <col min="7684" max="7684" width="15.5703125" bestFit="1" customWidth="1"/>
    <col min="7685" max="7693" width="18.42578125" bestFit="1" customWidth="1"/>
    <col min="7694" max="7694" width="19.42578125" bestFit="1" customWidth="1"/>
    <col min="7695" max="7695" width="6.5703125" bestFit="1" customWidth="1"/>
    <col min="7696" max="7704" width="16.7109375" bestFit="1" customWidth="1"/>
    <col min="7705" max="7715" width="17.85546875" bestFit="1" customWidth="1"/>
    <col min="7716" max="7720" width="24.5703125" bestFit="1" customWidth="1"/>
    <col min="7721" max="7725" width="25.85546875" bestFit="1" customWidth="1"/>
    <col min="7726" max="7726" width="12.140625" bestFit="1" customWidth="1"/>
    <col min="7727" max="7727" width="14.5703125" bestFit="1" customWidth="1"/>
    <col min="7728" max="7728" width="17.5703125" bestFit="1" customWidth="1"/>
    <col min="7729" max="7729" width="22.7109375" bestFit="1" customWidth="1"/>
    <col min="7730" max="7730" width="25.7109375" bestFit="1" customWidth="1"/>
    <col min="7731" max="7731" width="33.5703125" bestFit="1" customWidth="1"/>
    <col min="7732" max="7732" width="36.5703125" bestFit="1" customWidth="1"/>
    <col min="7733" max="7733" width="22.7109375" bestFit="1" customWidth="1"/>
    <col min="7734" max="7734" width="30" bestFit="1" customWidth="1"/>
    <col min="7735" max="7735" width="27" bestFit="1" customWidth="1"/>
    <col min="7736" max="7736" width="27.28515625" bestFit="1" customWidth="1"/>
    <col min="7737" max="7737" width="24.28515625" bestFit="1" customWidth="1"/>
    <col min="7738" max="7738" width="24.5703125" bestFit="1" customWidth="1"/>
    <col min="7739" max="7739" width="26.85546875" bestFit="1" customWidth="1"/>
    <col min="7740" max="7740" width="27.140625" bestFit="1" customWidth="1"/>
    <col min="7741" max="7741" width="24.140625" bestFit="1" customWidth="1"/>
    <col min="7742" max="7742" width="24.42578125" bestFit="1" customWidth="1"/>
    <col min="7743" max="7743" width="24.85546875" bestFit="1" customWidth="1"/>
    <col min="7937" max="7937" width="48.140625" bestFit="1" customWidth="1"/>
    <col min="7938" max="7938" width="29.42578125" bestFit="1" customWidth="1"/>
    <col min="7939" max="7939" width="8.7109375" customWidth="1"/>
    <col min="7940" max="7940" width="15.5703125" bestFit="1" customWidth="1"/>
    <col min="7941" max="7949" width="18.42578125" bestFit="1" customWidth="1"/>
    <col min="7950" max="7950" width="19.42578125" bestFit="1" customWidth="1"/>
    <col min="7951" max="7951" width="6.5703125" bestFit="1" customWidth="1"/>
    <col min="7952" max="7960" width="16.7109375" bestFit="1" customWidth="1"/>
    <col min="7961" max="7971" width="17.85546875" bestFit="1" customWidth="1"/>
    <col min="7972" max="7976" width="24.5703125" bestFit="1" customWidth="1"/>
    <col min="7977" max="7981" width="25.85546875" bestFit="1" customWidth="1"/>
    <col min="7982" max="7982" width="12.140625" bestFit="1" customWidth="1"/>
    <col min="7983" max="7983" width="14.5703125" bestFit="1" customWidth="1"/>
    <col min="7984" max="7984" width="17.5703125" bestFit="1" customWidth="1"/>
    <col min="7985" max="7985" width="22.7109375" bestFit="1" customWidth="1"/>
    <col min="7986" max="7986" width="25.7109375" bestFit="1" customWidth="1"/>
    <col min="7987" max="7987" width="33.5703125" bestFit="1" customWidth="1"/>
    <col min="7988" max="7988" width="36.5703125" bestFit="1" customWidth="1"/>
    <col min="7989" max="7989" width="22.7109375" bestFit="1" customWidth="1"/>
    <col min="7990" max="7990" width="30" bestFit="1" customWidth="1"/>
    <col min="7991" max="7991" width="27" bestFit="1" customWidth="1"/>
    <col min="7992" max="7992" width="27.28515625" bestFit="1" customWidth="1"/>
    <col min="7993" max="7993" width="24.28515625" bestFit="1" customWidth="1"/>
    <col min="7994" max="7994" width="24.5703125" bestFit="1" customWidth="1"/>
    <col min="7995" max="7995" width="26.85546875" bestFit="1" customWidth="1"/>
    <col min="7996" max="7996" width="27.140625" bestFit="1" customWidth="1"/>
    <col min="7997" max="7997" width="24.140625" bestFit="1" customWidth="1"/>
    <col min="7998" max="7998" width="24.42578125" bestFit="1" customWidth="1"/>
    <col min="7999" max="7999" width="24.85546875" bestFit="1" customWidth="1"/>
    <col min="8193" max="8193" width="48.140625" bestFit="1" customWidth="1"/>
    <col min="8194" max="8194" width="29.42578125" bestFit="1" customWidth="1"/>
    <col min="8195" max="8195" width="8.7109375" customWidth="1"/>
    <col min="8196" max="8196" width="15.5703125" bestFit="1" customWidth="1"/>
    <col min="8197" max="8205" width="18.42578125" bestFit="1" customWidth="1"/>
    <col min="8206" max="8206" width="19.42578125" bestFit="1" customWidth="1"/>
    <col min="8207" max="8207" width="6.5703125" bestFit="1" customWidth="1"/>
    <col min="8208" max="8216" width="16.7109375" bestFit="1" customWidth="1"/>
    <col min="8217" max="8227" width="17.85546875" bestFit="1" customWidth="1"/>
    <col min="8228" max="8232" width="24.5703125" bestFit="1" customWidth="1"/>
    <col min="8233" max="8237" width="25.85546875" bestFit="1" customWidth="1"/>
    <col min="8238" max="8238" width="12.140625" bestFit="1" customWidth="1"/>
    <col min="8239" max="8239" width="14.5703125" bestFit="1" customWidth="1"/>
    <col min="8240" max="8240" width="17.5703125" bestFit="1" customWidth="1"/>
    <col min="8241" max="8241" width="22.7109375" bestFit="1" customWidth="1"/>
    <col min="8242" max="8242" width="25.7109375" bestFit="1" customWidth="1"/>
    <col min="8243" max="8243" width="33.5703125" bestFit="1" customWidth="1"/>
    <col min="8244" max="8244" width="36.5703125" bestFit="1" customWidth="1"/>
    <col min="8245" max="8245" width="22.7109375" bestFit="1" customWidth="1"/>
    <col min="8246" max="8246" width="30" bestFit="1" customWidth="1"/>
    <col min="8247" max="8247" width="27" bestFit="1" customWidth="1"/>
    <col min="8248" max="8248" width="27.28515625" bestFit="1" customWidth="1"/>
    <col min="8249" max="8249" width="24.28515625" bestFit="1" customWidth="1"/>
    <col min="8250" max="8250" width="24.5703125" bestFit="1" customWidth="1"/>
    <col min="8251" max="8251" width="26.85546875" bestFit="1" customWidth="1"/>
    <col min="8252" max="8252" width="27.140625" bestFit="1" customWidth="1"/>
    <col min="8253" max="8253" width="24.140625" bestFit="1" customWidth="1"/>
    <col min="8254" max="8254" width="24.42578125" bestFit="1" customWidth="1"/>
    <col min="8255" max="8255" width="24.85546875" bestFit="1" customWidth="1"/>
    <col min="8449" max="8449" width="48.140625" bestFit="1" customWidth="1"/>
    <col min="8450" max="8450" width="29.42578125" bestFit="1" customWidth="1"/>
    <col min="8451" max="8451" width="8.7109375" customWidth="1"/>
    <col min="8452" max="8452" width="15.5703125" bestFit="1" customWidth="1"/>
    <col min="8453" max="8461" width="18.42578125" bestFit="1" customWidth="1"/>
    <col min="8462" max="8462" width="19.42578125" bestFit="1" customWidth="1"/>
    <col min="8463" max="8463" width="6.5703125" bestFit="1" customWidth="1"/>
    <col min="8464" max="8472" width="16.7109375" bestFit="1" customWidth="1"/>
    <col min="8473" max="8483" width="17.85546875" bestFit="1" customWidth="1"/>
    <col min="8484" max="8488" width="24.5703125" bestFit="1" customWidth="1"/>
    <col min="8489" max="8493" width="25.85546875" bestFit="1" customWidth="1"/>
    <col min="8494" max="8494" width="12.140625" bestFit="1" customWidth="1"/>
    <col min="8495" max="8495" width="14.5703125" bestFit="1" customWidth="1"/>
    <col min="8496" max="8496" width="17.5703125" bestFit="1" customWidth="1"/>
    <col min="8497" max="8497" width="22.7109375" bestFit="1" customWidth="1"/>
    <col min="8498" max="8498" width="25.7109375" bestFit="1" customWidth="1"/>
    <col min="8499" max="8499" width="33.5703125" bestFit="1" customWidth="1"/>
    <col min="8500" max="8500" width="36.5703125" bestFit="1" customWidth="1"/>
    <col min="8501" max="8501" width="22.7109375" bestFit="1" customWidth="1"/>
    <col min="8502" max="8502" width="30" bestFit="1" customWidth="1"/>
    <col min="8503" max="8503" width="27" bestFit="1" customWidth="1"/>
    <col min="8504" max="8504" width="27.28515625" bestFit="1" customWidth="1"/>
    <col min="8505" max="8505" width="24.28515625" bestFit="1" customWidth="1"/>
    <col min="8506" max="8506" width="24.5703125" bestFit="1" customWidth="1"/>
    <col min="8507" max="8507" width="26.85546875" bestFit="1" customWidth="1"/>
    <col min="8508" max="8508" width="27.140625" bestFit="1" customWidth="1"/>
    <col min="8509" max="8509" width="24.140625" bestFit="1" customWidth="1"/>
    <col min="8510" max="8510" width="24.42578125" bestFit="1" customWidth="1"/>
    <col min="8511" max="8511" width="24.85546875" bestFit="1" customWidth="1"/>
    <col min="8705" max="8705" width="48.140625" bestFit="1" customWidth="1"/>
    <col min="8706" max="8706" width="29.42578125" bestFit="1" customWidth="1"/>
    <col min="8707" max="8707" width="8.7109375" customWidth="1"/>
    <col min="8708" max="8708" width="15.5703125" bestFit="1" customWidth="1"/>
    <col min="8709" max="8717" width="18.42578125" bestFit="1" customWidth="1"/>
    <col min="8718" max="8718" width="19.42578125" bestFit="1" customWidth="1"/>
    <col min="8719" max="8719" width="6.5703125" bestFit="1" customWidth="1"/>
    <col min="8720" max="8728" width="16.7109375" bestFit="1" customWidth="1"/>
    <col min="8729" max="8739" width="17.85546875" bestFit="1" customWidth="1"/>
    <col min="8740" max="8744" width="24.5703125" bestFit="1" customWidth="1"/>
    <col min="8745" max="8749" width="25.85546875" bestFit="1" customWidth="1"/>
    <col min="8750" max="8750" width="12.140625" bestFit="1" customWidth="1"/>
    <col min="8751" max="8751" width="14.5703125" bestFit="1" customWidth="1"/>
    <col min="8752" max="8752" width="17.5703125" bestFit="1" customWidth="1"/>
    <col min="8753" max="8753" width="22.7109375" bestFit="1" customWidth="1"/>
    <col min="8754" max="8754" width="25.7109375" bestFit="1" customWidth="1"/>
    <col min="8755" max="8755" width="33.5703125" bestFit="1" customWidth="1"/>
    <col min="8756" max="8756" width="36.5703125" bestFit="1" customWidth="1"/>
    <col min="8757" max="8757" width="22.7109375" bestFit="1" customWidth="1"/>
    <col min="8758" max="8758" width="30" bestFit="1" customWidth="1"/>
    <col min="8759" max="8759" width="27" bestFit="1" customWidth="1"/>
    <col min="8760" max="8760" width="27.28515625" bestFit="1" customWidth="1"/>
    <col min="8761" max="8761" width="24.28515625" bestFit="1" customWidth="1"/>
    <col min="8762" max="8762" width="24.5703125" bestFit="1" customWidth="1"/>
    <col min="8763" max="8763" width="26.85546875" bestFit="1" customWidth="1"/>
    <col min="8764" max="8764" width="27.140625" bestFit="1" customWidth="1"/>
    <col min="8765" max="8765" width="24.140625" bestFit="1" customWidth="1"/>
    <col min="8766" max="8766" width="24.42578125" bestFit="1" customWidth="1"/>
    <col min="8767" max="8767" width="24.85546875" bestFit="1" customWidth="1"/>
    <col min="8961" max="8961" width="48.140625" bestFit="1" customWidth="1"/>
    <col min="8962" max="8962" width="29.42578125" bestFit="1" customWidth="1"/>
    <col min="8963" max="8963" width="8.7109375" customWidth="1"/>
    <col min="8964" max="8964" width="15.5703125" bestFit="1" customWidth="1"/>
    <col min="8965" max="8973" width="18.42578125" bestFit="1" customWidth="1"/>
    <col min="8974" max="8974" width="19.42578125" bestFit="1" customWidth="1"/>
    <col min="8975" max="8975" width="6.5703125" bestFit="1" customWidth="1"/>
    <col min="8976" max="8984" width="16.7109375" bestFit="1" customWidth="1"/>
    <col min="8985" max="8995" width="17.85546875" bestFit="1" customWidth="1"/>
    <col min="8996" max="9000" width="24.5703125" bestFit="1" customWidth="1"/>
    <col min="9001" max="9005" width="25.85546875" bestFit="1" customWidth="1"/>
    <col min="9006" max="9006" width="12.140625" bestFit="1" customWidth="1"/>
    <col min="9007" max="9007" width="14.5703125" bestFit="1" customWidth="1"/>
    <col min="9008" max="9008" width="17.5703125" bestFit="1" customWidth="1"/>
    <col min="9009" max="9009" width="22.7109375" bestFit="1" customWidth="1"/>
    <col min="9010" max="9010" width="25.7109375" bestFit="1" customWidth="1"/>
    <col min="9011" max="9011" width="33.5703125" bestFit="1" customWidth="1"/>
    <col min="9012" max="9012" width="36.5703125" bestFit="1" customWidth="1"/>
    <col min="9013" max="9013" width="22.7109375" bestFit="1" customWidth="1"/>
    <col min="9014" max="9014" width="30" bestFit="1" customWidth="1"/>
    <col min="9015" max="9015" width="27" bestFit="1" customWidth="1"/>
    <col min="9016" max="9016" width="27.28515625" bestFit="1" customWidth="1"/>
    <col min="9017" max="9017" width="24.28515625" bestFit="1" customWidth="1"/>
    <col min="9018" max="9018" width="24.5703125" bestFit="1" customWidth="1"/>
    <col min="9019" max="9019" width="26.85546875" bestFit="1" customWidth="1"/>
    <col min="9020" max="9020" width="27.140625" bestFit="1" customWidth="1"/>
    <col min="9021" max="9021" width="24.140625" bestFit="1" customWidth="1"/>
    <col min="9022" max="9022" width="24.42578125" bestFit="1" customWidth="1"/>
    <col min="9023" max="9023" width="24.85546875" bestFit="1" customWidth="1"/>
    <col min="9217" max="9217" width="48.140625" bestFit="1" customWidth="1"/>
    <col min="9218" max="9218" width="29.42578125" bestFit="1" customWidth="1"/>
    <col min="9219" max="9219" width="8.7109375" customWidth="1"/>
    <col min="9220" max="9220" width="15.5703125" bestFit="1" customWidth="1"/>
    <col min="9221" max="9229" width="18.42578125" bestFit="1" customWidth="1"/>
    <col min="9230" max="9230" width="19.42578125" bestFit="1" customWidth="1"/>
    <col min="9231" max="9231" width="6.5703125" bestFit="1" customWidth="1"/>
    <col min="9232" max="9240" width="16.7109375" bestFit="1" customWidth="1"/>
    <col min="9241" max="9251" width="17.85546875" bestFit="1" customWidth="1"/>
    <col min="9252" max="9256" width="24.5703125" bestFit="1" customWidth="1"/>
    <col min="9257" max="9261" width="25.85546875" bestFit="1" customWidth="1"/>
    <col min="9262" max="9262" width="12.140625" bestFit="1" customWidth="1"/>
    <col min="9263" max="9263" width="14.5703125" bestFit="1" customWidth="1"/>
    <col min="9264" max="9264" width="17.5703125" bestFit="1" customWidth="1"/>
    <col min="9265" max="9265" width="22.7109375" bestFit="1" customWidth="1"/>
    <col min="9266" max="9266" width="25.7109375" bestFit="1" customWidth="1"/>
    <col min="9267" max="9267" width="33.5703125" bestFit="1" customWidth="1"/>
    <col min="9268" max="9268" width="36.5703125" bestFit="1" customWidth="1"/>
    <col min="9269" max="9269" width="22.7109375" bestFit="1" customWidth="1"/>
    <col min="9270" max="9270" width="30" bestFit="1" customWidth="1"/>
    <col min="9271" max="9271" width="27" bestFit="1" customWidth="1"/>
    <col min="9272" max="9272" width="27.28515625" bestFit="1" customWidth="1"/>
    <col min="9273" max="9273" width="24.28515625" bestFit="1" customWidth="1"/>
    <col min="9274" max="9274" width="24.5703125" bestFit="1" customWidth="1"/>
    <col min="9275" max="9275" width="26.85546875" bestFit="1" customWidth="1"/>
    <col min="9276" max="9276" width="27.140625" bestFit="1" customWidth="1"/>
    <col min="9277" max="9277" width="24.140625" bestFit="1" customWidth="1"/>
    <col min="9278" max="9278" width="24.42578125" bestFit="1" customWidth="1"/>
    <col min="9279" max="9279" width="24.85546875" bestFit="1" customWidth="1"/>
    <col min="9473" max="9473" width="48.140625" bestFit="1" customWidth="1"/>
    <col min="9474" max="9474" width="29.42578125" bestFit="1" customWidth="1"/>
    <col min="9475" max="9475" width="8.7109375" customWidth="1"/>
    <col min="9476" max="9476" width="15.5703125" bestFit="1" customWidth="1"/>
    <col min="9477" max="9485" width="18.42578125" bestFit="1" customWidth="1"/>
    <col min="9486" max="9486" width="19.42578125" bestFit="1" customWidth="1"/>
    <col min="9487" max="9487" width="6.5703125" bestFit="1" customWidth="1"/>
    <col min="9488" max="9496" width="16.7109375" bestFit="1" customWidth="1"/>
    <col min="9497" max="9507" width="17.85546875" bestFit="1" customWidth="1"/>
    <col min="9508" max="9512" width="24.5703125" bestFit="1" customWidth="1"/>
    <col min="9513" max="9517" width="25.85546875" bestFit="1" customWidth="1"/>
    <col min="9518" max="9518" width="12.140625" bestFit="1" customWidth="1"/>
    <col min="9519" max="9519" width="14.5703125" bestFit="1" customWidth="1"/>
    <col min="9520" max="9520" width="17.5703125" bestFit="1" customWidth="1"/>
    <col min="9521" max="9521" width="22.7109375" bestFit="1" customWidth="1"/>
    <col min="9522" max="9522" width="25.7109375" bestFit="1" customWidth="1"/>
    <col min="9523" max="9523" width="33.5703125" bestFit="1" customWidth="1"/>
    <col min="9524" max="9524" width="36.5703125" bestFit="1" customWidth="1"/>
    <col min="9525" max="9525" width="22.7109375" bestFit="1" customWidth="1"/>
    <col min="9526" max="9526" width="30" bestFit="1" customWidth="1"/>
    <col min="9527" max="9527" width="27" bestFit="1" customWidth="1"/>
    <col min="9528" max="9528" width="27.28515625" bestFit="1" customWidth="1"/>
    <col min="9529" max="9529" width="24.28515625" bestFit="1" customWidth="1"/>
    <col min="9530" max="9530" width="24.5703125" bestFit="1" customWidth="1"/>
    <col min="9531" max="9531" width="26.85546875" bestFit="1" customWidth="1"/>
    <col min="9532" max="9532" width="27.140625" bestFit="1" customWidth="1"/>
    <col min="9533" max="9533" width="24.140625" bestFit="1" customWidth="1"/>
    <col min="9534" max="9534" width="24.42578125" bestFit="1" customWidth="1"/>
    <col min="9535" max="9535" width="24.85546875" bestFit="1" customWidth="1"/>
    <col min="9729" max="9729" width="48.140625" bestFit="1" customWidth="1"/>
    <col min="9730" max="9730" width="29.42578125" bestFit="1" customWidth="1"/>
    <col min="9731" max="9731" width="8.7109375" customWidth="1"/>
    <col min="9732" max="9732" width="15.5703125" bestFit="1" customWidth="1"/>
    <col min="9733" max="9741" width="18.42578125" bestFit="1" customWidth="1"/>
    <col min="9742" max="9742" width="19.42578125" bestFit="1" customWidth="1"/>
    <col min="9743" max="9743" width="6.5703125" bestFit="1" customWidth="1"/>
    <col min="9744" max="9752" width="16.7109375" bestFit="1" customWidth="1"/>
    <col min="9753" max="9763" width="17.85546875" bestFit="1" customWidth="1"/>
    <col min="9764" max="9768" width="24.5703125" bestFit="1" customWidth="1"/>
    <col min="9769" max="9773" width="25.85546875" bestFit="1" customWidth="1"/>
    <col min="9774" max="9774" width="12.140625" bestFit="1" customWidth="1"/>
    <col min="9775" max="9775" width="14.5703125" bestFit="1" customWidth="1"/>
    <col min="9776" max="9776" width="17.5703125" bestFit="1" customWidth="1"/>
    <col min="9777" max="9777" width="22.7109375" bestFit="1" customWidth="1"/>
    <col min="9778" max="9778" width="25.7109375" bestFit="1" customWidth="1"/>
    <col min="9779" max="9779" width="33.5703125" bestFit="1" customWidth="1"/>
    <col min="9780" max="9780" width="36.5703125" bestFit="1" customWidth="1"/>
    <col min="9781" max="9781" width="22.7109375" bestFit="1" customWidth="1"/>
    <col min="9782" max="9782" width="30" bestFit="1" customWidth="1"/>
    <col min="9783" max="9783" width="27" bestFit="1" customWidth="1"/>
    <col min="9784" max="9784" width="27.28515625" bestFit="1" customWidth="1"/>
    <col min="9785" max="9785" width="24.28515625" bestFit="1" customWidth="1"/>
    <col min="9786" max="9786" width="24.5703125" bestFit="1" customWidth="1"/>
    <col min="9787" max="9787" width="26.85546875" bestFit="1" customWidth="1"/>
    <col min="9788" max="9788" width="27.140625" bestFit="1" customWidth="1"/>
    <col min="9789" max="9789" width="24.140625" bestFit="1" customWidth="1"/>
    <col min="9790" max="9790" width="24.42578125" bestFit="1" customWidth="1"/>
    <col min="9791" max="9791" width="24.85546875" bestFit="1" customWidth="1"/>
    <col min="9985" max="9985" width="48.140625" bestFit="1" customWidth="1"/>
    <col min="9986" max="9986" width="29.42578125" bestFit="1" customWidth="1"/>
    <col min="9987" max="9987" width="8.7109375" customWidth="1"/>
    <col min="9988" max="9988" width="15.5703125" bestFit="1" customWidth="1"/>
    <col min="9989" max="9997" width="18.42578125" bestFit="1" customWidth="1"/>
    <col min="9998" max="9998" width="19.42578125" bestFit="1" customWidth="1"/>
    <col min="9999" max="9999" width="6.5703125" bestFit="1" customWidth="1"/>
    <col min="10000" max="10008" width="16.7109375" bestFit="1" customWidth="1"/>
    <col min="10009" max="10019" width="17.85546875" bestFit="1" customWidth="1"/>
    <col min="10020" max="10024" width="24.5703125" bestFit="1" customWidth="1"/>
    <col min="10025" max="10029" width="25.85546875" bestFit="1" customWidth="1"/>
    <col min="10030" max="10030" width="12.140625" bestFit="1" customWidth="1"/>
    <col min="10031" max="10031" width="14.5703125" bestFit="1" customWidth="1"/>
    <col min="10032" max="10032" width="17.5703125" bestFit="1" customWidth="1"/>
    <col min="10033" max="10033" width="22.7109375" bestFit="1" customWidth="1"/>
    <col min="10034" max="10034" width="25.7109375" bestFit="1" customWidth="1"/>
    <col min="10035" max="10035" width="33.5703125" bestFit="1" customWidth="1"/>
    <col min="10036" max="10036" width="36.5703125" bestFit="1" customWidth="1"/>
    <col min="10037" max="10037" width="22.7109375" bestFit="1" customWidth="1"/>
    <col min="10038" max="10038" width="30" bestFit="1" customWidth="1"/>
    <col min="10039" max="10039" width="27" bestFit="1" customWidth="1"/>
    <col min="10040" max="10040" width="27.28515625" bestFit="1" customWidth="1"/>
    <col min="10041" max="10041" width="24.28515625" bestFit="1" customWidth="1"/>
    <col min="10042" max="10042" width="24.5703125" bestFit="1" customWidth="1"/>
    <col min="10043" max="10043" width="26.85546875" bestFit="1" customWidth="1"/>
    <col min="10044" max="10044" width="27.140625" bestFit="1" customWidth="1"/>
    <col min="10045" max="10045" width="24.140625" bestFit="1" customWidth="1"/>
    <col min="10046" max="10046" width="24.42578125" bestFit="1" customWidth="1"/>
    <col min="10047" max="10047" width="24.85546875" bestFit="1" customWidth="1"/>
    <col min="10241" max="10241" width="48.140625" bestFit="1" customWidth="1"/>
    <col min="10242" max="10242" width="29.42578125" bestFit="1" customWidth="1"/>
    <col min="10243" max="10243" width="8.7109375" customWidth="1"/>
    <col min="10244" max="10244" width="15.5703125" bestFit="1" customWidth="1"/>
    <col min="10245" max="10253" width="18.42578125" bestFit="1" customWidth="1"/>
    <col min="10254" max="10254" width="19.42578125" bestFit="1" customWidth="1"/>
    <col min="10255" max="10255" width="6.5703125" bestFit="1" customWidth="1"/>
    <col min="10256" max="10264" width="16.7109375" bestFit="1" customWidth="1"/>
    <col min="10265" max="10275" width="17.85546875" bestFit="1" customWidth="1"/>
    <col min="10276" max="10280" width="24.5703125" bestFit="1" customWidth="1"/>
    <col min="10281" max="10285" width="25.85546875" bestFit="1" customWidth="1"/>
    <col min="10286" max="10286" width="12.140625" bestFit="1" customWidth="1"/>
    <col min="10287" max="10287" width="14.5703125" bestFit="1" customWidth="1"/>
    <col min="10288" max="10288" width="17.5703125" bestFit="1" customWidth="1"/>
    <col min="10289" max="10289" width="22.7109375" bestFit="1" customWidth="1"/>
    <col min="10290" max="10290" width="25.7109375" bestFit="1" customWidth="1"/>
    <col min="10291" max="10291" width="33.5703125" bestFit="1" customWidth="1"/>
    <col min="10292" max="10292" width="36.5703125" bestFit="1" customWidth="1"/>
    <col min="10293" max="10293" width="22.7109375" bestFit="1" customWidth="1"/>
    <col min="10294" max="10294" width="30" bestFit="1" customWidth="1"/>
    <col min="10295" max="10295" width="27" bestFit="1" customWidth="1"/>
    <col min="10296" max="10296" width="27.28515625" bestFit="1" customWidth="1"/>
    <col min="10297" max="10297" width="24.28515625" bestFit="1" customWidth="1"/>
    <col min="10298" max="10298" width="24.5703125" bestFit="1" customWidth="1"/>
    <col min="10299" max="10299" width="26.85546875" bestFit="1" customWidth="1"/>
    <col min="10300" max="10300" width="27.140625" bestFit="1" customWidth="1"/>
    <col min="10301" max="10301" width="24.140625" bestFit="1" customWidth="1"/>
    <col min="10302" max="10302" width="24.42578125" bestFit="1" customWidth="1"/>
    <col min="10303" max="10303" width="24.85546875" bestFit="1" customWidth="1"/>
    <col min="10497" max="10497" width="48.140625" bestFit="1" customWidth="1"/>
    <col min="10498" max="10498" width="29.42578125" bestFit="1" customWidth="1"/>
    <col min="10499" max="10499" width="8.7109375" customWidth="1"/>
    <col min="10500" max="10500" width="15.5703125" bestFit="1" customWidth="1"/>
    <col min="10501" max="10509" width="18.42578125" bestFit="1" customWidth="1"/>
    <col min="10510" max="10510" width="19.42578125" bestFit="1" customWidth="1"/>
    <col min="10511" max="10511" width="6.5703125" bestFit="1" customWidth="1"/>
    <col min="10512" max="10520" width="16.7109375" bestFit="1" customWidth="1"/>
    <col min="10521" max="10531" width="17.85546875" bestFit="1" customWidth="1"/>
    <col min="10532" max="10536" width="24.5703125" bestFit="1" customWidth="1"/>
    <col min="10537" max="10541" width="25.85546875" bestFit="1" customWidth="1"/>
    <col min="10542" max="10542" width="12.140625" bestFit="1" customWidth="1"/>
    <col min="10543" max="10543" width="14.5703125" bestFit="1" customWidth="1"/>
    <col min="10544" max="10544" width="17.5703125" bestFit="1" customWidth="1"/>
    <col min="10545" max="10545" width="22.7109375" bestFit="1" customWidth="1"/>
    <col min="10546" max="10546" width="25.7109375" bestFit="1" customWidth="1"/>
    <col min="10547" max="10547" width="33.5703125" bestFit="1" customWidth="1"/>
    <col min="10548" max="10548" width="36.5703125" bestFit="1" customWidth="1"/>
    <col min="10549" max="10549" width="22.7109375" bestFit="1" customWidth="1"/>
    <col min="10550" max="10550" width="30" bestFit="1" customWidth="1"/>
    <col min="10551" max="10551" width="27" bestFit="1" customWidth="1"/>
    <col min="10552" max="10552" width="27.28515625" bestFit="1" customWidth="1"/>
    <col min="10553" max="10553" width="24.28515625" bestFit="1" customWidth="1"/>
    <col min="10554" max="10554" width="24.5703125" bestFit="1" customWidth="1"/>
    <col min="10555" max="10555" width="26.85546875" bestFit="1" customWidth="1"/>
    <col min="10556" max="10556" width="27.140625" bestFit="1" customWidth="1"/>
    <col min="10557" max="10557" width="24.140625" bestFit="1" customWidth="1"/>
    <col min="10558" max="10558" width="24.42578125" bestFit="1" customWidth="1"/>
    <col min="10559" max="10559" width="24.85546875" bestFit="1" customWidth="1"/>
    <col min="10753" max="10753" width="48.140625" bestFit="1" customWidth="1"/>
    <col min="10754" max="10754" width="29.42578125" bestFit="1" customWidth="1"/>
    <col min="10755" max="10755" width="8.7109375" customWidth="1"/>
    <col min="10756" max="10756" width="15.5703125" bestFit="1" customWidth="1"/>
    <col min="10757" max="10765" width="18.42578125" bestFit="1" customWidth="1"/>
    <col min="10766" max="10766" width="19.42578125" bestFit="1" customWidth="1"/>
    <col min="10767" max="10767" width="6.5703125" bestFit="1" customWidth="1"/>
    <col min="10768" max="10776" width="16.7109375" bestFit="1" customWidth="1"/>
    <col min="10777" max="10787" width="17.85546875" bestFit="1" customWidth="1"/>
    <col min="10788" max="10792" width="24.5703125" bestFit="1" customWidth="1"/>
    <col min="10793" max="10797" width="25.85546875" bestFit="1" customWidth="1"/>
    <col min="10798" max="10798" width="12.140625" bestFit="1" customWidth="1"/>
    <col min="10799" max="10799" width="14.5703125" bestFit="1" customWidth="1"/>
    <col min="10800" max="10800" width="17.5703125" bestFit="1" customWidth="1"/>
    <col min="10801" max="10801" width="22.7109375" bestFit="1" customWidth="1"/>
    <col min="10802" max="10802" width="25.7109375" bestFit="1" customWidth="1"/>
    <col min="10803" max="10803" width="33.5703125" bestFit="1" customWidth="1"/>
    <col min="10804" max="10804" width="36.5703125" bestFit="1" customWidth="1"/>
    <col min="10805" max="10805" width="22.7109375" bestFit="1" customWidth="1"/>
    <col min="10806" max="10806" width="30" bestFit="1" customWidth="1"/>
    <col min="10807" max="10807" width="27" bestFit="1" customWidth="1"/>
    <col min="10808" max="10808" width="27.28515625" bestFit="1" customWidth="1"/>
    <col min="10809" max="10809" width="24.28515625" bestFit="1" customWidth="1"/>
    <col min="10810" max="10810" width="24.5703125" bestFit="1" customWidth="1"/>
    <col min="10811" max="10811" width="26.85546875" bestFit="1" customWidth="1"/>
    <col min="10812" max="10812" width="27.140625" bestFit="1" customWidth="1"/>
    <col min="10813" max="10813" width="24.140625" bestFit="1" customWidth="1"/>
    <col min="10814" max="10814" width="24.42578125" bestFit="1" customWidth="1"/>
    <col min="10815" max="10815" width="24.85546875" bestFit="1" customWidth="1"/>
    <col min="11009" max="11009" width="48.140625" bestFit="1" customWidth="1"/>
    <col min="11010" max="11010" width="29.42578125" bestFit="1" customWidth="1"/>
    <col min="11011" max="11011" width="8.7109375" customWidth="1"/>
    <col min="11012" max="11012" width="15.5703125" bestFit="1" customWidth="1"/>
    <col min="11013" max="11021" width="18.42578125" bestFit="1" customWidth="1"/>
    <col min="11022" max="11022" width="19.42578125" bestFit="1" customWidth="1"/>
    <col min="11023" max="11023" width="6.5703125" bestFit="1" customWidth="1"/>
    <col min="11024" max="11032" width="16.7109375" bestFit="1" customWidth="1"/>
    <col min="11033" max="11043" width="17.85546875" bestFit="1" customWidth="1"/>
    <col min="11044" max="11048" width="24.5703125" bestFit="1" customWidth="1"/>
    <col min="11049" max="11053" width="25.85546875" bestFit="1" customWidth="1"/>
    <col min="11054" max="11054" width="12.140625" bestFit="1" customWidth="1"/>
    <col min="11055" max="11055" width="14.5703125" bestFit="1" customWidth="1"/>
    <col min="11056" max="11056" width="17.5703125" bestFit="1" customWidth="1"/>
    <col min="11057" max="11057" width="22.7109375" bestFit="1" customWidth="1"/>
    <col min="11058" max="11058" width="25.7109375" bestFit="1" customWidth="1"/>
    <col min="11059" max="11059" width="33.5703125" bestFit="1" customWidth="1"/>
    <col min="11060" max="11060" width="36.5703125" bestFit="1" customWidth="1"/>
    <col min="11061" max="11061" width="22.7109375" bestFit="1" customWidth="1"/>
    <col min="11062" max="11062" width="30" bestFit="1" customWidth="1"/>
    <col min="11063" max="11063" width="27" bestFit="1" customWidth="1"/>
    <col min="11064" max="11064" width="27.28515625" bestFit="1" customWidth="1"/>
    <col min="11065" max="11065" width="24.28515625" bestFit="1" customWidth="1"/>
    <col min="11066" max="11066" width="24.5703125" bestFit="1" customWidth="1"/>
    <col min="11067" max="11067" width="26.85546875" bestFit="1" customWidth="1"/>
    <col min="11068" max="11068" width="27.140625" bestFit="1" customWidth="1"/>
    <col min="11069" max="11069" width="24.140625" bestFit="1" customWidth="1"/>
    <col min="11070" max="11070" width="24.42578125" bestFit="1" customWidth="1"/>
    <col min="11071" max="11071" width="24.85546875" bestFit="1" customWidth="1"/>
    <col min="11265" max="11265" width="48.140625" bestFit="1" customWidth="1"/>
    <col min="11266" max="11266" width="29.42578125" bestFit="1" customWidth="1"/>
    <col min="11267" max="11267" width="8.7109375" customWidth="1"/>
    <col min="11268" max="11268" width="15.5703125" bestFit="1" customWidth="1"/>
    <col min="11269" max="11277" width="18.42578125" bestFit="1" customWidth="1"/>
    <col min="11278" max="11278" width="19.42578125" bestFit="1" customWidth="1"/>
    <col min="11279" max="11279" width="6.5703125" bestFit="1" customWidth="1"/>
    <col min="11280" max="11288" width="16.7109375" bestFit="1" customWidth="1"/>
    <col min="11289" max="11299" width="17.85546875" bestFit="1" customWidth="1"/>
    <col min="11300" max="11304" width="24.5703125" bestFit="1" customWidth="1"/>
    <col min="11305" max="11309" width="25.85546875" bestFit="1" customWidth="1"/>
    <col min="11310" max="11310" width="12.140625" bestFit="1" customWidth="1"/>
    <col min="11311" max="11311" width="14.5703125" bestFit="1" customWidth="1"/>
    <col min="11312" max="11312" width="17.5703125" bestFit="1" customWidth="1"/>
    <col min="11313" max="11313" width="22.7109375" bestFit="1" customWidth="1"/>
    <col min="11314" max="11314" width="25.7109375" bestFit="1" customWidth="1"/>
    <col min="11315" max="11315" width="33.5703125" bestFit="1" customWidth="1"/>
    <col min="11316" max="11316" width="36.5703125" bestFit="1" customWidth="1"/>
    <col min="11317" max="11317" width="22.7109375" bestFit="1" customWidth="1"/>
    <col min="11318" max="11318" width="30" bestFit="1" customWidth="1"/>
    <col min="11319" max="11319" width="27" bestFit="1" customWidth="1"/>
    <col min="11320" max="11320" width="27.28515625" bestFit="1" customWidth="1"/>
    <col min="11321" max="11321" width="24.28515625" bestFit="1" customWidth="1"/>
    <col min="11322" max="11322" width="24.5703125" bestFit="1" customWidth="1"/>
    <col min="11323" max="11323" width="26.85546875" bestFit="1" customWidth="1"/>
    <col min="11324" max="11324" width="27.140625" bestFit="1" customWidth="1"/>
    <col min="11325" max="11325" width="24.140625" bestFit="1" customWidth="1"/>
    <col min="11326" max="11326" width="24.42578125" bestFit="1" customWidth="1"/>
    <col min="11327" max="11327" width="24.85546875" bestFit="1" customWidth="1"/>
    <col min="11521" max="11521" width="48.140625" bestFit="1" customWidth="1"/>
    <col min="11522" max="11522" width="29.42578125" bestFit="1" customWidth="1"/>
    <col min="11523" max="11523" width="8.7109375" customWidth="1"/>
    <col min="11524" max="11524" width="15.5703125" bestFit="1" customWidth="1"/>
    <col min="11525" max="11533" width="18.42578125" bestFit="1" customWidth="1"/>
    <col min="11534" max="11534" width="19.42578125" bestFit="1" customWidth="1"/>
    <col min="11535" max="11535" width="6.5703125" bestFit="1" customWidth="1"/>
    <col min="11536" max="11544" width="16.7109375" bestFit="1" customWidth="1"/>
    <col min="11545" max="11555" width="17.85546875" bestFit="1" customWidth="1"/>
    <col min="11556" max="11560" width="24.5703125" bestFit="1" customWidth="1"/>
    <col min="11561" max="11565" width="25.85546875" bestFit="1" customWidth="1"/>
    <col min="11566" max="11566" width="12.140625" bestFit="1" customWidth="1"/>
    <col min="11567" max="11567" width="14.5703125" bestFit="1" customWidth="1"/>
    <col min="11568" max="11568" width="17.5703125" bestFit="1" customWidth="1"/>
    <col min="11569" max="11569" width="22.7109375" bestFit="1" customWidth="1"/>
    <col min="11570" max="11570" width="25.7109375" bestFit="1" customWidth="1"/>
    <col min="11571" max="11571" width="33.5703125" bestFit="1" customWidth="1"/>
    <col min="11572" max="11572" width="36.5703125" bestFit="1" customWidth="1"/>
    <col min="11573" max="11573" width="22.7109375" bestFit="1" customWidth="1"/>
    <col min="11574" max="11574" width="30" bestFit="1" customWidth="1"/>
    <col min="11575" max="11575" width="27" bestFit="1" customWidth="1"/>
    <col min="11576" max="11576" width="27.28515625" bestFit="1" customWidth="1"/>
    <col min="11577" max="11577" width="24.28515625" bestFit="1" customWidth="1"/>
    <col min="11578" max="11578" width="24.5703125" bestFit="1" customWidth="1"/>
    <col min="11579" max="11579" width="26.85546875" bestFit="1" customWidth="1"/>
    <col min="11580" max="11580" width="27.140625" bestFit="1" customWidth="1"/>
    <col min="11581" max="11581" width="24.140625" bestFit="1" customWidth="1"/>
    <col min="11582" max="11582" width="24.42578125" bestFit="1" customWidth="1"/>
    <col min="11583" max="11583" width="24.85546875" bestFit="1" customWidth="1"/>
    <col min="11777" max="11777" width="48.140625" bestFit="1" customWidth="1"/>
    <col min="11778" max="11778" width="29.42578125" bestFit="1" customWidth="1"/>
    <col min="11779" max="11779" width="8.7109375" customWidth="1"/>
    <col min="11780" max="11780" width="15.5703125" bestFit="1" customWidth="1"/>
    <col min="11781" max="11789" width="18.42578125" bestFit="1" customWidth="1"/>
    <col min="11790" max="11790" width="19.42578125" bestFit="1" customWidth="1"/>
    <col min="11791" max="11791" width="6.5703125" bestFit="1" customWidth="1"/>
    <col min="11792" max="11800" width="16.7109375" bestFit="1" customWidth="1"/>
    <col min="11801" max="11811" width="17.85546875" bestFit="1" customWidth="1"/>
    <col min="11812" max="11816" width="24.5703125" bestFit="1" customWidth="1"/>
    <col min="11817" max="11821" width="25.85546875" bestFit="1" customWidth="1"/>
    <col min="11822" max="11822" width="12.140625" bestFit="1" customWidth="1"/>
    <col min="11823" max="11823" width="14.5703125" bestFit="1" customWidth="1"/>
    <col min="11824" max="11824" width="17.5703125" bestFit="1" customWidth="1"/>
    <col min="11825" max="11825" width="22.7109375" bestFit="1" customWidth="1"/>
    <col min="11826" max="11826" width="25.7109375" bestFit="1" customWidth="1"/>
    <col min="11827" max="11827" width="33.5703125" bestFit="1" customWidth="1"/>
    <col min="11828" max="11828" width="36.5703125" bestFit="1" customWidth="1"/>
    <col min="11829" max="11829" width="22.7109375" bestFit="1" customWidth="1"/>
    <col min="11830" max="11830" width="30" bestFit="1" customWidth="1"/>
    <col min="11831" max="11831" width="27" bestFit="1" customWidth="1"/>
    <col min="11832" max="11832" width="27.28515625" bestFit="1" customWidth="1"/>
    <col min="11833" max="11833" width="24.28515625" bestFit="1" customWidth="1"/>
    <col min="11834" max="11834" width="24.5703125" bestFit="1" customWidth="1"/>
    <col min="11835" max="11835" width="26.85546875" bestFit="1" customWidth="1"/>
    <col min="11836" max="11836" width="27.140625" bestFit="1" customWidth="1"/>
    <col min="11837" max="11837" width="24.140625" bestFit="1" customWidth="1"/>
    <col min="11838" max="11838" width="24.42578125" bestFit="1" customWidth="1"/>
    <col min="11839" max="11839" width="24.85546875" bestFit="1" customWidth="1"/>
    <col min="12033" max="12033" width="48.140625" bestFit="1" customWidth="1"/>
    <col min="12034" max="12034" width="29.42578125" bestFit="1" customWidth="1"/>
    <col min="12035" max="12035" width="8.7109375" customWidth="1"/>
    <col min="12036" max="12036" width="15.5703125" bestFit="1" customWidth="1"/>
    <col min="12037" max="12045" width="18.42578125" bestFit="1" customWidth="1"/>
    <col min="12046" max="12046" width="19.42578125" bestFit="1" customWidth="1"/>
    <col min="12047" max="12047" width="6.5703125" bestFit="1" customWidth="1"/>
    <col min="12048" max="12056" width="16.7109375" bestFit="1" customWidth="1"/>
    <col min="12057" max="12067" width="17.85546875" bestFit="1" customWidth="1"/>
    <col min="12068" max="12072" width="24.5703125" bestFit="1" customWidth="1"/>
    <col min="12073" max="12077" width="25.85546875" bestFit="1" customWidth="1"/>
    <col min="12078" max="12078" width="12.140625" bestFit="1" customWidth="1"/>
    <col min="12079" max="12079" width="14.5703125" bestFit="1" customWidth="1"/>
    <col min="12080" max="12080" width="17.5703125" bestFit="1" customWidth="1"/>
    <col min="12081" max="12081" width="22.7109375" bestFit="1" customWidth="1"/>
    <col min="12082" max="12082" width="25.7109375" bestFit="1" customWidth="1"/>
    <col min="12083" max="12083" width="33.5703125" bestFit="1" customWidth="1"/>
    <col min="12084" max="12084" width="36.5703125" bestFit="1" customWidth="1"/>
    <col min="12085" max="12085" width="22.7109375" bestFit="1" customWidth="1"/>
    <col min="12086" max="12086" width="30" bestFit="1" customWidth="1"/>
    <col min="12087" max="12087" width="27" bestFit="1" customWidth="1"/>
    <col min="12088" max="12088" width="27.28515625" bestFit="1" customWidth="1"/>
    <col min="12089" max="12089" width="24.28515625" bestFit="1" customWidth="1"/>
    <col min="12090" max="12090" width="24.5703125" bestFit="1" customWidth="1"/>
    <col min="12091" max="12091" width="26.85546875" bestFit="1" customWidth="1"/>
    <col min="12092" max="12092" width="27.140625" bestFit="1" customWidth="1"/>
    <col min="12093" max="12093" width="24.140625" bestFit="1" customWidth="1"/>
    <col min="12094" max="12094" width="24.42578125" bestFit="1" customWidth="1"/>
    <col min="12095" max="12095" width="24.85546875" bestFit="1" customWidth="1"/>
    <col min="12289" max="12289" width="48.140625" bestFit="1" customWidth="1"/>
    <col min="12290" max="12290" width="29.42578125" bestFit="1" customWidth="1"/>
    <col min="12291" max="12291" width="8.7109375" customWidth="1"/>
    <col min="12292" max="12292" width="15.5703125" bestFit="1" customWidth="1"/>
    <col min="12293" max="12301" width="18.42578125" bestFit="1" customWidth="1"/>
    <col min="12302" max="12302" width="19.42578125" bestFit="1" customWidth="1"/>
    <col min="12303" max="12303" width="6.5703125" bestFit="1" customWidth="1"/>
    <col min="12304" max="12312" width="16.7109375" bestFit="1" customWidth="1"/>
    <col min="12313" max="12323" width="17.85546875" bestFit="1" customWidth="1"/>
    <col min="12324" max="12328" width="24.5703125" bestFit="1" customWidth="1"/>
    <col min="12329" max="12333" width="25.85546875" bestFit="1" customWidth="1"/>
    <col min="12334" max="12334" width="12.140625" bestFit="1" customWidth="1"/>
    <col min="12335" max="12335" width="14.5703125" bestFit="1" customWidth="1"/>
    <col min="12336" max="12336" width="17.5703125" bestFit="1" customWidth="1"/>
    <col min="12337" max="12337" width="22.7109375" bestFit="1" customWidth="1"/>
    <col min="12338" max="12338" width="25.7109375" bestFit="1" customWidth="1"/>
    <col min="12339" max="12339" width="33.5703125" bestFit="1" customWidth="1"/>
    <col min="12340" max="12340" width="36.5703125" bestFit="1" customWidth="1"/>
    <col min="12341" max="12341" width="22.7109375" bestFit="1" customWidth="1"/>
    <col min="12342" max="12342" width="30" bestFit="1" customWidth="1"/>
    <col min="12343" max="12343" width="27" bestFit="1" customWidth="1"/>
    <col min="12344" max="12344" width="27.28515625" bestFit="1" customWidth="1"/>
    <col min="12345" max="12345" width="24.28515625" bestFit="1" customWidth="1"/>
    <col min="12346" max="12346" width="24.5703125" bestFit="1" customWidth="1"/>
    <col min="12347" max="12347" width="26.85546875" bestFit="1" customWidth="1"/>
    <col min="12348" max="12348" width="27.140625" bestFit="1" customWidth="1"/>
    <col min="12349" max="12349" width="24.140625" bestFit="1" customWidth="1"/>
    <col min="12350" max="12350" width="24.42578125" bestFit="1" customWidth="1"/>
    <col min="12351" max="12351" width="24.85546875" bestFit="1" customWidth="1"/>
    <col min="12545" max="12545" width="48.140625" bestFit="1" customWidth="1"/>
    <col min="12546" max="12546" width="29.42578125" bestFit="1" customWidth="1"/>
    <col min="12547" max="12547" width="8.7109375" customWidth="1"/>
    <col min="12548" max="12548" width="15.5703125" bestFit="1" customWidth="1"/>
    <col min="12549" max="12557" width="18.42578125" bestFit="1" customWidth="1"/>
    <col min="12558" max="12558" width="19.42578125" bestFit="1" customWidth="1"/>
    <col min="12559" max="12559" width="6.5703125" bestFit="1" customWidth="1"/>
    <col min="12560" max="12568" width="16.7109375" bestFit="1" customWidth="1"/>
    <col min="12569" max="12579" width="17.85546875" bestFit="1" customWidth="1"/>
    <col min="12580" max="12584" width="24.5703125" bestFit="1" customWidth="1"/>
    <col min="12585" max="12589" width="25.85546875" bestFit="1" customWidth="1"/>
    <col min="12590" max="12590" width="12.140625" bestFit="1" customWidth="1"/>
    <col min="12591" max="12591" width="14.5703125" bestFit="1" customWidth="1"/>
    <col min="12592" max="12592" width="17.5703125" bestFit="1" customWidth="1"/>
    <col min="12593" max="12593" width="22.7109375" bestFit="1" customWidth="1"/>
    <col min="12594" max="12594" width="25.7109375" bestFit="1" customWidth="1"/>
    <col min="12595" max="12595" width="33.5703125" bestFit="1" customWidth="1"/>
    <col min="12596" max="12596" width="36.5703125" bestFit="1" customWidth="1"/>
    <col min="12597" max="12597" width="22.7109375" bestFit="1" customWidth="1"/>
    <col min="12598" max="12598" width="30" bestFit="1" customWidth="1"/>
    <col min="12599" max="12599" width="27" bestFit="1" customWidth="1"/>
    <col min="12600" max="12600" width="27.28515625" bestFit="1" customWidth="1"/>
    <col min="12601" max="12601" width="24.28515625" bestFit="1" customWidth="1"/>
    <col min="12602" max="12602" width="24.5703125" bestFit="1" customWidth="1"/>
    <col min="12603" max="12603" width="26.85546875" bestFit="1" customWidth="1"/>
    <col min="12604" max="12604" width="27.140625" bestFit="1" customWidth="1"/>
    <col min="12605" max="12605" width="24.140625" bestFit="1" customWidth="1"/>
    <col min="12606" max="12606" width="24.42578125" bestFit="1" customWidth="1"/>
    <col min="12607" max="12607" width="24.85546875" bestFit="1" customWidth="1"/>
    <col min="12801" max="12801" width="48.140625" bestFit="1" customWidth="1"/>
    <col min="12802" max="12802" width="29.42578125" bestFit="1" customWidth="1"/>
    <col min="12803" max="12803" width="8.7109375" customWidth="1"/>
    <col min="12804" max="12804" width="15.5703125" bestFit="1" customWidth="1"/>
    <col min="12805" max="12813" width="18.42578125" bestFit="1" customWidth="1"/>
    <col min="12814" max="12814" width="19.42578125" bestFit="1" customWidth="1"/>
    <col min="12815" max="12815" width="6.5703125" bestFit="1" customWidth="1"/>
    <col min="12816" max="12824" width="16.7109375" bestFit="1" customWidth="1"/>
    <col min="12825" max="12835" width="17.85546875" bestFit="1" customWidth="1"/>
    <col min="12836" max="12840" width="24.5703125" bestFit="1" customWidth="1"/>
    <col min="12841" max="12845" width="25.85546875" bestFit="1" customWidth="1"/>
    <col min="12846" max="12846" width="12.140625" bestFit="1" customWidth="1"/>
    <col min="12847" max="12847" width="14.5703125" bestFit="1" customWidth="1"/>
    <col min="12848" max="12848" width="17.5703125" bestFit="1" customWidth="1"/>
    <col min="12849" max="12849" width="22.7109375" bestFit="1" customWidth="1"/>
    <col min="12850" max="12850" width="25.7109375" bestFit="1" customWidth="1"/>
    <col min="12851" max="12851" width="33.5703125" bestFit="1" customWidth="1"/>
    <col min="12852" max="12852" width="36.5703125" bestFit="1" customWidth="1"/>
    <col min="12853" max="12853" width="22.7109375" bestFit="1" customWidth="1"/>
    <col min="12854" max="12854" width="30" bestFit="1" customWidth="1"/>
    <col min="12855" max="12855" width="27" bestFit="1" customWidth="1"/>
    <col min="12856" max="12856" width="27.28515625" bestFit="1" customWidth="1"/>
    <col min="12857" max="12857" width="24.28515625" bestFit="1" customWidth="1"/>
    <col min="12858" max="12858" width="24.5703125" bestFit="1" customWidth="1"/>
    <col min="12859" max="12859" width="26.85546875" bestFit="1" customWidth="1"/>
    <col min="12860" max="12860" width="27.140625" bestFit="1" customWidth="1"/>
    <col min="12861" max="12861" width="24.140625" bestFit="1" customWidth="1"/>
    <col min="12862" max="12862" width="24.42578125" bestFit="1" customWidth="1"/>
    <col min="12863" max="12863" width="24.85546875" bestFit="1" customWidth="1"/>
    <col min="13057" max="13057" width="48.140625" bestFit="1" customWidth="1"/>
    <col min="13058" max="13058" width="29.42578125" bestFit="1" customWidth="1"/>
    <col min="13059" max="13059" width="8.7109375" customWidth="1"/>
    <col min="13060" max="13060" width="15.5703125" bestFit="1" customWidth="1"/>
    <col min="13061" max="13069" width="18.42578125" bestFit="1" customWidth="1"/>
    <col min="13070" max="13070" width="19.42578125" bestFit="1" customWidth="1"/>
    <col min="13071" max="13071" width="6.5703125" bestFit="1" customWidth="1"/>
    <col min="13072" max="13080" width="16.7109375" bestFit="1" customWidth="1"/>
    <col min="13081" max="13091" width="17.85546875" bestFit="1" customWidth="1"/>
    <col min="13092" max="13096" width="24.5703125" bestFit="1" customWidth="1"/>
    <col min="13097" max="13101" width="25.85546875" bestFit="1" customWidth="1"/>
    <col min="13102" max="13102" width="12.140625" bestFit="1" customWidth="1"/>
    <col min="13103" max="13103" width="14.5703125" bestFit="1" customWidth="1"/>
    <col min="13104" max="13104" width="17.5703125" bestFit="1" customWidth="1"/>
    <col min="13105" max="13105" width="22.7109375" bestFit="1" customWidth="1"/>
    <col min="13106" max="13106" width="25.7109375" bestFit="1" customWidth="1"/>
    <col min="13107" max="13107" width="33.5703125" bestFit="1" customWidth="1"/>
    <col min="13108" max="13108" width="36.5703125" bestFit="1" customWidth="1"/>
    <col min="13109" max="13109" width="22.7109375" bestFit="1" customWidth="1"/>
    <col min="13110" max="13110" width="30" bestFit="1" customWidth="1"/>
    <col min="13111" max="13111" width="27" bestFit="1" customWidth="1"/>
    <col min="13112" max="13112" width="27.28515625" bestFit="1" customWidth="1"/>
    <col min="13113" max="13113" width="24.28515625" bestFit="1" customWidth="1"/>
    <col min="13114" max="13114" width="24.5703125" bestFit="1" customWidth="1"/>
    <col min="13115" max="13115" width="26.85546875" bestFit="1" customWidth="1"/>
    <col min="13116" max="13116" width="27.140625" bestFit="1" customWidth="1"/>
    <col min="13117" max="13117" width="24.140625" bestFit="1" customWidth="1"/>
    <col min="13118" max="13118" width="24.42578125" bestFit="1" customWidth="1"/>
    <col min="13119" max="13119" width="24.85546875" bestFit="1" customWidth="1"/>
    <col min="13313" max="13313" width="48.140625" bestFit="1" customWidth="1"/>
    <col min="13314" max="13314" width="29.42578125" bestFit="1" customWidth="1"/>
    <col min="13315" max="13315" width="8.7109375" customWidth="1"/>
    <col min="13316" max="13316" width="15.5703125" bestFit="1" customWidth="1"/>
    <col min="13317" max="13325" width="18.42578125" bestFit="1" customWidth="1"/>
    <col min="13326" max="13326" width="19.42578125" bestFit="1" customWidth="1"/>
    <col min="13327" max="13327" width="6.5703125" bestFit="1" customWidth="1"/>
    <col min="13328" max="13336" width="16.7109375" bestFit="1" customWidth="1"/>
    <col min="13337" max="13347" width="17.85546875" bestFit="1" customWidth="1"/>
    <col min="13348" max="13352" width="24.5703125" bestFit="1" customWidth="1"/>
    <col min="13353" max="13357" width="25.85546875" bestFit="1" customWidth="1"/>
    <col min="13358" max="13358" width="12.140625" bestFit="1" customWidth="1"/>
    <col min="13359" max="13359" width="14.5703125" bestFit="1" customWidth="1"/>
    <col min="13360" max="13360" width="17.5703125" bestFit="1" customWidth="1"/>
    <col min="13361" max="13361" width="22.7109375" bestFit="1" customWidth="1"/>
    <col min="13362" max="13362" width="25.7109375" bestFit="1" customWidth="1"/>
    <col min="13363" max="13363" width="33.5703125" bestFit="1" customWidth="1"/>
    <col min="13364" max="13364" width="36.5703125" bestFit="1" customWidth="1"/>
    <col min="13365" max="13365" width="22.7109375" bestFit="1" customWidth="1"/>
    <col min="13366" max="13366" width="30" bestFit="1" customWidth="1"/>
    <col min="13367" max="13367" width="27" bestFit="1" customWidth="1"/>
    <col min="13368" max="13368" width="27.28515625" bestFit="1" customWidth="1"/>
    <col min="13369" max="13369" width="24.28515625" bestFit="1" customWidth="1"/>
    <col min="13370" max="13370" width="24.5703125" bestFit="1" customWidth="1"/>
    <col min="13371" max="13371" width="26.85546875" bestFit="1" customWidth="1"/>
    <col min="13372" max="13372" width="27.140625" bestFit="1" customWidth="1"/>
    <col min="13373" max="13373" width="24.140625" bestFit="1" customWidth="1"/>
    <col min="13374" max="13374" width="24.42578125" bestFit="1" customWidth="1"/>
    <col min="13375" max="13375" width="24.85546875" bestFit="1" customWidth="1"/>
    <col min="13569" max="13569" width="48.140625" bestFit="1" customWidth="1"/>
    <col min="13570" max="13570" width="29.42578125" bestFit="1" customWidth="1"/>
    <col min="13571" max="13571" width="8.7109375" customWidth="1"/>
    <col min="13572" max="13572" width="15.5703125" bestFit="1" customWidth="1"/>
    <col min="13573" max="13581" width="18.42578125" bestFit="1" customWidth="1"/>
    <col min="13582" max="13582" width="19.42578125" bestFit="1" customWidth="1"/>
    <col min="13583" max="13583" width="6.5703125" bestFit="1" customWidth="1"/>
    <col min="13584" max="13592" width="16.7109375" bestFit="1" customWidth="1"/>
    <col min="13593" max="13603" width="17.85546875" bestFit="1" customWidth="1"/>
    <col min="13604" max="13608" width="24.5703125" bestFit="1" customWidth="1"/>
    <col min="13609" max="13613" width="25.85546875" bestFit="1" customWidth="1"/>
    <col min="13614" max="13614" width="12.140625" bestFit="1" customWidth="1"/>
    <col min="13615" max="13615" width="14.5703125" bestFit="1" customWidth="1"/>
    <col min="13616" max="13616" width="17.5703125" bestFit="1" customWidth="1"/>
    <col min="13617" max="13617" width="22.7109375" bestFit="1" customWidth="1"/>
    <col min="13618" max="13618" width="25.7109375" bestFit="1" customWidth="1"/>
    <col min="13619" max="13619" width="33.5703125" bestFit="1" customWidth="1"/>
    <col min="13620" max="13620" width="36.5703125" bestFit="1" customWidth="1"/>
    <col min="13621" max="13621" width="22.7109375" bestFit="1" customWidth="1"/>
    <col min="13622" max="13622" width="30" bestFit="1" customWidth="1"/>
    <col min="13623" max="13623" width="27" bestFit="1" customWidth="1"/>
    <col min="13624" max="13624" width="27.28515625" bestFit="1" customWidth="1"/>
    <col min="13625" max="13625" width="24.28515625" bestFit="1" customWidth="1"/>
    <col min="13626" max="13626" width="24.5703125" bestFit="1" customWidth="1"/>
    <col min="13627" max="13627" width="26.85546875" bestFit="1" customWidth="1"/>
    <col min="13628" max="13628" width="27.140625" bestFit="1" customWidth="1"/>
    <col min="13629" max="13629" width="24.140625" bestFit="1" customWidth="1"/>
    <col min="13630" max="13630" width="24.42578125" bestFit="1" customWidth="1"/>
    <col min="13631" max="13631" width="24.85546875" bestFit="1" customWidth="1"/>
    <col min="13825" max="13825" width="48.140625" bestFit="1" customWidth="1"/>
    <col min="13826" max="13826" width="29.42578125" bestFit="1" customWidth="1"/>
    <col min="13827" max="13827" width="8.7109375" customWidth="1"/>
    <col min="13828" max="13828" width="15.5703125" bestFit="1" customWidth="1"/>
    <col min="13829" max="13837" width="18.42578125" bestFit="1" customWidth="1"/>
    <col min="13838" max="13838" width="19.42578125" bestFit="1" customWidth="1"/>
    <col min="13839" max="13839" width="6.5703125" bestFit="1" customWidth="1"/>
    <col min="13840" max="13848" width="16.7109375" bestFit="1" customWidth="1"/>
    <col min="13849" max="13859" width="17.85546875" bestFit="1" customWidth="1"/>
    <col min="13860" max="13864" width="24.5703125" bestFit="1" customWidth="1"/>
    <col min="13865" max="13869" width="25.85546875" bestFit="1" customWidth="1"/>
    <col min="13870" max="13870" width="12.140625" bestFit="1" customWidth="1"/>
    <col min="13871" max="13871" width="14.5703125" bestFit="1" customWidth="1"/>
    <col min="13872" max="13872" width="17.5703125" bestFit="1" customWidth="1"/>
    <col min="13873" max="13873" width="22.7109375" bestFit="1" customWidth="1"/>
    <col min="13874" max="13874" width="25.7109375" bestFit="1" customWidth="1"/>
    <col min="13875" max="13875" width="33.5703125" bestFit="1" customWidth="1"/>
    <col min="13876" max="13876" width="36.5703125" bestFit="1" customWidth="1"/>
    <col min="13877" max="13877" width="22.7109375" bestFit="1" customWidth="1"/>
    <col min="13878" max="13878" width="30" bestFit="1" customWidth="1"/>
    <col min="13879" max="13879" width="27" bestFit="1" customWidth="1"/>
    <col min="13880" max="13880" width="27.28515625" bestFit="1" customWidth="1"/>
    <col min="13881" max="13881" width="24.28515625" bestFit="1" customWidth="1"/>
    <col min="13882" max="13882" width="24.5703125" bestFit="1" customWidth="1"/>
    <col min="13883" max="13883" width="26.85546875" bestFit="1" customWidth="1"/>
    <col min="13884" max="13884" width="27.140625" bestFit="1" customWidth="1"/>
    <col min="13885" max="13885" width="24.140625" bestFit="1" customWidth="1"/>
    <col min="13886" max="13886" width="24.42578125" bestFit="1" customWidth="1"/>
    <col min="13887" max="13887" width="24.85546875" bestFit="1" customWidth="1"/>
    <col min="14081" max="14081" width="48.140625" bestFit="1" customWidth="1"/>
    <col min="14082" max="14082" width="29.42578125" bestFit="1" customWidth="1"/>
    <col min="14083" max="14083" width="8.7109375" customWidth="1"/>
    <col min="14084" max="14084" width="15.5703125" bestFit="1" customWidth="1"/>
    <col min="14085" max="14093" width="18.42578125" bestFit="1" customWidth="1"/>
    <col min="14094" max="14094" width="19.42578125" bestFit="1" customWidth="1"/>
    <col min="14095" max="14095" width="6.5703125" bestFit="1" customWidth="1"/>
    <col min="14096" max="14104" width="16.7109375" bestFit="1" customWidth="1"/>
    <col min="14105" max="14115" width="17.85546875" bestFit="1" customWidth="1"/>
    <col min="14116" max="14120" width="24.5703125" bestFit="1" customWidth="1"/>
    <col min="14121" max="14125" width="25.85546875" bestFit="1" customWidth="1"/>
    <col min="14126" max="14126" width="12.140625" bestFit="1" customWidth="1"/>
    <col min="14127" max="14127" width="14.5703125" bestFit="1" customWidth="1"/>
    <col min="14128" max="14128" width="17.5703125" bestFit="1" customWidth="1"/>
    <col min="14129" max="14129" width="22.7109375" bestFit="1" customWidth="1"/>
    <col min="14130" max="14130" width="25.7109375" bestFit="1" customWidth="1"/>
    <col min="14131" max="14131" width="33.5703125" bestFit="1" customWidth="1"/>
    <col min="14132" max="14132" width="36.5703125" bestFit="1" customWidth="1"/>
    <col min="14133" max="14133" width="22.7109375" bestFit="1" customWidth="1"/>
    <col min="14134" max="14134" width="30" bestFit="1" customWidth="1"/>
    <col min="14135" max="14135" width="27" bestFit="1" customWidth="1"/>
    <col min="14136" max="14136" width="27.28515625" bestFit="1" customWidth="1"/>
    <col min="14137" max="14137" width="24.28515625" bestFit="1" customWidth="1"/>
    <col min="14138" max="14138" width="24.5703125" bestFit="1" customWidth="1"/>
    <col min="14139" max="14139" width="26.85546875" bestFit="1" customWidth="1"/>
    <col min="14140" max="14140" width="27.140625" bestFit="1" customWidth="1"/>
    <col min="14141" max="14141" width="24.140625" bestFit="1" customWidth="1"/>
    <col min="14142" max="14142" width="24.42578125" bestFit="1" customWidth="1"/>
    <col min="14143" max="14143" width="24.85546875" bestFit="1" customWidth="1"/>
    <col min="14337" max="14337" width="48.140625" bestFit="1" customWidth="1"/>
    <col min="14338" max="14338" width="29.42578125" bestFit="1" customWidth="1"/>
    <col min="14339" max="14339" width="8.7109375" customWidth="1"/>
    <col min="14340" max="14340" width="15.5703125" bestFit="1" customWidth="1"/>
    <col min="14341" max="14349" width="18.42578125" bestFit="1" customWidth="1"/>
    <col min="14350" max="14350" width="19.42578125" bestFit="1" customWidth="1"/>
    <col min="14351" max="14351" width="6.5703125" bestFit="1" customWidth="1"/>
    <col min="14352" max="14360" width="16.7109375" bestFit="1" customWidth="1"/>
    <col min="14361" max="14371" width="17.85546875" bestFit="1" customWidth="1"/>
    <col min="14372" max="14376" width="24.5703125" bestFit="1" customWidth="1"/>
    <col min="14377" max="14381" width="25.85546875" bestFit="1" customWidth="1"/>
    <col min="14382" max="14382" width="12.140625" bestFit="1" customWidth="1"/>
    <col min="14383" max="14383" width="14.5703125" bestFit="1" customWidth="1"/>
    <col min="14384" max="14384" width="17.5703125" bestFit="1" customWidth="1"/>
    <col min="14385" max="14385" width="22.7109375" bestFit="1" customWidth="1"/>
    <col min="14386" max="14386" width="25.7109375" bestFit="1" customWidth="1"/>
    <col min="14387" max="14387" width="33.5703125" bestFit="1" customWidth="1"/>
    <col min="14388" max="14388" width="36.5703125" bestFit="1" customWidth="1"/>
    <col min="14389" max="14389" width="22.7109375" bestFit="1" customWidth="1"/>
    <col min="14390" max="14390" width="30" bestFit="1" customWidth="1"/>
    <col min="14391" max="14391" width="27" bestFit="1" customWidth="1"/>
    <col min="14392" max="14392" width="27.28515625" bestFit="1" customWidth="1"/>
    <col min="14393" max="14393" width="24.28515625" bestFit="1" customWidth="1"/>
    <col min="14394" max="14394" width="24.5703125" bestFit="1" customWidth="1"/>
    <col min="14395" max="14395" width="26.85546875" bestFit="1" customWidth="1"/>
    <col min="14396" max="14396" width="27.140625" bestFit="1" customWidth="1"/>
    <col min="14397" max="14397" width="24.140625" bestFit="1" customWidth="1"/>
    <col min="14398" max="14398" width="24.42578125" bestFit="1" customWidth="1"/>
    <col min="14399" max="14399" width="24.85546875" bestFit="1" customWidth="1"/>
    <col min="14593" max="14593" width="48.140625" bestFit="1" customWidth="1"/>
    <col min="14594" max="14594" width="29.42578125" bestFit="1" customWidth="1"/>
    <col min="14595" max="14595" width="8.7109375" customWidth="1"/>
    <col min="14596" max="14596" width="15.5703125" bestFit="1" customWidth="1"/>
    <col min="14597" max="14605" width="18.42578125" bestFit="1" customWidth="1"/>
    <col min="14606" max="14606" width="19.42578125" bestFit="1" customWidth="1"/>
    <col min="14607" max="14607" width="6.5703125" bestFit="1" customWidth="1"/>
    <col min="14608" max="14616" width="16.7109375" bestFit="1" customWidth="1"/>
    <col min="14617" max="14627" width="17.85546875" bestFit="1" customWidth="1"/>
    <col min="14628" max="14632" width="24.5703125" bestFit="1" customWidth="1"/>
    <col min="14633" max="14637" width="25.85546875" bestFit="1" customWidth="1"/>
    <col min="14638" max="14638" width="12.140625" bestFit="1" customWidth="1"/>
    <col min="14639" max="14639" width="14.5703125" bestFit="1" customWidth="1"/>
    <col min="14640" max="14640" width="17.5703125" bestFit="1" customWidth="1"/>
    <col min="14641" max="14641" width="22.7109375" bestFit="1" customWidth="1"/>
    <col min="14642" max="14642" width="25.7109375" bestFit="1" customWidth="1"/>
    <col min="14643" max="14643" width="33.5703125" bestFit="1" customWidth="1"/>
    <col min="14644" max="14644" width="36.5703125" bestFit="1" customWidth="1"/>
    <col min="14645" max="14645" width="22.7109375" bestFit="1" customWidth="1"/>
    <col min="14646" max="14646" width="30" bestFit="1" customWidth="1"/>
    <col min="14647" max="14647" width="27" bestFit="1" customWidth="1"/>
    <col min="14648" max="14648" width="27.28515625" bestFit="1" customWidth="1"/>
    <col min="14649" max="14649" width="24.28515625" bestFit="1" customWidth="1"/>
    <col min="14650" max="14650" width="24.5703125" bestFit="1" customWidth="1"/>
    <col min="14651" max="14651" width="26.85546875" bestFit="1" customWidth="1"/>
    <col min="14652" max="14652" width="27.140625" bestFit="1" customWidth="1"/>
    <col min="14653" max="14653" width="24.140625" bestFit="1" customWidth="1"/>
    <col min="14654" max="14654" width="24.42578125" bestFit="1" customWidth="1"/>
    <col min="14655" max="14655" width="24.85546875" bestFit="1" customWidth="1"/>
    <col min="14849" max="14849" width="48.140625" bestFit="1" customWidth="1"/>
    <col min="14850" max="14850" width="29.42578125" bestFit="1" customWidth="1"/>
    <col min="14851" max="14851" width="8.7109375" customWidth="1"/>
    <col min="14852" max="14852" width="15.5703125" bestFit="1" customWidth="1"/>
    <col min="14853" max="14861" width="18.42578125" bestFit="1" customWidth="1"/>
    <col min="14862" max="14862" width="19.42578125" bestFit="1" customWidth="1"/>
    <col min="14863" max="14863" width="6.5703125" bestFit="1" customWidth="1"/>
    <col min="14864" max="14872" width="16.7109375" bestFit="1" customWidth="1"/>
    <col min="14873" max="14883" width="17.85546875" bestFit="1" customWidth="1"/>
    <col min="14884" max="14888" width="24.5703125" bestFit="1" customWidth="1"/>
    <col min="14889" max="14893" width="25.85546875" bestFit="1" customWidth="1"/>
    <col min="14894" max="14894" width="12.140625" bestFit="1" customWidth="1"/>
    <col min="14895" max="14895" width="14.5703125" bestFit="1" customWidth="1"/>
    <col min="14896" max="14896" width="17.5703125" bestFit="1" customWidth="1"/>
    <col min="14897" max="14897" width="22.7109375" bestFit="1" customWidth="1"/>
    <col min="14898" max="14898" width="25.7109375" bestFit="1" customWidth="1"/>
    <col min="14899" max="14899" width="33.5703125" bestFit="1" customWidth="1"/>
    <col min="14900" max="14900" width="36.5703125" bestFit="1" customWidth="1"/>
    <col min="14901" max="14901" width="22.7109375" bestFit="1" customWidth="1"/>
    <col min="14902" max="14902" width="30" bestFit="1" customWidth="1"/>
    <col min="14903" max="14903" width="27" bestFit="1" customWidth="1"/>
    <col min="14904" max="14904" width="27.28515625" bestFit="1" customWidth="1"/>
    <col min="14905" max="14905" width="24.28515625" bestFit="1" customWidth="1"/>
    <col min="14906" max="14906" width="24.5703125" bestFit="1" customWidth="1"/>
    <col min="14907" max="14907" width="26.85546875" bestFit="1" customWidth="1"/>
    <col min="14908" max="14908" width="27.140625" bestFit="1" customWidth="1"/>
    <col min="14909" max="14909" width="24.140625" bestFit="1" customWidth="1"/>
    <col min="14910" max="14910" width="24.42578125" bestFit="1" customWidth="1"/>
    <col min="14911" max="14911" width="24.85546875" bestFit="1" customWidth="1"/>
    <col min="15105" max="15105" width="48.140625" bestFit="1" customWidth="1"/>
    <col min="15106" max="15106" width="29.42578125" bestFit="1" customWidth="1"/>
    <col min="15107" max="15107" width="8.7109375" customWidth="1"/>
    <col min="15108" max="15108" width="15.5703125" bestFit="1" customWidth="1"/>
    <col min="15109" max="15117" width="18.42578125" bestFit="1" customWidth="1"/>
    <col min="15118" max="15118" width="19.42578125" bestFit="1" customWidth="1"/>
    <col min="15119" max="15119" width="6.5703125" bestFit="1" customWidth="1"/>
    <col min="15120" max="15128" width="16.7109375" bestFit="1" customWidth="1"/>
    <col min="15129" max="15139" width="17.85546875" bestFit="1" customWidth="1"/>
    <col min="15140" max="15144" width="24.5703125" bestFit="1" customWidth="1"/>
    <col min="15145" max="15149" width="25.85546875" bestFit="1" customWidth="1"/>
    <col min="15150" max="15150" width="12.140625" bestFit="1" customWidth="1"/>
    <col min="15151" max="15151" width="14.5703125" bestFit="1" customWidth="1"/>
    <col min="15152" max="15152" width="17.5703125" bestFit="1" customWidth="1"/>
    <col min="15153" max="15153" width="22.7109375" bestFit="1" customWidth="1"/>
    <col min="15154" max="15154" width="25.7109375" bestFit="1" customWidth="1"/>
    <col min="15155" max="15155" width="33.5703125" bestFit="1" customWidth="1"/>
    <col min="15156" max="15156" width="36.5703125" bestFit="1" customWidth="1"/>
    <col min="15157" max="15157" width="22.7109375" bestFit="1" customWidth="1"/>
    <col min="15158" max="15158" width="30" bestFit="1" customWidth="1"/>
    <col min="15159" max="15159" width="27" bestFit="1" customWidth="1"/>
    <col min="15160" max="15160" width="27.28515625" bestFit="1" customWidth="1"/>
    <col min="15161" max="15161" width="24.28515625" bestFit="1" customWidth="1"/>
    <col min="15162" max="15162" width="24.5703125" bestFit="1" customWidth="1"/>
    <col min="15163" max="15163" width="26.85546875" bestFit="1" customWidth="1"/>
    <col min="15164" max="15164" width="27.140625" bestFit="1" customWidth="1"/>
    <col min="15165" max="15165" width="24.140625" bestFit="1" customWidth="1"/>
    <col min="15166" max="15166" width="24.42578125" bestFit="1" customWidth="1"/>
    <col min="15167" max="15167" width="24.85546875" bestFit="1" customWidth="1"/>
    <col min="15361" max="15361" width="48.140625" bestFit="1" customWidth="1"/>
    <col min="15362" max="15362" width="29.42578125" bestFit="1" customWidth="1"/>
    <col min="15363" max="15363" width="8.7109375" customWidth="1"/>
    <col min="15364" max="15364" width="15.5703125" bestFit="1" customWidth="1"/>
    <col min="15365" max="15373" width="18.42578125" bestFit="1" customWidth="1"/>
    <col min="15374" max="15374" width="19.42578125" bestFit="1" customWidth="1"/>
    <col min="15375" max="15375" width="6.5703125" bestFit="1" customWidth="1"/>
    <col min="15376" max="15384" width="16.7109375" bestFit="1" customWidth="1"/>
    <col min="15385" max="15395" width="17.85546875" bestFit="1" customWidth="1"/>
    <col min="15396" max="15400" width="24.5703125" bestFit="1" customWidth="1"/>
    <col min="15401" max="15405" width="25.85546875" bestFit="1" customWidth="1"/>
    <col min="15406" max="15406" width="12.140625" bestFit="1" customWidth="1"/>
    <col min="15407" max="15407" width="14.5703125" bestFit="1" customWidth="1"/>
    <col min="15408" max="15408" width="17.5703125" bestFit="1" customWidth="1"/>
    <col min="15409" max="15409" width="22.7109375" bestFit="1" customWidth="1"/>
    <col min="15410" max="15410" width="25.7109375" bestFit="1" customWidth="1"/>
    <col min="15411" max="15411" width="33.5703125" bestFit="1" customWidth="1"/>
    <col min="15412" max="15412" width="36.5703125" bestFit="1" customWidth="1"/>
    <col min="15413" max="15413" width="22.7109375" bestFit="1" customWidth="1"/>
    <col min="15414" max="15414" width="30" bestFit="1" customWidth="1"/>
    <col min="15415" max="15415" width="27" bestFit="1" customWidth="1"/>
    <col min="15416" max="15416" width="27.28515625" bestFit="1" customWidth="1"/>
    <col min="15417" max="15417" width="24.28515625" bestFit="1" customWidth="1"/>
    <col min="15418" max="15418" width="24.5703125" bestFit="1" customWidth="1"/>
    <col min="15419" max="15419" width="26.85546875" bestFit="1" customWidth="1"/>
    <col min="15420" max="15420" width="27.140625" bestFit="1" customWidth="1"/>
    <col min="15421" max="15421" width="24.140625" bestFit="1" customWidth="1"/>
    <col min="15422" max="15422" width="24.42578125" bestFit="1" customWidth="1"/>
    <col min="15423" max="15423" width="24.85546875" bestFit="1" customWidth="1"/>
    <col min="15617" max="15617" width="48.140625" bestFit="1" customWidth="1"/>
    <col min="15618" max="15618" width="29.42578125" bestFit="1" customWidth="1"/>
    <col min="15619" max="15619" width="8.7109375" customWidth="1"/>
    <col min="15620" max="15620" width="15.5703125" bestFit="1" customWidth="1"/>
    <col min="15621" max="15629" width="18.42578125" bestFit="1" customWidth="1"/>
    <col min="15630" max="15630" width="19.42578125" bestFit="1" customWidth="1"/>
    <col min="15631" max="15631" width="6.5703125" bestFit="1" customWidth="1"/>
    <col min="15632" max="15640" width="16.7109375" bestFit="1" customWidth="1"/>
    <col min="15641" max="15651" width="17.85546875" bestFit="1" customWidth="1"/>
    <col min="15652" max="15656" width="24.5703125" bestFit="1" customWidth="1"/>
    <col min="15657" max="15661" width="25.85546875" bestFit="1" customWidth="1"/>
    <col min="15662" max="15662" width="12.140625" bestFit="1" customWidth="1"/>
    <col min="15663" max="15663" width="14.5703125" bestFit="1" customWidth="1"/>
    <col min="15664" max="15664" width="17.5703125" bestFit="1" customWidth="1"/>
    <col min="15665" max="15665" width="22.7109375" bestFit="1" customWidth="1"/>
    <col min="15666" max="15666" width="25.7109375" bestFit="1" customWidth="1"/>
    <col min="15667" max="15667" width="33.5703125" bestFit="1" customWidth="1"/>
    <col min="15668" max="15668" width="36.5703125" bestFit="1" customWidth="1"/>
    <col min="15669" max="15669" width="22.7109375" bestFit="1" customWidth="1"/>
    <col min="15670" max="15670" width="30" bestFit="1" customWidth="1"/>
    <col min="15671" max="15671" width="27" bestFit="1" customWidth="1"/>
    <col min="15672" max="15672" width="27.28515625" bestFit="1" customWidth="1"/>
    <col min="15673" max="15673" width="24.28515625" bestFit="1" customWidth="1"/>
    <col min="15674" max="15674" width="24.5703125" bestFit="1" customWidth="1"/>
    <col min="15675" max="15675" width="26.85546875" bestFit="1" customWidth="1"/>
    <col min="15676" max="15676" width="27.140625" bestFit="1" customWidth="1"/>
    <col min="15677" max="15677" width="24.140625" bestFit="1" customWidth="1"/>
    <col min="15678" max="15678" width="24.42578125" bestFit="1" customWidth="1"/>
    <col min="15679" max="15679" width="24.85546875" bestFit="1" customWidth="1"/>
    <col min="15873" max="15873" width="48.140625" bestFit="1" customWidth="1"/>
    <col min="15874" max="15874" width="29.42578125" bestFit="1" customWidth="1"/>
    <col min="15875" max="15875" width="8.7109375" customWidth="1"/>
    <col min="15876" max="15876" width="15.5703125" bestFit="1" customWidth="1"/>
    <col min="15877" max="15885" width="18.42578125" bestFit="1" customWidth="1"/>
    <col min="15886" max="15886" width="19.42578125" bestFit="1" customWidth="1"/>
    <col min="15887" max="15887" width="6.5703125" bestFit="1" customWidth="1"/>
    <col min="15888" max="15896" width="16.7109375" bestFit="1" customWidth="1"/>
    <col min="15897" max="15907" width="17.85546875" bestFit="1" customWidth="1"/>
    <col min="15908" max="15912" width="24.5703125" bestFit="1" customWidth="1"/>
    <col min="15913" max="15917" width="25.85546875" bestFit="1" customWidth="1"/>
    <col min="15918" max="15918" width="12.140625" bestFit="1" customWidth="1"/>
    <col min="15919" max="15919" width="14.5703125" bestFit="1" customWidth="1"/>
    <col min="15920" max="15920" width="17.5703125" bestFit="1" customWidth="1"/>
    <col min="15921" max="15921" width="22.7109375" bestFit="1" customWidth="1"/>
    <col min="15922" max="15922" width="25.7109375" bestFit="1" customWidth="1"/>
    <col min="15923" max="15923" width="33.5703125" bestFit="1" customWidth="1"/>
    <col min="15924" max="15924" width="36.5703125" bestFit="1" customWidth="1"/>
    <col min="15925" max="15925" width="22.7109375" bestFit="1" customWidth="1"/>
    <col min="15926" max="15926" width="30" bestFit="1" customWidth="1"/>
    <col min="15927" max="15927" width="27" bestFit="1" customWidth="1"/>
    <col min="15928" max="15928" width="27.28515625" bestFit="1" customWidth="1"/>
    <col min="15929" max="15929" width="24.28515625" bestFit="1" customWidth="1"/>
    <col min="15930" max="15930" width="24.5703125" bestFit="1" customWidth="1"/>
    <col min="15931" max="15931" width="26.85546875" bestFit="1" customWidth="1"/>
    <col min="15932" max="15932" width="27.140625" bestFit="1" customWidth="1"/>
    <col min="15933" max="15933" width="24.140625" bestFit="1" customWidth="1"/>
    <col min="15934" max="15934" width="24.42578125" bestFit="1" customWidth="1"/>
    <col min="15935" max="15935" width="24.85546875" bestFit="1" customWidth="1"/>
    <col min="16129" max="16129" width="48.140625" bestFit="1" customWidth="1"/>
    <col min="16130" max="16130" width="29.42578125" bestFit="1" customWidth="1"/>
    <col min="16131" max="16131" width="8.7109375" customWidth="1"/>
    <col min="16132" max="16132" width="15.5703125" bestFit="1" customWidth="1"/>
    <col min="16133" max="16141" width="18.42578125" bestFit="1" customWidth="1"/>
    <col min="16142" max="16142" width="19.42578125" bestFit="1" customWidth="1"/>
    <col min="16143" max="16143" width="6.5703125" bestFit="1" customWidth="1"/>
    <col min="16144" max="16152" width="16.7109375" bestFit="1" customWidth="1"/>
    <col min="16153" max="16163" width="17.85546875" bestFit="1" customWidth="1"/>
    <col min="16164" max="16168" width="24.5703125" bestFit="1" customWidth="1"/>
    <col min="16169" max="16173" width="25.85546875" bestFit="1" customWidth="1"/>
    <col min="16174" max="16174" width="12.140625" bestFit="1" customWidth="1"/>
    <col min="16175" max="16175" width="14.5703125" bestFit="1" customWidth="1"/>
    <col min="16176" max="16176" width="17.5703125" bestFit="1" customWidth="1"/>
    <col min="16177" max="16177" width="22.7109375" bestFit="1" customWidth="1"/>
    <col min="16178" max="16178" width="25.7109375" bestFit="1" customWidth="1"/>
    <col min="16179" max="16179" width="33.5703125" bestFit="1" customWidth="1"/>
    <col min="16180" max="16180" width="36.5703125" bestFit="1" customWidth="1"/>
    <col min="16181" max="16181" width="22.7109375" bestFit="1" customWidth="1"/>
    <col min="16182" max="16182" width="30" bestFit="1" customWidth="1"/>
    <col min="16183" max="16183" width="27" bestFit="1" customWidth="1"/>
    <col min="16184" max="16184" width="27.28515625" bestFit="1" customWidth="1"/>
    <col min="16185" max="16185" width="24.28515625" bestFit="1" customWidth="1"/>
    <col min="16186" max="16186" width="24.5703125" bestFit="1" customWidth="1"/>
    <col min="16187" max="16187" width="26.85546875" bestFit="1" customWidth="1"/>
    <col min="16188" max="16188" width="27.140625" bestFit="1" customWidth="1"/>
    <col min="16189" max="16189" width="24.140625" bestFit="1" customWidth="1"/>
    <col min="16190" max="16190" width="24.42578125" bestFit="1" customWidth="1"/>
    <col min="16191" max="16191" width="24.85546875" bestFit="1" customWidth="1"/>
  </cols>
  <sheetData>
    <row r="1" spans="1:71" s="3" customFormat="1" ht="36" customHeight="1">
      <c r="A1" s="22" t="s">
        <v>273</v>
      </c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2" t="s">
        <v>25</v>
      </c>
      <c r="AB1" s="22" t="s">
        <v>26</v>
      </c>
      <c r="AC1" s="22" t="s">
        <v>27</v>
      </c>
      <c r="AD1" s="22" t="s">
        <v>28</v>
      </c>
      <c r="AE1" s="22" t="s">
        <v>29</v>
      </c>
      <c r="AF1" s="22" t="s">
        <v>30</v>
      </c>
      <c r="AG1" s="22" t="s">
        <v>31</v>
      </c>
      <c r="AH1" s="22" t="s">
        <v>32</v>
      </c>
      <c r="AI1" s="22" t="s">
        <v>33</v>
      </c>
      <c r="AJ1" s="22" t="s">
        <v>34</v>
      </c>
      <c r="AK1" s="22" t="s">
        <v>35</v>
      </c>
      <c r="AL1" s="22" t="s">
        <v>36</v>
      </c>
      <c r="AM1" s="22" t="s">
        <v>37</v>
      </c>
      <c r="AN1" s="22" t="s">
        <v>38</v>
      </c>
      <c r="AO1" s="22" t="s">
        <v>39</v>
      </c>
      <c r="AP1" s="22" t="s">
        <v>40</v>
      </c>
      <c r="AQ1" s="22" t="s">
        <v>41</v>
      </c>
      <c r="AR1" s="22" t="s">
        <v>42</v>
      </c>
      <c r="AS1" s="22" t="s">
        <v>43</v>
      </c>
      <c r="AT1" s="22" t="s">
        <v>44</v>
      </c>
      <c r="AU1" s="22" t="s">
        <v>45</v>
      </c>
      <c r="AV1" s="22" t="s">
        <v>46</v>
      </c>
      <c r="AW1" s="28" t="s">
        <v>47</v>
      </c>
      <c r="AX1" s="28" t="s">
        <v>48</v>
      </c>
      <c r="AY1" s="28" t="s">
        <v>49</v>
      </c>
      <c r="AZ1" s="28" t="s">
        <v>50</v>
      </c>
      <c r="BA1" s="28" t="s">
        <v>51</v>
      </c>
      <c r="BB1" s="28" t="s">
        <v>52</v>
      </c>
      <c r="BC1" s="22" t="s">
        <v>53</v>
      </c>
      <c r="BD1" s="26" t="s">
        <v>159</v>
      </c>
      <c r="BE1" s="26" t="s">
        <v>160</v>
      </c>
      <c r="BF1" s="22" t="s">
        <v>161</v>
      </c>
      <c r="BG1" s="22" t="s">
        <v>162</v>
      </c>
      <c r="BH1" s="29" t="s">
        <v>151</v>
      </c>
      <c r="BI1" s="29" t="s">
        <v>152</v>
      </c>
      <c r="BJ1" s="29" t="s">
        <v>153</v>
      </c>
      <c r="BK1" s="29" t="s">
        <v>154</v>
      </c>
      <c r="BL1" s="29" t="s">
        <v>155</v>
      </c>
      <c r="BM1" s="29" t="s">
        <v>162</v>
      </c>
      <c r="BN1" s="29" t="s">
        <v>171</v>
      </c>
      <c r="BO1" s="29" t="s">
        <v>172</v>
      </c>
      <c r="BP1" s="29" t="s">
        <v>163</v>
      </c>
      <c r="BQ1" s="23" t="s">
        <v>156</v>
      </c>
      <c r="BR1" s="24">
        <v>4.2000000000000003E-2</v>
      </c>
      <c r="BS1" s="25">
        <v>0.54</v>
      </c>
    </row>
    <row r="2" spans="1:71">
      <c r="A2" t="s">
        <v>54</v>
      </c>
      <c r="B2" s="3" t="s">
        <v>55</v>
      </c>
      <c r="C2" s="4">
        <v>34.03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5">
        <v>1.2999999999999999E-2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4.7000000000000002E-3</v>
      </c>
      <c r="AV2" s="5">
        <v>2.3E-3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1.0752999999999999</v>
      </c>
      <c r="BD2" s="5">
        <v>5.1999999999999998E-3</v>
      </c>
      <c r="BE2" s="5">
        <v>1.2999999999999999E-3</v>
      </c>
      <c r="BF2" s="5">
        <v>0.25</v>
      </c>
      <c r="BG2" s="5">
        <v>7.0000000000000001E-3</v>
      </c>
      <c r="BH2" s="21">
        <f t="shared" ref="BH2:BH33" si="0">750*$BR$4</f>
        <v>45.480000000000004</v>
      </c>
      <c r="BI2" s="21">
        <f>SUM($C2:$N2)+750*SUM($O2:$AI2,$AT2)</f>
        <v>43.78</v>
      </c>
      <c r="BJ2" s="21">
        <f t="shared" ref="BJ2:BJ33" si="1">$BH2*($BC2-1)</f>
        <v>3.4246439999999967</v>
      </c>
      <c r="BK2" s="21">
        <f>750*$BC2*SUM($AU2,$AV2)</f>
        <v>5.6453249999999997</v>
      </c>
      <c r="BL2" s="21">
        <f>SUM($BD2,$BE2)*750*$BC2+$BF2</f>
        <v>5.4920874999999993</v>
      </c>
      <c r="BM2" s="21">
        <f t="shared" ref="BM2:BM19" si="2">BG2*750</f>
        <v>5.25</v>
      </c>
      <c r="BN2" s="21">
        <f>0.05*SUM(BH2:BM2)</f>
        <v>5.4536028250000008</v>
      </c>
      <c r="BO2" s="21">
        <v>0</v>
      </c>
      <c r="BP2" s="21">
        <f>SUM(BH2:BN2)</f>
        <v>114.52565932500001</v>
      </c>
      <c r="BQ2" s="18" t="s">
        <v>157</v>
      </c>
      <c r="BR2" s="19">
        <v>7.5999999999999998E-2</v>
      </c>
      <c r="BS2" s="20">
        <v>0.26</v>
      </c>
    </row>
    <row r="3" spans="1:71">
      <c r="A3" t="s">
        <v>56</v>
      </c>
      <c r="B3" s="3" t="s">
        <v>55</v>
      </c>
      <c r="C3" s="4">
        <v>16.43</v>
      </c>
      <c r="D3" s="4">
        <v>0</v>
      </c>
      <c r="E3" s="4">
        <v>-0.01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1.46E-2</v>
      </c>
      <c r="P3" s="5">
        <v>2.0000000000000001E-4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5.3E-3</v>
      </c>
      <c r="AV3" s="5">
        <v>5.0000000000000001E-3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1.0565</v>
      </c>
      <c r="BD3" s="5">
        <v>5.1999999999999998E-3</v>
      </c>
      <c r="BE3" s="5">
        <v>1.2999999999999999E-3</v>
      </c>
      <c r="BF3" s="5">
        <v>0.25</v>
      </c>
      <c r="BG3" s="5">
        <v>7.0000000000000001E-3</v>
      </c>
      <c r="BH3" s="21">
        <f t="shared" si="0"/>
        <v>45.480000000000004</v>
      </c>
      <c r="BI3" s="21">
        <f t="shared" ref="BI3:BI64" si="3">SUM($C3:$N3)+750*SUM($O3:$AI3,$AT3)</f>
        <v>27.519999999999996</v>
      </c>
      <c r="BJ3" s="21">
        <f t="shared" si="1"/>
        <v>2.56962</v>
      </c>
      <c r="BK3" s="21">
        <f t="shared" ref="BK3:BK64" si="4">750*$BC3*SUM($AU3,$AV3)</f>
        <v>8.1614625000000007</v>
      </c>
      <c r="BL3" s="21">
        <f t="shared" ref="BL3:BL64" si="5">SUM($BD3,$BE3)*750*$BC3+$BF3</f>
        <v>5.4004374999999998</v>
      </c>
      <c r="BM3" s="21">
        <f t="shared" si="2"/>
        <v>5.25</v>
      </c>
      <c r="BN3" s="21">
        <f t="shared" ref="BN3:BN66" si="6">0.05*SUM(BH3:BM3)</f>
        <v>4.7190760000000003</v>
      </c>
      <c r="BO3" s="21">
        <v>0</v>
      </c>
      <c r="BP3" s="21">
        <f t="shared" ref="BP3:BP66" si="7">SUM(BH3:BN3)</f>
        <v>99.100595999999996</v>
      </c>
      <c r="BQ3" s="18" t="s">
        <v>158</v>
      </c>
      <c r="BR3" s="19">
        <v>9.0999999999999998E-2</v>
      </c>
      <c r="BS3" s="20">
        <v>0.2</v>
      </c>
    </row>
    <row r="4" spans="1:71">
      <c r="A4" t="s">
        <v>57</v>
      </c>
      <c r="B4" s="3" t="s">
        <v>55</v>
      </c>
      <c r="C4" s="4">
        <v>13.9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1.8800000000000001E-2</v>
      </c>
      <c r="P4" s="5">
        <v>-1.4E-3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5.1999999999999998E-3</v>
      </c>
      <c r="AV4" s="5">
        <v>5.0000000000000001E-3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1.0356000000000001</v>
      </c>
      <c r="BD4" s="5">
        <v>5.1999999999999998E-3</v>
      </c>
      <c r="BE4" s="5">
        <v>1.2999999999999999E-3</v>
      </c>
      <c r="BF4" s="5">
        <v>0.25</v>
      </c>
      <c r="BG4" s="5">
        <v>7.0000000000000001E-3</v>
      </c>
      <c r="BH4" s="21">
        <f t="shared" si="0"/>
        <v>45.480000000000004</v>
      </c>
      <c r="BI4" s="21">
        <f t="shared" si="3"/>
        <v>26.950000000000003</v>
      </c>
      <c r="BJ4" s="21">
        <f t="shared" si="1"/>
        <v>1.6190880000000036</v>
      </c>
      <c r="BK4" s="21">
        <f t="shared" si="4"/>
        <v>7.922340000000001</v>
      </c>
      <c r="BL4" s="21">
        <f t="shared" si="5"/>
        <v>5.2985500000000005</v>
      </c>
      <c r="BM4" s="21">
        <f t="shared" si="2"/>
        <v>5.25</v>
      </c>
      <c r="BN4" s="21">
        <f t="shared" si="6"/>
        <v>4.6259989000000017</v>
      </c>
      <c r="BO4" s="21">
        <v>0</v>
      </c>
      <c r="BP4" s="21">
        <f t="shared" si="7"/>
        <v>97.145976900000022</v>
      </c>
      <c r="BR4">
        <f>BR1*BS1+BR2*BS2+BR3*BS3</f>
        <v>6.0640000000000006E-2</v>
      </c>
    </row>
    <row r="5" spans="1:71">
      <c r="A5" t="s">
        <v>58</v>
      </c>
      <c r="B5" s="3" t="s">
        <v>55</v>
      </c>
      <c r="C5" s="4">
        <v>11.27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2.2499999999999999E-2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3.8999999999999998E-3</v>
      </c>
      <c r="AV5" s="5">
        <v>3.2000000000000002E-3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1.0495000000000001</v>
      </c>
      <c r="BD5" s="5">
        <v>5.1999999999999998E-3</v>
      </c>
      <c r="BE5" s="5">
        <v>1.2999999999999999E-3</v>
      </c>
      <c r="BF5" s="5">
        <v>0.25</v>
      </c>
      <c r="BG5" s="5">
        <v>7.0000000000000001E-3</v>
      </c>
      <c r="BH5" s="21">
        <f t="shared" si="0"/>
        <v>45.480000000000004</v>
      </c>
      <c r="BI5" s="21">
        <f t="shared" si="3"/>
        <v>28.145</v>
      </c>
      <c r="BJ5" s="21">
        <f t="shared" si="1"/>
        <v>2.2512600000000047</v>
      </c>
      <c r="BK5" s="21">
        <f t="shared" si="4"/>
        <v>5.5885875000000009</v>
      </c>
      <c r="BL5" s="21">
        <f t="shared" si="5"/>
        <v>5.3663125000000003</v>
      </c>
      <c r="BM5" s="21">
        <f t="shared" si="2"/>
        <v>5.25</v>
      </c>
      <c r="BN5" s="21">
        <f t="shared" si="6"/>
        <v>4.6040580000000011</v>
      </c>
      <c r="BO5" s="21">
        <v>0</v>
      </c>
      <c r="BP5" s="21">
        <f t="shared" si="7"/>
        <v>96.685218000000006</v>
      </c>
    </row>
    <row r="6" spans="1:71">
      <c r="A6" t="s">
        <v>59</v>
      </c>
      <c r="B6" s="3" t="s">
        <v>55</v>
      </c>
      <c r="C6" s="4">
        <v>12.12</v>
      </c>
      <c r="D6" s="4">
        <v>0</v>
      </c>
      <c r="E6" s="4">
        <v>-0.01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1.34E-2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6.4999999999999997E-3</v>
      </c>
      <c r="AV6" s="5">
        <v>5.4000000000000003E-3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1.042</v>
      </c>
      <c r="BD6" s="5">
        <v>5.1999999999999998E-3</v>
      </c>
      <c r="BE6" s="5">
        <v>1.2999999999999999E-3</v>
      </c>
      <c r="BF6" s="5">
        <v>0.25</v>
      </c>
      <c r="BG6" s="5">
        <v>7.0000000000000001E-3</v>
      </c>
      <c r="BH6" s="21">
        <f t="shared" si="0"/>
        <v>45.480000000000004</v>
      </c>
      <c r="BI6" s="21">
        <f t="shared" si="3"/>
        <v>22.16</v>
      </c>
      <c r="BJ6" s="21">
        <f t="shared" si="1"/>
        <v>1.9101600000000019</v>
      </c>
      <c r="BK6" s="21">
        <f t="shared" si="4"/>
        <v>9.2998500000000011</v>
      </c>
      <c r="BL6" s="21">
        <f t="shared" si="5"/>
        <v>5.3297499999999998</v>
      </c>
      <c r="BM6" s="21">
        <f t="shared" si="2"/>
        <v>5.25</v>
      </c>
      <c r="BN6" s="21">
        <f t="shared" si="6"/>
        <v>4.4714880000000008</v>
      </c>
      <c r="BO6" s="21">
        <v>0</v>
      </c>
      <c r="BP6" s="21">
        <f t="shared" si="7"/>
        <v>93.90124800000001</v>
      </c>
    </row>
    <row r="7" spans="1:71">
      <c r="A7" t="s">
        <v>60</v>
      </c>
      <c r="B7" s="3" t="s">
        <v>55</v>
      </c>
      <c r="C7" s="4">
        <v>12.55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1.5900000000000001E-2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5.3E-3</v>
      </c>
      <c r="AV7" s="5">
        <v>5.1000000000000004E-3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1.0428999999999999</v>
      </c>
      <c r="BD7" s="5">
        <v>5.1999999999999998E-3</v>
      </c>
      <c r="BE7" s="5">
        <v>1.2999999999999999E-3</v>
      </c>
      <c r="BF7" s="5">
        <v>0.25</v>
      </c>
      <c r="BG7" s="5">
        <v>7.0000000000000001E-3</v>
      </c>
      <c r="BH7" s="21">
        <f t="shared" si="0"/>
        <v>45.480000000000004</v>
      </c>
      <c r="BI7" s="21">
        <f t="shared" si="3"/>
        <v>24.475000000000001</v>
      </c>
      <c r="BJ7" s="21">
        <f t="shared" si="1"/>
        <v>1.9510919999999974</v>
      </c>
      <c r="BK7" s="21">
        <f t="shared" si="4"/>
        <v>8.13462</v>
      </c>
      <c r="BL7" s="21">
        <f t="shared" si="5"/>
        <v>5.3341374999999998</v>
      </c>
      <c r="BM7" s="21">
        <f t="shared" si="2"/>
        <v>5.25</v>
      </c>
      <c r="BN7" s="21">
        <f t="shared" si="6"/>
        <v>4.5312424750000009</v>
      </c>
      <c r="BO7" s="21">
        <v>0</v>
      </c>
      <c r="BP7" s="21">
        <f t="shared" si="7"/>
        <v>95.15609197500001</v>
      </c>
    </row>
    <row r="8" spans="1:71">
      <c r="A8" t="s">
        <v>61</v>
      </c>
      <c r="B8" s="3" t="s">
        <v>55</v>
      </c>
      <c r="C8" s="4">
        <v>9.73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1.4200000000000001E-2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4.3E-3</v>
      </c>
      <c r="AV8" s="5">
        <v>3.8E-3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1.0419</v>
      </c>
      <c r="BD8" s="5">
        <v>5.1999999999999998E-3</v>
      </c>
      <c r="BE8" s="5">
        <v>1.2999999999999999E-3</v>
      </c>
      <c r="BF8" s="5">
        <v>0.25</v>
      </c>
      <c r="BG8" s="5">
        <v>7.0000000000000001E-3</v>
      </c>
      <c r="BH8" s="21">
        <f t="shared" si="0"/>
        <v>45.480000000000004</v>
      </c>
      <c r="BI8" s="21">
        <f t="shared" si="3"/>
        <v>20.380000000000003</v>
      </c>
      <c r="BJ8" s="21">
        <f t="shared" si="1"/>
        <v>1.9056120000000023</v>
      </c>
      <c r="BK8" s="21">
        <f t="shared" si="4"/>
        <v>6.3295425000000005</v>
      </c>
      <c r="BL8" s="21">
        <f t="shared" si="5"/>
        <v>5.3292625000000005</v>
      </c>
      <c r="BM8" s="21">
        <f t="shared" si="2"/>
        <v>5.25</v>
      </c>
      <c r="BN8" s="21">
        <f t="shared" si="6"/>
        <v>4.233720850000001</v>
      </c>
      <c r="BO8" s="21">
        <v>0</v>
      </c>
      <c r="BP8" s="21">
        <f t="shared" si="7"/>
        <v>88.908137850000017</v>
      </c>
    </row>
    <row r="9" spans="1:71">
      <c r="A9" t="s">
        <v>62</v>
      </c>
      <c r="B9" s="3" t="s">
        <v>55</v>
      </c>
      <c r="C9" s="4">
        <v>17.899999999999999</v>
      </c>
      <c r="D9" s="4">
        <v>0</v>
      </c>
      <c r="E9" s="4">
        <v>1.21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1.6400000000000001E-2</v>
      </c>
      <c r="P9" s="5">
        <v>1E-3</v>
      </c>
      <c r="Q9" s="5">
        <v>2.0000000000000001E-4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4.1000000000000003E-3</v>
      </c>
      <c r="AV9" s="5">
        <v>3.7000000000000002E-3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1.0719000000000001</v>
      </c>
      <c r="BD9" s="5">
        <v>5.1999999999999998E-3</v>
      </c>
      <c r="BE9" s="5">
        <v>1.2999999999999999E-3</v>
      </c>
      <c r="BF9" s="5">
        <v>0.25</v>
      </c>
      <c r="BG9" s="27">
        <v>5.1000000000000004E-3</v>
      </c>
      <c r="BH9" s="21">
        <f t="shared" si="0"/>
        <v>45.480000000000004</v>
      </c>
      <c r="BI9" s="21">
        <f t="shared" si="3"/>
        <v>32.31</v>
      </c>
      <c r="BJ9" s="21">
        <f t="shared" si="1"/>
        <v>3.2700120000000039</v>
      </c>
      <c r="BK9" s="21">
        <f t="shared" si="4"/>
        <v>6.2706150000000012</v>
      </c>
      <c r="BL9" s="21">
        <f t="shared" si="5"/>
        <v>5.4755125000000007</v>
      </c>
      <c r="BM9" s="21">
        <f t="shared" si="2"/>
        <v>3.8250000000000002</v>
      </c>
      <c r="BN9" s="21">
        <f t="shared" si="6"/>
        <v>4.8315569750000016</v>
      </c>
      <c r="BO9" s="21">
        <v>0</v>
      </c>
      <c r="BP9" s="21">
        <f t="shared" si="7"/>
        <v>101.46269647500003</v>
      </c>
    </row>
    <row r="10" spans="1:71">
      <c r="A10" t="s">
        <v>63</v>
      </c>
      <c r="B10" s="3" t="s">
        <v>55</v>
      </c>
      <c r="C10" s="4">
        <v>17.899999999999999</v>
      </c>
      <c r="D10" s="4">
        <v>0</v>
      </c>
      <c r="E10" s="4">
        <v>1.21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1.49E-2</v>
      </c>
      <c r="P10" s="5">
        <v>1E-3</v>
      </c>
      <c r="Q10" s="5">
        <v>2.0000000000000001E-4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5.0000000000000001E-3</v>
      </c>
      <c r="AV10" s="5">
        <v>5.0000000000000001E-3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1.0390999999999999</v>
      </c>
      <c r="BD10" s="5">
        <v>5.1999999999999998E-3</v>
      </c>
      <c r="BE10" s="5">
        <v>1.2999999999999999E-3</v>
      </c>
      <c r="BF10" s="5">
        <v>0.25</v>
      </c>
      <c r="BG10" s="27">
        <v>0</v>
      </c>
      <c r="BH10" s="21">
        <f t="shared" si="0"/>
        <v>45.480000000000004</v>
      </c>
      <c r="BI10" s="21">
        <f t="shared" si="3"/>
        <v>31.184999999999999</v>
      </c>
      <c r="BJ10" s="21">
        <f t="shared" si="1"/>
        <v>1.7782679999999962</v>
      </c>
      <c r="BK10" s="21">
        <f t="shared" si="4"/>
        <v>7.7932499999999996</v>
      </c>
      <c r="BL10" s="21">
        <f t="shared" si="5"/>
        <v>5.3156124999999994</v>
      </c>
      <c r="BM10" s="21">
        <f t="shared" si="2"/>
        <v>0</v>
      </c>
      <c r="BN10" s="21">
        <f t="shared" si="6"/>
        <v>4.5776065250000002</v>
      </c>
      <c r="BO10" s="21">
        <v>0</v>
      </c>
      <c r="BP10" s="21">
        <f t="shared" si="7"/>
        <v>96.129737024999997</v>
      </c>
    </row>
    <row r="11" spans="1:71">
      <c r="A11" t="s">
        <v>64</v>
      </c>
      <c r="B11" s="3" t="s">
        <v>55</v>
      </c>
      <c r="C11" s="4">
        <v>15.75</v>
      </c>
      <c r="D11" s="4">
        <v>0</v>
      </c>
      <c r="E11" s="4">
        <v>0.73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2.1999999999999999E-2</v>
      </c>
      <c r="P11" s="5">
        <v>1E-3</v>
      </c>
      <c r="Q11" s="5">
        <v>2.0000000000000001E-4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4.4999999999999997E-3</v>
      </c>
      <c r="AV11" s="5">
        <v>4.0000000000000001E-3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1.0382</v>
      </c>
      <c r="BD11" s="5">
        <v>5.1999999999999998E-3</v>
      </c>
      <c r="BE11" s="5">
        <v>1.2999999999999999E-3</v>
      </c>
      <c r="BF11" s="5">
        <v>0.25</v>
      </c>
      <c r="BG11" s="7">
        <v>7.0000000000000001E-3</v>
      </c>
      <c r="BH11" s="21">
        <f t="shared" si="0"/>
        <v>45.480000000000004</v>
      </c>
      <c r="BI11" s="21">
        <f t="shared" si="3"/>
        <v>33.879999999999995</v>
      </c>
      <c r="BJ11" s="21">
        <f t="shared" si="1"/>
        <v>1.7373360000000007</v>
      </c>
      <c r="BK11" s="21">
        <f t="shared" si="4"/>
        <v>6.618525</v>
      </c>
      <c r="BL11" s="21">
        <f t="shared" si="5"/>
        <v>5.3112250000000003</v>
      </c>
      <c r="BM11" s="21">
        <f t="shared" si="2"/>
        <v>5.25</v>
      </c>
      <c r="BN11" s="21">
        <f t="shared" si="6"/>
        <v>4.9138543000000006</v>
      </c>
      <c r="BO11" s="21">
        <v>0</v>
      </c>
      <c r="BP11" s="21">
        <f t="shared" si="7"/>
        <v>103.19094029999999</v>
      </c>
    </row>
    <row r="12" spans="1:71">
      <c r="A12" t="s">
        <v>65</v>
      </c>
      <c r="B12" s="3" t="s">
        <v>55</v>
      </c>
      <c r="C12" s="4">
        <v>15</v>
      </c>
      <c r="D12" s="4">
        <v>0</v>
      </c>
      <c r="E12" s="4">
        <v>3.44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1.35E-2</v>
      </c>
      <c r="P12" s="5">
        <v>-3.5999999999999999E-3</v>
      </c>
      <c r="Q12" s="5">
        <v>-1.5E-3</v>
      </c>
      <c r="R12" s="5">
        <v>-3.0000000000000001E-3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5.4000000000000003E-3</v>
      </c>
      <c r="AV12" s="5">
        <v>4.5999999999999999E-3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1.0448999999999999</v>
      </c>
      <c r="BD12" s="5">
        <v>5.1999999999999998E-3</v>
      </c>
      <c r="BE12" s="5">
        <v>1.2999999999999999E-3</v>
      </c>
      <c r="BF12" s="5">
        <v>0.25</v>
      </c>
      <c r="BG12" s="5">
        <v>7.0000000000000001E-3</v>
      </c>
      <c r="BH12" s="21">
        <f t="shared" si="0"/>
        <v>45.480000000000004</v>
      </c>
      <c r="BI12" s="21">
        <f t="shared" si="3"/>
        <v>22.490000000000002</v>
      </c>
      <c r="BJ12" s="21">
        <f t="shared" si="1"/>
        <v>2.0420519999999973</v>
      </c>
      <c r="BK12" s="21">
        <f t="shared" si="4"/>
        <v>7.8367499999999994</v>
      </c>
      <c r="BL12" s="21">
        <f t="shared" si="5"/>
        <v>5.3438875000000001</v>
      </c>
      <c r="BM12" s="21">
        <f t="shared" si="2"/>
        <v>5.25</v>
      </c>
      <c r="BN12" s="21">
        <f t="shared" si="6"/>
        <v>4.4221344749999991</v>
      </c>
      <c r="BO12" s="21">
        <v>0</v>
      </c>
      <c r="BP12" s="21">
        <f t="shared" si="7"/>
        <v>92.864823974999979</v>
      </c>
    </row>
    <row r="13" spans="1:71">
      <c r="A13" t="s">
        <v>66</v>
      </c>
      <c r="B13" s="3" t="s">
        <v>55</v>
      </c>
      <c r="C13" s="4">
        <v>20.82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1.1599999999999999E-2</v>
      </c>
      <c r="P13" s="5">
        <v>-3.0000000000000001E-3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4.5999999999999999E-3</v>
      </c>
      <c r="AV13" s="5">
        <v>1.4E-3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1.0653999999999999</v>
      </c>
      <c r="BD13" s="5">
        <v>5.1999999999999998E-3</v>
      </c>
      <c r="BE13" s="5">
        <v>1.2999999999999999E-3</v>
      </c>
      <c r="BF13" s="5">
        <v>0.25</v>
      </c>
      <c r="BG13" s="5">
        <v>7.0000000000000001E-3</v>
      </c>
      <c r="BH13" s="21">
        <f t="shared" si="0"/>
        <v>45.480000000000004</v>
      </c>
      <c r="BI13" s="21">
        <f t="shared" si="3"/>
        <v>27.27</v>
      </c>
      <c r="BJ13" s="21">
        <f t="shared" si="1"/>
        <v>2.9743919999999959</v>
      </c>
      <c r="BK13" s="21">
        <f t="shared" si="4"/>
        <v>4.7942999999999998</v>
      </c>
      <c r="BL13" s="21">
        <f t="shared" si="5"/>
        <v>5.4438249999999995</v>
      </c>
      <c r="BM13" s="21">
        <f t="shared" si="2"/>
        <v>5.25</v>
      </c>
      <c r="BN13" s="21">
        <f t="shared" si="6"/>
        <v>4.5606258500000001</v>
      </c>
      <c r="BO13" s="21">
        <v>0</v>
      </c>
      <c r="BP13" s="21">
        <f t="shared" si="7"/>
        <v>95.773142849999985</v>
      </c>
    </row>
    <row r="14" spans="1:71">
      <c r="A14" t="s">
        <v>67</v>
      </c>
      <c r="B14" s="3" t="s">
        <v>55</v>
      </c>
      <c r="C14" s="4">
        <v>12.33</v>
      </c>
      <c r="D14" s="4">
        <v>0</v>
      </c>
      <c r="E14" s="4">
        <v>1.33</v>
      </c>
      <c r="F14" s="4">
        <v>0.78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1.3899999999999999E-2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4.7999999999999996E-3</v>
      </c>
      <c r="AV14" s="5">
        <v>4.1000000000000003E-3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1.0469999999999999</v>
      </c>
      <c r="BD14" s="5">
        <v>5.1999999999999998E-3</v>
      </c>
      <c r="BE14" s="5">
        <v>1.2999999999999999E-3</v>
      </c>
      <c r="BF14" s="5">
        <v>0.25</v>
      </c>
      <c r="BG14" s="5">
        <v>7.0000000000000001E-3</v>
      </c>
      <c r="BH14" s="21">
        <f t="shared" si="0"/>
        <v>45.480000000000004</v>
      </c>
      <c r="BI14" s="21">
        <f t="shared" si="3"/>
        <v>24.864999999999998</v>
      </c>
      <c r="BJ14" s="21">
        <f t="shared" si="1"/>
        <v>2.137559999999997</v>
      </c>
      <c r="BK14" s="21">
        <f t="shared" si="4"/>
        <v>6.9887249999999996</v>
      </c>
      <c r="BL14" s="21">
        <f t="shared" si="5"/>
        <v>5.3541249999999998</v>
      </c>
      <c r="BM14" s="21">
        <f t="shared" si="2"/>
        <v>5.25</v>
      </c>
      <c r="BN14" s="21">
        <f t="shared" si="6"/>
        <v>4.5037704999999999</v>
      </c>
      <c r="BO14" s="21">
        <v>0</v>
      </c>
      <c r="BP14" s="21">
        <f t="shared" si="7"/>
        <v>94.579180499999993</v>
      </c>
    </row>
    <row r="15" spans="1:71">
      <c r="A15" t="s">
        <v>68</v>
      </c>
      <c r="B15" s="3" t="s">
        <v>55</v>
      </c>
      <c r="C15" s="4">
        <v>10.23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1.14E-2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5.1999999999999998E-3</v>
      </c>
      <c r="AV15" s="5">
        <v>5.0000000000000001E-3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1.0255000000000001</v>
      </c>
      <c r="BD15" s="5">
        <v>5.1999999999999998E-3</v>
      </c>
      <c r="BE15" s="5">
        <v>1.2999999999999999E-3</v>
      </c>
      <c r="BF15" s="5">
        <v>0.25</v>
      </c>
      <c r="BG15" s="5">
        <v>7.0000000000000001E-3</v>
      </c>
      <c r="BH15" s="21">
        <f t="shared" si="0"/>
        <v>45.480000000000004</v>
      </c>
      <c r="BI15" s="21">
        <f t="shared" si="3"/>
        <v>18.78</v>
      </c>
      <c r="BJ15" s="21">
        <f t="shared" si="1"/>
        <v>1.1597400000000035</v>
      </c>
      <c r="BK15" s="21">
        <f t="shared" si="4"/>
        <v>7.8450750000000014</v>
      </c>
      <c r="BL15" s="21">
        <f t="shared" si="5"/>
        <v>5.2493125000000003</v>
      </c>
      <c r="BM15" s="21">
        <f t="shared" si="2"/>
        <v>5.25</v>
      </c>
      <c r="BN15" s="21">
        <f t="shared" si="6"/>
        <v>4.188206375</v>
      </c>
      <c r="BO15" s="21">
        <v>0</v>
      </c>
      <c r="BP15" s="21">
        <f t="shared" si="7"/>
        <v>87.952333874999994</v>
      </c>
    </row>
    <row r="16" spans="1:71">
      <c r="A16" t="s">
        <v>69</v>
      </c>
      <c r="B16" s="3" t="s">
        <v>55</v>
      </c>
      <c r="C16" s="4">
        <v>10.92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0.02</v>
      </c>
      <c r="P16" s="5">
        <v>-1.2999999999999999E-3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4.7000000000000002E-3</v>
      </c>
      <c r="AV16" s="5">
        <v>3.0999999999999999E-3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1.075</v>
      </c>
      <c r="BD16" s="5">
        <v>5.1999999999999998E-3</v>
      </c>
      <c r="BE16" s="5">
        <v>1.2999999999999999E-3</v>
      </c>
      <c r="BF16" s="5">
        <v>0.25</v>
      </c>
      <c r="BG16" s="5">
        <v>7.0000000000000001E-3</v>
      </c>
      <c r="BH16" s="21">
        <f t="shared" si="0"/>
        <v>45.480000000000004</v>
      </c>
      <c r="BI16" s="21">
        <f t="shared" si="3"/>
        <v>24.945</v>
      </c>
      <c r="BJ16" s="21">
        <f t="shared" si="1"/>
        <v>3.4109999999999983</v>
      </c>
      <c r="BK16" s="21">
        <f t="shared" si="4"/>
        <v>6.2887499999999994</v>
      </c>
      <c r="BL16" s="21">
        <f t="shared" si="5"/>
        <v>5.4906249999999996</v>
      </c>
      <c r="BM16" s="21">
        <f t="shared" si="2"/>
        <v>5.25</v>
      </c>
      <c r="BN16" s="21">
        <f t="shared" si="6"/>
        <v>4.5432687500000002</v>
      </c>
      <c r="BO16" s="21">
        <v>0</v>
      </c>
      <c r="BP16" s="21">
        <f t="shared" si="7"/>
        <v>95.408643749999996</v>
      </c>
    </row>
    <row r="17" spans="1:68">
      <c r="A17" t="s">
        <v>70</v>
      </c>
      <c r="B17" s="3" t="s">
        <v>55</v>
      </c>
      <c r="C17" s="4">
        <v>12.81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1.04E-2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5.1999999999999998E-3</v>
      </c>
      <c r="AV17" s="5">
        <v>5.0000000000000001E-3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1.0628</v>
      </c>
      <c r="BD17" s="5">
        <v>5.1999999999999998E-3</v>
      </c>
      <c r="BE17" s="5">
        <v>1.2999999999999999E-3</v>
      </c>
      <c r="BF17" s="5">
        <v>0.25</v>
      </c>
      <c r="BG17" s="5">
        <v>7.0000000000000001E-3</v>
      </c>
      <c r="BH17" s="21">
        <f t="shared" si="0"/>
        <v>45.480000000000004</v>
      </c>
      <c r="BI17" s="21">
        <f t="shared" si="3"/>
        <v>20.61</v>
      </c>
      <c r="BJ17" s="21">
        <f t="shared" si="1"/>
        <v>2.8561439999999987</v>
      </c>
      <c r="BK17" s="21">
        <f t="shared" si="4"/>
        <v>8.1304200000000009</v>
      </c>
      <c r="BL17" s="21">
        <f t="shared" si="5"/>
        <v>5.4311499999999997</v>
      </c>
      <c r="BM17" s="21">
        <f t="shared" si="2"/>
        <v>5.25</v>
      </c>
      <c r="BN17" s="21">
        <f t="shared" si="6"/>
        <v>4.3878857000000009</v>
      </c>
      <c r="BO17" s="21">
        <v>0</v>
      </c>
      <c r="BP17" s="21">
        <f t="shared" si="7"/>
        <v>92.145599700000005</v>
      </c>
    </row>
    <row r="18" spans="1:68">
      <c r="A18" t="s">
        <v>71</v>
      </c>
      <c r="B18" s="3" t="s">
        <v>55</v>
      </c>
      <c r="C18" s="4">
        <v>11.5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9.4999999999999998E-3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5.3E-3</v>
      </c>
      <c r="AV18" s="5">
        <v>4.4000000000000003E-3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1.0790999999999999</v>
      </c>
      <c r="BD18" s="5">
        <v>5.1999999999999998E-3</v>
      </c>
      <c r="BE18" s="5">
        <v>1.2999999999999999E-3</v>
      </c>
      <c r="BF18" s="5">
        <v>0.25</v>
      </c>
      <c r="BG18" s="5">
        <v>7.0000000000000001E-3</v>
      </c>
      <c r="BH18" s="21">
        <f t="shared" si="0"/>
        <v>45.480000000000004</v>
      </c>
      <c r="BI18" s="21">
        <f t="shared" si="3"/>
        <v>18.625</v>
      </c>
      <c r="BJ18" s="21">
        <f t="shared" si="1"/>
        <v>3.5974679999999979</v>
      </c>
      <c r="BK18" s="21">
        <f t="shared" si="4"/>
        <v>7.8504524999999994</v>
      </c>
      <c r="BL18" s="21">
        <f t="shared" si="5"/>
        <v>5.5106124999999997</v>
      </c>
      <c r="BM18" s="21">
        <f t="shared" si="2"/>
        <v>5.25</v>
      </c>
      <c r="BN18" s="21">
        <f t="shared" si="6"/>
        <v>4.3156766499999994</v>
      </c>
      <c r="BO18" s="21">
        <v>0</v>
      </c>
      <c r="BP18" s="21">
        <f t="shared" si="7"/>
        <v>90.629209649999993</v>
      </c>
    </row>
    <row r="19" spans="1:68">
      <c r="A19" t="s">
        <v>72</v>
      </c>
      <c r="B19" s="3" t="s">
        <v>55</v>
      </c>
      <c r="C19" s="4">
        <v>13.14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1.18E-2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6.0000000000000001E-3</v>
      </c>
      <c r="AV19" s="5">
        <v>5.4000000000000003E-3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1.036</v>
      </c>
      <c r="BD19" s="5">
        <v>5.1999999999999998E-3</v>
      </c>
      <c r="BE19" s="5">
        <v>1.2999999999999999E-3</v>
      </c>
      <c r="BF19" s="5">
        <v>0.25</v>
      </c>
      <c r="BG19" s="5">
        <v>7.0000000000000001E-3</v>
      </c>
      <c r="BH19" s="21">
        <f t="shared" si="0"/>
        <v>45.480000000000004</v>
      </c>
      <c r="BI19" s="21">
        <f t="shared" si="3"/>
        <v>21.990000000000002</v>
      </c>
      <c r="BJ19" s="21">
        <f t="shared" si="1"/>
        <v>1.6372800000000016</v>
      </c>
      <c r="BK19" s="21">
        <f t="shared" si="4"/>
        <v>8.857800000000001</v>
      </c>
      <c r="BL19" s="21">
        <f t="shared" si="5"/>
        <v>5.3005000000000004</v>
      </c>
      <c r="BM19" s="21">
        <f t="shared" si="2"/>
        <v>5.25</v>
      </c>
      <c r="BN19" s="21">
        <f t="shared" si="6"/>
        <v>4.4257790000000004</v>
      </c>
      <c r="BO19" s="21">
        <v>0</v>
      </c>
      <c r="BP19" s="21">
        <f t="shared" si="7"/>
        <v>92.941359000000006</v>
      </c>
    </row>
    <row r="20" spans="1:68">
      <c r="A20" t="s">
        <v>73</v>
      </c>
      <c r="B20" s="3" t="s">
        <v>55</v>
      </c>
      <c r="C20" s="4">
        <v>11.7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1.95E-2</v>
      </c>
      <c r="P20" s="5">
        <v>-2.9999999999999997E-4</v>
      </c>
      <c r="Q20" s="5">
        <v>2.9999999999999997E-4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5.7000000000000002E-3</v>
      </c>
      <c r="AV20" s="5">
        <v>4.1000000000000003E-3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1.0377000000000001</v>
      </c>
      <c r="BD20" s="5">
        <v>5.1999999999999998E-3</v>
      </c>
      <c r="BE20" s="5">
        <v>1.2999999999999999E-3</v>
      </c>
      <c r="BF20" s="5">
        <v>0.25</v>
      </c>
      <c r="BG20" s="5">
        <v>7.0000000000000001E-3</v>
      </c>
      <c r="BH20" s="21">
        <f t="shared" si="0"/>
        <v>45.480000000000004</v>
      </c>
      <c r="BI20" s="21">
        <f t="shared" si="3"/>
        <v>26.324999999999999</v>
      </c>
      <c r="BJ20" s="21">
        <f t="shared" si="1"/>
        <v>1.7145960000000031</v>
      </c>
      <c r="BK20" s="21">
        <f t="shared" si="4"/>
        <v>7.6270950000000006</v>
      </c>
      <c r="BL20" s="21">
        <f t="shared" si="5"/>
        <v>5.3087875000000002</v>
      </c>
      <c r="BM20" s="21">
        <f>BG20*750</f>
        <v>5.25</v>
      </c>
      <c r="BN20" s="21">
        <f t="shared" si="6"/>
        <v>4.5852739250000001</v>
      </c>
      <c r="BO20" s="21">
        <v>0</v>
      </c>
      <c r="BP20" s="21">
        <f t="shared" si="7"/>
        <v>96.290752424999994</v>
      </c>
    </row>
    <row r="21" spans="1:68">
      <c r="A21" t="s">
        <v>74</v>
      </c>
      <c r="B21" s="3" t="s">
        <v>55</v>
      </c>
      <c r="C21" s="4">
        <v>15.23</v>
      </c>
      <c r="D21" s="4">
        <v>0</v>
      </c>
      <c r="E21" s="4">
        <v>-0.01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1.44E-2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4.1999999999999997E-3</v>
      </c>
      <c r="AV21" s="5">
        <v>5.0000000000000001E-3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1.0427</v>
      </c>
      <c r="BD21" s="5">
        <v>5.1999999999999998E-3</v>
      </c>
      <c r="BE21" s="5">
        <v>1.2999999999999999E-3</v>
      </c>
      <c r="BF21" s="5">
        <v>0.25</v>
      </c>
      <c r="BG21" s="5">
        <v>7.0000000000000001E-3</v>
      </c>
      <c r="BH21" s="21">
        <f t="shared" si="0"/>
        <v>45.480000000000004</v>
      </c>
      <c r="BI21" s="21">
        <f t="shared" si="3"/>
        <v>26.02</v>
      </c>
      <c r="BJ21" s="21">
        <f t="shared" si="1"/>
        <v>1.9419959999999983</v>
      </c>
      <c r="BK21" s="21">
        <f t="shared" si="4"/>
        <v>7.1946300000000001</v>
      </c>
      <c r="BL21" s="21">
        <f t="shared" si="5"/>
        <v>5.3331625000000003</v>
      </c>
      <c r="BM21" s="21">
        <f t="shared" ref="BM21:BM84" si="8">BG21*750</f>
        <v>5.25</v>
      </c>
      <c r="BN21" s="21">
        <f t="shared" si="6"/>
        <v>4.5609894250000007</v>
      </c>
      <c r="BO21" s="21">
        <v>0</v>
      </c>
      <c r="BP21" s="21">
        <f t="shared" si="7"/>
        <v>95.78077792500001</v>
      </c>
    </row>
    <row r="22" spans="1:68">
      <c r="A22" t="s">
        <v>75</v>
      </c>
      <c r="B22" s="3" t="s">
        <v>55</v>
      </c>
      <c r="C22" s="4">
        <v>10.99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1.44E-2</v>
      </c>
      <c r="P22" s="5">
        <v>8.9999999999999998E-4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4.5999999999999999E-3</v>
      </c>
      <c r="AV22" s="5">
        <v>3.7000000000000002E-3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1.0543</v>
      </c>
      <c r="BD22" s="5">
        <v>5.1999999999999998E-3</v>
      </c>
      <c r="BE22" s="5">
        <v>1.2999999999999999E-3</v>
      </c>
      <c r="BF22" s="5">
        <v>0.25</v>
      </c>
      <c r="BG22" s="5">
        <v>7.0000000000000001E-3</v>
      </c>
      <c r="BH22" s="21">
        <f t="shared" si="0"/>
        <v>45.480000000000004</v>
      </c>
      <c r="BI22" s="21">
        <f t="shared" si="3"/>
        <v>22.465</v>
      </c>
      <c r="BJ22" s="21">
        <f t="shared" si="1"/>
        <v>2.469564000000001</v>
      </c>
      <c r="BK22" s="21">
        <f t="shared" si="4"/>
        <v>6.5630174999999999</v>
      </c>
      <c r="BL22" s="21">
        <f t="shared" si="5"/>
        <v>5.3897124999999999</v>
      </c>
      <c r="BM22" s="21">
        <f t="shared" si="8"/>
        <v>5.25</v>
      </c>
      <c r="BN22" s="21">
        <f t="shared" si="6"/>
        <v>4.3808647000000009</v>
      </c>
      <c r="BO22" s="21">
        <v>0</v>
      </c>
      <c r="BP22" s="21">
        <f t="shared" si="7"/>
        <v>91.998158700000019</v>
      </c>
    </row>
    <row r="23" spans="1:68">
      <c r="A23" t="s">
        <v>76</v>
      </c>
      <c r="B23" s="3" t="s">
        <v>55</v>
      </c>
      <c r="C23" s="4">
        <v>11.95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1.4999999999999999E-2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4.8999999999999998E-3</v>
      </c>
      <c r="AV23" s="5">
        <v>4.3E-3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1.0544</v>
      </c>
      <c r="BD23" s="5">
        <v>5.1999999999999998E-3</v>
      </c>
      <c r="BE23" s="5">
        <v>1.2999999999999999E-3</v>
      </c>
      <c r="BF23" s="5">
        <v>0.25</v>
      </c>
      <c r="BG23" s="5">
        <v>7.0000000000000001E-3</v>
      </c>
      <c r="BH23" s="21">
        <f t="shared" si="0"/>
        <v>45.480000000000004</v>
      </c>
      <c r="BI23" s="21">
        <f t="shared" si="3"/>
        <v>23.2</v>
      </c>
      <c r="BJ23" s="21">
        <f t="shared" si="1"/>
        <v>2.4741120000000003</v>
      </c>
      <c r="BK23" s="21">
        <f t="shared" si="4"/>
        <v>7.2753599999999992</v>
      </c>
      <c r="BL23" s="21">
        <f t="shared" si="5"/>
        <v>5.3902000000000001</v>
      </c>
      <c r="BM23" s="21">
        <f t="shared" si="8"/>
        <v>5.25</v>
      </c>
      <c r="BN23" s="21">
        <f t="shared" si="6"/>
        <v>4.4534836000000002</v>
      </c>
      <c r="BO23" s="21">
        <v>0</v>
      </c>
      <c r="BP23" s="21">
        <f t="shared" si="7"/>
        <v>93.523155599999996</v>
      </c>
    </row>
    <row r="24" spans="1:68">
      <c r="A24" t="s">
        <v>77</v>
      </c>
      <c r="B24" s="3" t="s">
        <v>55</v>
      </c>
      <c r="C24" s="4">
        <v>15.09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1.5800000000000002E-2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5.4999999999999997E-3</v>
      </c>
      <c r="AV24" s="5">
        <v>4.1999999999999997E-3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1.0281</v>
      </c>
      <c r="BD24" s="5">
        <v>5.1999999999999998E-3</v>
      </c>
      <c r="BE24" s="5">
        <v>1.2999999999999999E-3</v>
      </c>
      <c r="BF24" s="5">
        <v>0.25</v>
      </c>
      <c r="BG24" s="5">
        <v>7.0000000000000001E-3</v>
      </c>
      <c r="BH24" s="21">
        <f t="shared" si="0"/>
        <v>45.480000000000004</v>
      </c>
      <c r="BI24" s="21">
        <f t="shared" si="3"/>
        <v>26.94</v>
      </c>
      <c r="BJ24" s="21">
        <f t="shared" si="1"/>
        <v>1.2779880000000008</v>
      </c>
      <c r="BK24" s="21">
        <f t="shared" si="4"/>
        <v>7.4794275000000008</v>
      </c>
      <c r="BL24" s="21">
        <f t="shared" si="5"/>
        <v>5.2619875</v>
      </c>
      <c r="BM24" s="21">
        <f t="shared" si="8"/>
        <v>5.25</v>
      </c>
      <c r="BN24" s="21">
        <f t="shared" si="6"/>
        <v>4.5844701500000005</v>
      </c>
      <c r="BO24" s="21">
        <v>0</v>
      </c>
      <c r="BP24" s="21">
        <f t="shared" si="7"/>
        <v>96.273873150000014</v>
      </c>
    </row>
    <row r="25" spans="1:68">
      <c r="A25" t="s">
        <v>78</v>
      </c>
      <c r="B25" s="3" t="s">
        <v>55</v>
      </c>
      <c r="C25" s="4">
        <v>10.029999999999999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9.9000000000000008E-3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5.4999999999999997E-3</v>
      </c>
      <c r="AV25" s="5">
        <v>4.1999999999999997E-3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1.0281</v>
      </c>
      <c r="BD25" s="5">
        <v>5.1999999999999998E-3</v>
      </c>
      <c r="BE25" s="5">
        <v>1.2999999999999999E-3</v>
      </c>
      <c r="BF25" s="5">
        <v>0.25</v>
      </c>
      <c r="BG25" s="5">
        <v>7.0000000000000001E-3</v>
      </c>
      <c r="BH25" s="21">
        <f t="shared" si="0"/>
        <v>45.480000000000004</v>
      </c>
      <c r="BI25" s="21">
        <f t="shared" si="3"/>
        <v>17.454999999999998</v>
      </c>
      <c r="BJ25" s="21">
        <f t="shared" si="1"/>
        <v>1.2779880000000008</v>
      </c>
      <c r="BK25" s="21">
        <f t="shared" si="4"/>
        <v>7.4794275000000008</v>
      </c>
      <c r="BL25" s="21">
        <f t="shared" si="5"/>
        <v>5.2619875</v>
      </c>
      <c r="BM25" s="21">
        <f t="shared" si="8"/>
        <v>5.25</v>
      </c>
      <c r="BN25" s="21">
        <f t="shared" si="6"/>
        <v>4.1102201500000008</v>
      </c>
      <c r="BO25" s="21">
        <v>0</v>
      </c>
      <c r="BP25" s="21">
        <f t="shared" si="7"/>
        <v>86.314623150000017</v>
      </c>
    </row>
    <row r="26" spans="1:68">
      <c r="A26" t="s">
        <v>79</v>
      </c>
      <c r="B26" s="3" t="s">
        <v>55</v>
      </c>
      <c r="C26" s="4">
        <v>12.73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5">
        <v>8.6E-3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4.4999999999999997E-3</v>
      </c>
      <c r="AV26" s="5">
        <v>1.6000000000000001E-3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1.0406</v>
      </c>
      <c r="BD26" s="5">
        <v>5.1999999999999998E-3</v>
      </c>
      <c r="BE26" s="5">
        <v>1.2999999999999999E-3</v>
      </c>
      <c r="BF26" s="5">
        <v>0.25</v>
      </c>
      <c r="BG26" s="27">
        <v>4.7000000000000002E-3</v>
      </c>
      <c r="BH26" s="21">
        <f t="shared" si="0"/>
        <v>45.480000000000004</v>
      </c>
      <c r="BI26" s="21">
        <f t="shared" si="3"/>
        <v>19.18</v>
      </c>
      <c r="BJ26" s="21">
        <f t="shared" si="1"/>
        <v>1.8464879999999988</v>
      </c>
      <c r="BK26" s="21">
        <f t="shared" si="4"/>
        <v>4.7607449999999991</v>
      </c>
      <c r="BL26" s="21">
        <f t="shared" si="5"/>
        <v>5.3229249999999997</v>
      </c>
      <c r="BM26" s="21">
        <f t="shared" si="8"/>
        <v>3.5250000000000004</v>
      </c>
      <c r="BN26" s="21">
        <f t="shared" si="6"/>
        <v>4.0057578999999999</v>
      </c>
      <c r="BO26" s="21">
        <v>0</v>
      </c>
      <c r="BP26" s="21">
        <f t="shared" si="7"/>
        <v>84.1209159</v>
      </c>
    </row>
    <row r="27" spans="1:68">
      <c r="A27" t="s">
        <v>80</v>
      </c>
      <c r="B27" s="3" t="s">
        <v>55</v>
      </c>
      <c r="C27" s="4">
        <v>16.32</v>
      </c>
      <c r="D27" s="4">
        <v>1.94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5">
        <v>1.2800000000000001E-2</v>
      </c>
      <c r="P27" s="5">
        <v>1E-4</v>
      </c>
      <c r="Q27" s="5">
        <v>1.1000000000000001E-3</v>
      </c>
      <c r="R27" s="5">
        <v>-2.5000000000000001E-3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4.4000000000000003E-3</v>
      </c>
      <c r="AV27" s="5">
        <v>3.5999999999999999E-3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1.0527</v>
      </c>
      <c r="BD27" s="5">
        <v>5.1999999999999998E-3</v>
      </c>
      <c r="BE27" s="5">
        <v>1.2999999999999999E-3</v>
      </c>
      <c r="BF27" s="5">
        <v>0.25</v>
      </c>
      <c r="BG27" s="5">
        <v>7.0000000000000001E-3</v>
      </c>
      <c r="BH27" s="21">
        <f t="shared" si="0"/>
        <v>45.480000000000004</v>
      </c>
      <c r="BI27" s="21">
        <f t="shared" si="3"/>
        <v>26.885000000000002</v>
      </c>
      <c r="BJ27" s="21">
        <f t="shared" si="1"/>
        <v>2.3967959999999988</v>
      </c>
      <c r="BK27" s="21">
        <f t="shared" si="4"/>
        <v>6.3162000000000003</v>
      </c>
      <c r="BL27" s="21">
        <f t="shared" si="5"/>
        <v>5.3819124999999994</v>
      </c>
      <c r="BM27" s="21">
        <f t="shared" si="8"/>
        <v>5.25</v>
      </c>
      <c r="BN27" s="21">
        <f t="shared" si="6"/>
        <v>4.5854954250000004</v>
      </c>
      <c r="BO27" s="21">
        <v>0</v>
      </c>
      <c r="BP27" s="21">
        <f t="shared" si="7"/>
        <v>96.295403925000002</v>
      </c>
    </row>
    <row r="28" spans="1:68">
      <c r="A28" t="s">
        <v>81</v>
      </c>
      <c r="B28" s="3" t="s">
        <v>55</v>
      </c>
      <c r="C28" s="4">
        <v>13.82</v>
      </c>
      <c r="D28" s="4">
        <v>1.94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5">
        <v>1.2200000000000001E-2</v>
      </c>
      <c r="P28" s="5">
        <v>1E-4</v>
      </c>
      <c r="Q28" s="5">
        <v>1.1000000000000001E-3</v>
      </c>
      <c r="R28" s="5">
        <v>-2.5000000000000001E-3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4.4000000000000003E-3</v>
      </c>
      <c r="AV28" s="5">
        <v>3.5999999999999999E-3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1.0527</v>
      </c>
      <c r="BD28" s="5">
        <v>5.1999999999999998E-3</v>
      </c>
      <c r="BE28" s="5">
        <v>1.2999999999999999E-3</v>
      </c>
      <c r="BF28" s="5">
        <v>0.25</v>
      </c>
      <c r="BG28" s="5">
        <v>7.0000000000000001E-3</v>
      </c>
      <c r="BH28" s="21">
        <f t="shared" si="0"/>
        <v>45.480000000000004</v>
      </c>
      <c r="BI28" s="21">
        <f t="shared" si="3"/>
        <v>23.935000000000002</v>
      </c>
      <c r="BJ28" s="21">
        <f t="shared" si="1"/>
        <v>2.3967959999999988</v>
      </c>
      <c r="BK28" s="21">
        <f t="shared" si="4"/>
        <v>6.3162000000000003</v>
      </c>
      <c r="BL28" s="21">
        <f t="shared" si="5"/>
        <v>5.3819124999999994</v>
      </c>
      <c r="BM28" s="21">
        <f t="shared" si="8"/>
        <v>5.25</v>
      </c>
      <c r="BN28" s="21">
        <f t="shared" si="6"/>
        <v>4.4379954249999995</v>
      </c>
      <c r="BO28" s="21">
        <v>0</v>
      </c>
      <c r="BP28" s="21">
        <f t="shared" si="7"/>
        <v>93.197903924999991</v>
      </c>
    </row>
    <row r="29" spans="1:68">
      <c r="A29" t="s">
        <v>82</v>
      </c>
      <c r="B29" s="3" t="s">
        <v>55</v>
      </c>
      <c r="C29" s="4">
        <v>15.46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9.2999999999999992E-3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5.4999999999999997E-3</v>
      </c>
      <c r="AV29" s="5">
        <v>5.1999999999999998E-3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1.0502</v>
      </c>
      <c r="BD29" s="5">
        <v>5.1999999999999998E-3</v>
      </c>
      <c r="BE29" s="5">
        <v>1.2999999999999999E-3</v>
      </c>
      <c r="BF29" s="5">
        <v>0.25</v>
      </c>
      <c r="BG29" s="5">
        <v>7.0000000000000001E-3</v>
      </c>
      <c r="BH29" s="21">
        <f t="shared" si="0"/>
        <v>45.480000000000004</v>
      </c>
      <c r="BI29" s="21">
        <f t="shared" si="3"/>
        <v>22.435000000000002</v>
      </c>
      <c r="BJ29" s="21">
        <f t="shared" si="1"/>
        <v>2.2830960000000013</v>
      </c>
      <c r="BK29" s="21">
        <f t="shared" si="4"/>
        <v>8.4278549999999992</v>
      </c>
      <c r="BL29" s="21">
        <f t="shared" si="5"/>
        <v>5.3697249999999999</v>
      </c>
      <c r="BM29" s="21">
        <f t="shared" si="8"/>
        <v>5.25</v>
      </c>
      <c r="BN29" s="21">
        <f t="shared" si="6"/>
        <v>4.4622838000000007</v>
      </c>
      <c r="BO29" s="21">
        <v>0</v>
      </c>
      <c r="BP29" s="21">
        <f t="shared" si="7"/>
        <v>93.707959799999998</v>
      </c>
    </row>
    <row r="30" spans="1:68">
      <c r="A30" t="s">
        <v>83</v>
      </c>
      <c r="B30" s="3" t="s">
        <v>55</v>
      </c>
      <c r="C30" s="4">
        <v>14.38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5">
        <v>1.6500000000000001E-2</v>
      </c>
      <c r="P30" s="5">
        <v>6.9999999999999999E-4</v>
      </c>
      <c r="Q30" s="5">
        <v>1E-4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5.1000000000000004E-3</v>
      </c>
      <c r="AV30" s="5">
        <v>4.8999999999999998E-3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1.0404</v>
      </c>
      <c r="BD30" s="5">
        <v>5.1999999999999998E-3</v>
      </c>
      <c r="BE30" s="5">
        <v>1.2999999999999999E-3</v>
      </c>
      <c r="BF30" s="5">
        <v>0.25</v>
      </c>
      <c r="BG30" s="5">
        <v>7.0000000000000001E-3</v>
      </c>
      <c r="BH30" s="21">
        <f t="shared" si="0"/>
        <v>45.480000000000004</v>
      </c>
      <c r="BI30" s="21">
        <f t="shared" si="3"/>
        <v>27.355</v>
      </c>
      <c r="BJ30" s="21">
        <f t="shared" si="1"/>
        <v>1.8373919999999997</v>
      </c>
      <c r="BK30" s="21">
        <f t="shared" si="4"/>
        <v>7.8029999999999999</v>
      </c>
      <c r="BL30" s="21">
        <f t="shared" si="5"/>
        <v>5.3219500000000002</v>
      </c>
      <c r="BM30" s="21">
        <f t="shared" si="8"/>
        <v>5.25</v>
      </c>
      <c r="BN30" s="21">
        <f t="shared" si="6"/>
        <v>4.6523671000000002</v>
      </c>
      <c r="BO30" s="21">
        <v>0</v>
      </c>
      <c r="BP30" s="21">
        <f t="shared" si="7"/>
        <v>97.699709100000007</v>
      </c>
    </row>
    <row r="31" spans="1:68">
      <c r="A31" t="s">
        <v>84</v>
      </c>
      <c r="B31" s="3" t="s">
        <v>85</v>
      </c>
      <c r="C31" s="4">
        <v>12.34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5">
        <v>3.15E-2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4.7000000000000002E-3</v>
      </c>
      <c r="AV31" s="5">
        <v>4.3E-3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1.0565</v>
      </c>
      <c r="BD31" s="5">
        <v>5.1999999999999998E-3</v>
      </c>
      <c r="BE31" s="5">
        <v>1.2999999999999999E-3</v>
      </c>
      <c r="BF31" s="5">
        <v>0.25</v>
      </c>
      <c r="BG31" s="5">
        <v>7.0000000000000001E-3</v>
      </c>
      <c r="BH31" s="21">
        <f t="shared" si="0"/>
        <v>45.480000000000004</v>
      </c>
      <c r="BI31" s="21">
        <f t="shared" si="3"/>
        <v>35.965000000000003</v>
      </c>
      <c r="BJ31" s="21">
        <f t="shared" si="1"/>
        <v>2.56962</v>
      </c>
      <c r="BK31" s="21">
        <f t="shared" si="4"/>
        <v>7.1313750000000011</v>
      </c>
      <c r="BL31" s="21">
        <f t="shared" si="5"/>
        <v>5.4004374999999998</v>
      </c>
      <c r="BM31" s="21">
        <f t="shared" si="8"/>
        <v>5.25</v>
      </c>
      <c r="BN31" s="21">
        <f t="shared" si="6"/>
        <v>5.0898216250000008</v>
      </c>
      <c r="BO31" s="21">
        <v>0</v>
      </c>
      <c r="BP31" s="21">
        <f t="shared" si="7"/>
        <v>106.88625412500001</v>
      </c>
    </row>
    <row r="32" spans="1:68">
      <c r="A32" t="s">
        <v>84</v>
      </c>
      <c r="B32" s="3" t="s">
        <v>86</v>
      </c>
      <c r="C32" s="4">
        <v>11.85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5">
        <v>3.1300000000000001E-2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4.7000000000000002E-3</v>
      </c>
      <c r="AV32" s="5">
        <v>4.3E-3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1.0565</v>
      </c>
      <c r="BD32" s="5">
        <v>5.1999999999999998E-3</v>
      </c>
      <c r="BE32" s="5">
        <v>1.2999999999999999E-3</v>
      </c>
      <c r="BF32" s="5">
        <v>0.25</v>
      </c>
      <c r="BG32" s="5">
        <v>7.0000000000000001E-3</v>
      </c>
      <c r="BH32" s="21">
        <f t="shared" si="0"/>
        <v>45.480000000000004</v>
      </c>
      <c r="BI32" s="21">
        <f t="shared" si="3"/>
        <v>35.325000000000003</v>
      </c>
      <c r="BJ32" s="21">
        <f t="shared" si="1"/>
        <v>2.56962</v>
      </c>
      <c r="BK32" s="21">
        <f t="shared" si="4"/>
        <v>7.1313750000000011</v>
      </c>
      <c r="BL32" s="21">
        <f t="shared" si="5"/>
        <v>5.4004374999999998</v>
      </c>
      <c r="BM32" s="21">
        <f t="shared" si="8"/>
        <v>5.25</v>
      </c>
      <c r="BN32" s="21">
        <f t="shared" si="6"/>
        <v>5.0578216250000008</v>
      </c>
      <c r="BO32" s="21">
        <v>0</v>
      </c>
      <c r="BP32" s="21">
        <f t="shared" si="7"/>
        <v>106.21425412500001</v>
      </c>
    </row>
    <row r="33" spans="1:68">
      <c r="A33" t="s">
        <v>87</v>
      </c>
      <c r="B33" s="3" t="s">
        <v>55</v>
      </c>
      <c r="C33" s="4">
        <v>13.94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5">
        <v>1.3299999999999999E-2</v>
      </c>
      <c r="P33" s="5">
        <v>2.9999999999999997E-4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4.1999999999999997E-3</v>
      </c>
      <c r="AV33" s="5">
        <v>3.8E-3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1.0499000000000001</v>
      </c>
      <c r="BD33" s="5">
        <v>5.1999999999999998E-3</v>
      </c>
      <c r="BE33" s="5">
        <v>1.2999999999999999E-3</v>
      </c>
      <c r="BF33" s="5">
        <v>0.25</v>
      </c>
      <c r="BG33" s="5">
        <v>7.0000000000000001E-3</v>
      </c>
      <c r="BH33" s="21">
        <f t="shared" si="0"/>
        <v>45.480000000000004</v>
      </c>
      <c r="BI33" s="21">
        <f t="shared" si="3"/>
        <v>24.14</v>
      </c>
      <c r="BJ33" s="21">
        <f t="shared" si="1"/>
        <v>2.2694520000000029</v>
      </c>
      <c r="BK33" s="21">
        <f t="shared" si="4"/>
        <v>6.2994000000000003</v>
      </c>
      <c r="BL33" s="21">
        <f t="shared" si="5"/>
        <v>5.3682625000000002</v>
      </c>
      <c r="BM33" s="21">
        <f t="shared" si="8"/>
        <v>5.25</v>
      </c>
      <c r="BN33" s="21">
        <f t="shared" si="6"/>
        <v>4.4403557250000008</v>
      </c>
      <c r="BO33" s="21">
        <v>0</v>
      </c>
      <c r="BP33" s="21">
        <f t="shared" si="7"/>
        <v>93.247470225000015</v>
      </c>
    </row>
    <row r="34" spans="1:68">
      <c r="A34" t="s">
        <v>88</v>
      </c>
      <c r="B34" s="3" t="s">
        <v>55</v>
      </c>
      <c r="C34" s="4">
        <v>8.42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5">
        <v>1.0200000000000001E-2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4.4000000000000003E-3</v>
      </c>
      <c r="AV34" s="5">
        <v>5.0000000000000001E-3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1.0508999999999999</v>
      </c>
      <c r="BD34" s="5">
        <v>5.1999999999999998E-3</v>
      </c>
      <c r="BE34" s="5">
        <v>1.2999999999999999E-3</v>
      </c>
      <c r="BF34" s="5">
        <v>0.25</v>
      </c>
      <c r="BG34" s="5">
        <v>7.0000000000000001E-3</v>
      </c>
      <c r="BH34" s="21">
        <f t="shared" ref="BH34:BH66" si="9">750*$BR$4</f>
        <v>45.480000000000004</v>
      </c>
      <c r="BI34" s="21">
        <f t="shared" si="3"/>
        <v>16.07</v>
      </c>
      <c r="BJ34" s="21">
        <f t="shared" ref="BJ34:BJ66" si="10">$BH34*($BC34-1)</f>
        <v>2.3149319999999975</v>
      </c>
      <c r="BK34" s="21">
        <f t="shared" si="4"/>
        <v>7.4088449999999995</v>
      </c>
      <c r="BL34" s="21">
        <f t="shared" si="5"/>
        <v>5.3731374999999995</v>
      </c>
      <c r="BM34" s="21">
        <f t="shared" si="8"/>
        <v>5.25</v>
      </c>
      <c r="BN34" s="21">
        <f t="shared" si="6"/>
        <v>4.0948457249999999</v>
      </c>
      <c r="BO34" s="21">
        <v>0</v>
      </c>
      <c r="BP34" s="21">
        <f t="shared" si="7"/>
        <v>85.991760224999993</v>
      </c>
    </row>
    <row r="35" spans="1:68">
      <c r="A35" t="s">
        <v>89</v>
      </c>
      <c r="B35" s="3" t="s">
        <v>55</v>
      </c>
      <c r="C35" s="4">
        <v>13.48</v>
      </c>
      <c r="D35" s="4">
        <v>0</v>
      </c>
      <c r="E35" s="4">
        <v>-0.01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5">
        <v>1.2699999999999999E-2</v>
      </c>
      <c r="P35" s="5">
        <v>-2.9999999999999997E-4</v>
      </c>
      <c r="Q35" s="5">
        <v>2.0000000000000001E-4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5.1000000000000004E-3</v>
      </c>
      <c r="AV35" s="5">
        <v>4.7000000000000002E-3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1.0421</v>
      </c>
      <c r="BD35" s="5">
        <v>5.1999999999999998E-3</v>
      </c>
      <c r="BE35" s="5">
        <v>1.2999999999999999E-3</v>
      </c>
      <c r="BF35" s="5">
        <v>0.25</v>
      </c>
      <c r="BG35" s="5">
        <v>7.0000000000000001E-3</v>
      </c>
      <c r="BH35" s="21">
        <f t="shared" si="9"/>
        <v>45.480000000000004</v>
      </c>
      <c r="BI35" s="21">
        <f t="shared" si="3"/>
        <v>22.92</v>
      </c>
      <c r="BJ35" s="21">
        <f t="shared" si="10"/>
        <v>1.9147080000000014</v>
      </c>
      <c r="BK35" s="21">
        <f t="shared" si="4"/>
        <v>7.6594350000000002</v>
      </c>
      <c r="BL35" s="21">
        <f t="shared" si="5"/>
        <v>5.3302375</v>
      </c>
      <c r="BM35" s="21">
        <f t="shared" si="8"/>
        <v>5.25</v>
      </c>
      <c r="BN35" s="21">
        <f t="shared" si="6"/>
        <v>4.4277190250000009</v>
      </c>
      <c r="BO35" s="21">
        <v>0</v>
      </c>
      <c r="BP35" s="21">
        <f t="shared" si="7"/>
        <v>92.98209952500001</v>
      </c>
    </row>
    <row r="36" spans="1:68">
      <c r="A36" t="s">
        <v>90</v>
      </c>
      <c r="B36" s="3" t="s">
        <v>55</v>
      </c>
      <c r="C36" s="4">
        <v>9.49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5">
        <v>1.15E-2</v>
      </c>
      <c r="P36" s="5">
        <v>1E-3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5.1999999999999998E-3</v>
      </c>
      <c r="AV36" s="5">
        <v>4.4999999999999997E-3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1.0660000000000001</v>
      </c>
      <c r="BD36" s="5">
        <v>5.1999999999999998E-3</v>
      </c>
      <c r="BE36" s="5">
        <v>1.2999999999999999E-3</v>
      </c>
      <c r="BF36" s="5">
        <v>0.25</v>
      </c>
      <c r="BG36" s="5">
        <v>7.0000000000000001E-3</v>
      </c>
      <c r="BH36" s="21">
        <f t="shared" si="9"/>
        <v>45.480000000000004</v>
      </c>
      <c r="BI36" s="21">
        <f t="shared" si="3"/>
        <v>18.865000000000002</v>
      </c>
      <c r="BJ36" s="21">
        <f t="shared" si="10"/>
        <v>3.001680000000003</v>
      </c>
      <c r="BK36" s="21">
        <f t="shared" si="4"/>
        <v>7.7551500000000004</v>
      </c>
      <c r="BL36" s="21">
        <f t="shared" si="5"/>
        <v>5.4467500000000006</v>
      </c>
      <c r="BM36" s="21">
        <f t="shared" si="8"/>
        <v>5.25</v>
      </c>
      <c r="BN36" s="21">
        <f t="shared" si="6"/>
        <v>4.2899289999999999</v>
      </c>
      <c r="BO36" s="21">
        <v>0</v>
      </c>
      <c r="BP36" s="21">
        <f t="shared" si="7"/>
        <v>90.088509000000002</v>
      </c>
    </row>
    <row r="37" spans="1:68">
      <c r="A37" t="s">
        <v>91</v>
      </c>
      <c r="B37" s="3" t="s">
        <v>55</v>
      </c>
      <c r="C37" s="4">
        <v>5.96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5">
        <v>9.1999999999999998E-3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4.7000000000000002E-3</v>
      </c>
      <c r="AV37" s="5">
        <v>3.0000000000000001E-3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1.0634999999999999</v>
      </c>
      <c r="BD37" s="5">
        <v>5.1999999999999998E-3</v>
      </c>
      <c r="BE37" s="5">
        <v>1.2999999999999999E-3</v>
      </c>
      <c r="BF37" s="5">
        <v>0.25</v>
      </c>
      <c r="BG37" s="5">
        <v>7.0000000000000001E-3</v>
      </c>
      <c r="BH37" s="21">
        <f t="shared" si="9"/>
        <v>45.480000000000004</v>
      </c>
      <c r="BI37" s="21">
        <f t="shared" si="3"/>
        <v>12.86</v>
      </c>
      <c r="BJ37" s="21">
        <f t="shared" si="10"/>
        <v>2.8879799999999953</v>
      </c>
      <c r="BK37" s="21">
        <f t="shared" si="4"/>
        <v>6.1417124999999997</v>
      </c>
      <c r="BL37" s="21">
        <f t="shared" si="5"/>
        <v>5.4345624999999993</v>
      </c>
      <c r="BM37" s="21">
        <f t="shared" si="8"/>
        <v>5.25</v>
      </c>
      <c r="BN37" s="21">
        <f t="shared" si="6"/>
        <v>3.9027127500000001</v>
      </c>
      <c r="BO37" s="21">
        <v>0</v>
      </c>
      <c r="BP37" s="21">
        <f t="shared" si="7"/>
        <v>81.956967750000004</v>
      </c>
    </row>
    <row r="38" spans="1:68">
      <c r="A38" t="s">
        <v>92</v>
      </c>
      <c r="B38" s="3" t="s">
        <v>55</v>
      </c>
      <c r="C38" s="4">
        <v>11.79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5">
        <v>1.5699999999999999E-2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5.3E-3</v>
      </c>
      <c r="AV38" s="5">
        <v>4.7999999999999996E-3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1.0356000000000001</v>
      </c>
      <c r="BD38" s="5">
        <v>5.1999999999999998E-3</v>
      </c>
      <c r="BE38" s="5">
        <v>1.2999999999999999E-3</v>
      </c>
      <c r="BF38" s="5">
        <v>0.25</v>
      </c>
      <c r="BG38" s="5">
        <v>7.0000000000000001E-3</v>
      </c>
      <c r="BH38" s="21">
        <f t="shared" si="9"/>
        <v>45.480000000000004</v>
      </c>
      <c r="BI38" s="21">
        <f t="shared" si="3"/>
        <v>23.564999999999998</v>
      </c>
      <c r="BJ38" s="21">
        <f t="shared" si="10"/>
        <v>1.6190880000000036</v>
      </c>
      <c r="BK38" s="21">
        <f t="shared" si="4"/>
        <v>7.8446699999999998</v>
      </c>
      <c r="BL38" s="21">
        <f t="shared" si="5"/>
        <v>5.2985500000000005</v>
      </c>
      <c r="BM38" s="21">
        <f t="shared" si="8"/>
        <v>5.25</v>
      </c>
      <c r="BN38" s="21">
        <f t="shared" si="6"/>
        <v>4.4528654000000003</v>
      </c>
      <c r="BO38" s="21">
        <v>0</v>
      </c>
      <c r="BP38" s="21">
        <f t="shared" si="7"/>
        <v>93.510173400000014</v>
      </c>
    </row>
    <row r="39" spans="1:68">
      <c r="A39" t="s">
        <v>215</v>
      </c>
      <c r="B39" s="3" t="s">
        <v>271</v>
      </c>
      <c r="C39" s="4">
        <v>20.51</v>
      </c>
      <c r="D39" s="4">
        <v>0.78</v>
      </c>
      <c r="E39" s="4">
        <v>0.02</v>
      </c>
      <c r="F39" s="4"/>
      <c r="G39" s="4"/>
      <c r="H39" s="4"/>
      <c r="I39" s="4"/>
      <c r="J39" s="4"/>
      <c r="K39" s="4"/>
      <c r="L39" s="4"/>
      <c r="M39" s="4"/>
      <c r="N39" s="4"/>
      <c r="O39" s="5">
        <v>2.6100000000000002E-2</v>
      </c>
      <c r="P39" s="5">
        <v>6.9999999999999999E-4</v>
      </c>
      <c r="Q39" s="5">
        <v>-1.1999999999999999E-3</v>
      </c>
      <c r="R39" s="5">
        <v>1.1000000000000001E-3</v>
      </c>
      <c r="S39" s="5">
        <v>5.4000000000000001E-4</v>
      </c>
      <c r="T39" s="5">
        <v>-1.0000000000000001E-5</v>
      </c>
      <c r="U39" s="5">
        <v>3.0000000000000001E-5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>
        <v>5.3E-3</v>
      </c>
      <c r="AV39" s="5">
        <v>4.7999999999999996E-3</v>
      </c>
      <c r="AW39" s="5"/>
      <c r="AX39" s="5"/>
      <c r="AY39" s="5"/>
      <c r="AZ39" s="5"/>
      <c r="BA39" s="5"/>
      <c r="BB39" s="5"/>
      <c r="BC39" s="5">
        <v>1.085</v>
      </c>
      <c r="BD39" s="5">
        <v>5.1999999999999998E-3</v>
      </c>
      <c r="BE39" s="5">
        <v>1.2999999999999999E-3</v>
      </c>
      <c r="BF39" s="5">
        <v>0.25</v>
      </c>
      <c r="BG39" s="5">
        <v>7.0000000000000001E-3</v>
      </c>
      <c r="BH39" s="21">
        <f t="shared" si="9"/>
        <v>45.480000000000004</v>
      </c>
      <c r="BI39" s="21">
        <f t="shared" si="3"/>
        <v>41.755000000000003</v>
      </c>
      <c r="BJ39" s="21">
        <f t="shared" si="10"/>
        <v>3.8657999999999988</v>
      </c>
      <c r="BK39" s="21">
        <f t="shared" si="4"/>
        <v>8.2188749999999988</v>
      </c>
      <c r="BL39" s="21">
        <f t="shared" si="5"/>
        <v>5.5393749999999997</v>
      </c>
      <c r="BM39" s="21">
        <f t="shared" ref="BM39" si="11">BG39*750</f>
        <v>5.25</v>
      </c>
      <c r="BN39" s="21">
        <f t="shared" si="6"/>
        <v>5.5054525000000005</v>
      </c>
      <c r="BO39" s="21">
        <v>0</v>
      </c>
      <c r="BP39" s="21">
        <f t="shared" si="7"/>
        <v>115.6145025</v>
      </c>
    </row>
    <row r="40" spans="1:68">
      <c r="A40" t="s">
        <v>93</v>
      </c>
      <c r="B40" s="3" t="s">
        <v>55</v>
      </c>
      <c r="C40" s="4">
        <v>10.18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5">
        <v>2.07E-2</v>
      </c>
      <c r="P40" s="5">
        <v>5.0000000000000001E-4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2.0000000000000001E-4</v>
      </c>
      <c r="AU40" s="5">
        <v>5.5999999999999999E-3</v>
      </c>
      <c r="AV40" s="5">
        <v>4.1999999999999997E-3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1.0344</v>
      </c>
      <c r="BD40" s="5">
        <v>5.1999999999999998E-3</v>
      </c>
      <c r="BE40" s="5">
        <v>1.2999999999999999E-3</v>
      </c>
      <c r="BF40" s="5">
        <v>0.25</v>
      </c>
      <c r="BG40" s="27">
        <v>6.8999999999999999E-3</v>
      </c>
      <c r="BH40" s="21">
        <f t="shared" si="9"/>
        <v>45.480000000000004</v>
      </c>
      <c r="BI40" s="21">
        <f t="shared" si="3"/>
        <v>26.23</v>
      </c>
      <c r="BJ40" s="21">
        <f t="shared" si="10"/>
        <v>1.5645119999999995</v>
      </c>
      <c r="BK40" s="21">
        <f t="shared" si="4"/>
        <v>7.6028399999999996</v>
      </c>
      <c r="BL40" s="21">
        <f t="shared" si="5"/>
        <v>5.2927</v>
      </c>
      <c r="BM40" s="21">
        <f t="shared" si="8"/>
        <v>5.1749999999999998</v>
      </c>
      <c r="BN40" s="21">
        <f t="shared" si="6"/>
        <v>4.5672525999999998</v>
      </c>
      <c r="BO40" s="21">
        <v>0</v>
      </c>
      <c r="BP40" s="21">
        <f t="shared" si="7"/>
        <v>95.912304599999999</v>
      </c>
    </row>
    <row r="41" spans="1:68">
      <c r="A41" t="s">
        <v>94</v>
      </c>
      <c r="B41" s="3" t="s">
        <v>55</v>
      </c>
      <c r="C41" s="4">
        <v>20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5">
        <v>2.1100000000000001E-2</v>
      </c>
      <c r="P41" s="5">
        <v>5.0000000000000001E-4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4.7999999999999996E-3</v>
      </c>
      <c r="AV41" s="5">
        <v>4.4999999999999997E-3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1.0746</v>
      </c>
      <c r="BD41" s="5">
        <v>5.1999999999999998E-3</v>
      </c>
      <c r="BE41" s="5">
        <v>1.2999999999999999E-3</v>
      </c>
      <c r="BF41" s="5">
        <v>0.25</v>
      </c>
      <c r="BG41" s="5">
        <v>7.0000000000000001E-3</v>
      </c>
      <c r="BH41" s="21">
        <f t="shared" si="9"/>
        <v>45.480000000000004</v>
      </c>
      <c r="BI41" s="21">
        <f t="shared" si="3"/>
        <v>36.200000000000003</v>
      </c>
      <c r="BJ41" s="21">
        <f t="shared" si="10"/>
        <v>3.3928080000000005</v>
      </c>
      <c r="BK41" s="21">
        <f t="shared" si="4"/>
        <v>7.4953349999999999</v>
      </c>
      <c r="BL41" s="21">
        <f t="shared" si="5"/>
        <v>5.4886749999999997</v>
      </c>
      <c r="BM41" s="21">
        <f t="shared" si="8"/>
        <v>5.25</v>
      </c>
      <c r="BN41" s="21">
        <f t="shared" si="6"/>
        <v>5.1653409000000003</v>
      </c>
      <c r="BO41" s="21">
        <v>0</v>
      </c>
      <c r="BP41" s="21">
        <f t="shared" si="7"/>
        <v>108.47215890000001</v>
      </c>
    </row>
    <row r="42" spans="1:68">
      <c r="A42" t="s">
        <v>95</v>
      </c>
      <c r="B42" s="3" t="s">
        <v>55</v>
      </c>
      <c r="C42" s="4">
        <v>14.53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5">
        <v>9.9000000000000008E-3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4.7000000000000002E-3</v>
      </c>
      <c r="AV42" s="5">
        <v>1.2999999999999999E-3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1.0429999999999999</v>
      </c>
      <c r="BD42" s="5">
        <v>5.1999999999999998E-3</v>
      </c>
      <c r="BE42" s="5">
        <v>1.2999999999999999E-3</v>
      </c>
      <c r="BF42" s="5">
        <v>0.25</v>
      </c>
      <c r="BG42" s="5">
        <v>7.0000000000000001E-3</v>
      </c>
      <c r="BH42" s="21">
        <f t="shared" si="9"/>
        <v>45.480000000000004</v>
      </c>
      <c r="BI42" s="21">
        <f t="shared" si="3"/>
        <v>21.954999999999998</v>
      </c>
      <c r="BJ42" s="21">
        <f t="shared" si="10"/>
        <v>1.9556399999999969</v>
      </c>
      <c r="BK42" s="21">
        <f t="shared" si="4"/>
        <v>4.6935000000000002</v>
      </c>
      <c r="BL42" s="21">
        <f t="shared" si="5"/>
        <v>5.334625</v>
      </c>
      <c r="BM42" s="21">
        <f t="shared" si="8"/>
        <v>5.25</v>
      </c>
      <c r="BN42" s="21">
        <f t="shared" si="6"/>
        <v>4.2334382500000007</v>
      </c>
      <c r="BO42" s="21">
        <v>0</v>
      </c>
      <c r="BP42" s="21">
        <f t="shared" si="7"/>
        <v>88.902203250000014</v>
      </c>
    </row>
    <row r="43" spans="1:68">
      <c r="A43" t="s">
        <v>96</v>
      </c>
      <c r="B43" s="3" t="s">
        <v>55</v>
      </c>
      <c r="C43" s="4">
        <v>10.48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5">
        <v>1.2699999999999999E-2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4.7999999999999996E-3</v>
      </c>
      <c r="AV43" s="5">
        <v>4.4000000000000003E-3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1.0375000000000001</v>
      </c>
      <c r="BD43" s="5">
        <v>5.1999999999999998E-3</v>
      </c>
      <c r="BE43" s="5">
        <v>1.2999999999999999E-3</v>
      </c>
      <c r="BF43" s="5">
        <v>0.25</v>
      </c>
      <c r="BG43" s="5">
        <v>7.0000000000000001E-3</v>
      </c>
      <c r="BH43" s="21">
        <f t="shared" si="9"/>
        <v>45.480000000000004</v>
      </c>
      <c r="BI43" s="21">
        <f t="shared" si="3"/>
        <v>20.005000000000003</v>
      </c>
      <c r="BJ43" s="21">
        <f t="shared" si="10"/>
        <v>1.7055000000000042</v>
      </c>
      <c r="BK43" s="21">
        <f t="shared" si="4"/>
        <v>7.1587500000000013</v>
      </c>
      <c r="BL43" s="21">
        <f t="shared" si="5"/>
        <v>5.3078125000000007</v>
      </c>
      <c r="BM43" s="21">
        <f t="shared" si="8"/>
        <v>5.25</v>
      </c>
      <c r="BN43" s="21">
        <f t="shared" si="6"/>
        <v>4.2453531250000003</v>
      </c>
      <c r="BO43" s="21">
        <v>0</v>
      </c>
      <c r="BP43" s="21">
        <f t="shared" si="7"/>
        <v>89.152415625000003</v>
      </c>
    </row>
    <row r="44" spans="1:68">
      <c r="A44" t="s">
        <v>97</v>
      </c>
      <c r="B44" s="3" t="s">
        <v>55</v>
      </c>
      <c r="C44" s="4">
        <v>10.55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5">
        <v>1.23E-2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4.7000000000000002E-3</v>
      </c>
      <c r="AV44" s="5">
        <v>1.8E-3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1.0328999999999999</v>
      </c>
      <c r="BD44" s="5">
        <v>5.1999999999999998E-3</v>
      </c>
      <c r="BE44" s="5">
        <v>1.2999999999999999E-3</v>
      </c>
      <c r="BF44" s="5">
        <v>0.25</v>
      </c>
      <c r="BG44" s="5">
        <v>7.0000000000000001E-3</v>
      </c>
      <c r="BH44" s="21">
        <f t="shared" si="9"/>
        <v>45.480000000000004</v>
      </c>
      <c r="BI44" s="21">
        <f t="shared" si="3"/>
        <v>19.774999999999999</v>
      </c>
      <c r="BJ44" s="21">
        <f t="shared" si="10"/>
        <v>1.4962919999999968</v>
      </c>
      <c r="BK44" s="21">
        <f t="shared" si="4"/>
        <v>5.0353875000000006</v>
      </c>
      <c r="BL44" s="21">
        <f t="shared" si="5"/>
        <v>5.2853874999999997</v>
      </c>
      <c r="BM44" s="21">
        <f t="shared" si="8"/>
        <v>5.25</v>
      </c>
      <c r="BN44" s="21">
        <f t="shared" si="6"/>
        <v>4.1161033499999995</v>
      </c>
      <c r="BO44" s="21">
        <v>0</v>
      </c>
      <c r="BP44" s="21">
        <f t="shared" si="7"/>
        <v>86.438170349999993</v>
      </c>
    </row>
    <row r="45" spans="1:68">
      <c r="A45" t="s">
        <v>98</v>
      </c>
      <c r="B45" s="3" t="s">
        <v>55</v>
      </c>
      <c r="C45" s="4">
        <v>10.32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5">
        <v>1.47E-2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4.4999999999999997E-3</v>
      </c>
      <c r="AV45" s="5">
        <v>4.0000000000000001E-3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1.0541</v>
      </c>
      <c r="BD45" s="5">
        <v>5.1999999999999998E-3</v>
      </c>
      <c r="BE45" s="5">
        <v>1.2999999999999999E-3</v>
      </c>
      <c r="BF45" s="5">
        <v>0.25</v>
      </c>
      <c r="BG45" s="5">
        <v>7.0000000000000001E-3</v>
      </c>
      <c r="BH45" s="21">
        <f t="shared" si="9"/>
        <v>45.480000000000004</v>
      </c>
      <c r="BI45" s="21">
        <f t="shared" si="3"/>
        <v>21.344999999999999</v>
      </c>
      <c r="BJ45" s="21">
        <f t="shared" si="10"/>
        <v>2.4604680000000019</v>
      </c>
      <c r="BK45" s="21">
        <f t="shared" si="4"/>
        <v>6.7198875000000005</v>
      </c>
      <c r="BL45" s="21">
        <f t="shared" si="5"/>
        <v>5.3887375000000004</v>
      </c>
      <c r="BM45" s="21">
        <f t="shared" si="8"/>
        <v>5.25</v>
      </c>
      <c r="BN45" s="21">
        <f t="shared" si="6"/>
        <v>4.3322046500000004</v>
      </c>
      <c r="BO45" s="21">
        <v>0</v>
      </c>
      <c r="BP45" s="21">
        <f t="shared" si="7"/>
        <v>90.976297650000006</v>
      </c>
    </row>
    <row r="46" spans="1:68">
      <c r="A46" t="s">
        <v>99</v>
      </c>
      <c r="B46" s="3" t="s">
        <v>55</v>
      </c>
      <c r="C46" s="4">
        <v>16.21</v>
      </c>
      <c r="D46" s="4">
        <v>0</v>
      </c>
      <c r="E46" s="4">
        <v>0.27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5">
        <v>1.61E-2</v>
      </c>
      <c r="P46" s="5">
        <v>5.9999999999999995E-4</v>
      </c>
      <c r="Q46" s="5">
        <v>5.0000000000000001E-4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4.4000000000000003E-3</v>
      </c>
      <c r="AV46" s="5">
        <v>3.8999999999999998E-3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1.0585</v>
      </c>
      <c r="BD46" s="5">
        <v>5.1999999999999998E-3</v>
      </c>
      <c r="BE46" s="5">
        <v>1.2999999999999999E-3</v>
      </c>
      <c r="BF46" s="5">
        <v>0.25</v>
      </c>
      <c r="BG46" s="5">
        <v>7.0000000000000001E-3</v>
      </c>
      <c r="BH46" s="21">
        <f t="shared" si="9"/>
        <v>45.480000000000004</v>
      </c>
      <c r="BI46" s="21">
        <f t="shared" si="3"/>
        <v>29.380000000000003</v>
      </c>
      <c r="BJ46" s="21">
        <f t="shared" si="10"/>
        <v>2.6605799999999999</v>
      </c>
      <c r="BK46" s="21">
        <f t="shared" si="4"/>
        <v>6.5891625000000005</v>
      </c>
      <c r="BL46" s="21">
        <f t="shared" si="5"/>
        <v>5.4101875000000001</v>
      </c>
      <c r="BM46" s="21">
        <f t="shared" si="8"/>
        <v>5.25</v>
      </c>
      <c r="BN46" s="21">
        <f t="shared" si="6"/>
        <v>4.738496500000001</v>
      </c>
      <c r="BO46" s="21">
        <v>0</v>
      </c>
      <c r="BP46" s="21">
        <f t="shared" si="7"/>
        <v>99.508426500000013</v>
      </c>
    </row>
    <row r="47" spans="1:68">
      <c r="A47" t="s">
        <v>100</v>
      </c>
      <c r="B47" s="3" t="s">
        <v>55</v>
      </c>
      <c r="C47" s="4">
        <v>12.68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5">
        <v>1.43E-2</v>
      </c>
      <c r="P47" s="5">
        <v>4.0000000000000002E-4</v>
      </c>
      <c r="Q47" s="5">
        <v>-1.2999999999999999E-3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5.4999999999999997E-3</v>
      </c>
      <c r="AV47" s="5">
        <v>4.7000000000000002E-3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1.0408999999999999</v>
      </c>
      <c r="BD47" s="5">
        <v>5.1999999999999998E-3</v>
      </c>
      <c r="BE47" s="5">
        <v>1.2999999999999999E-3</v>
      </c>
      <c r="BF47" s="5">
        <v>0.25</v>
      </c>
      <c r="BG47" s="5">
        <v>7.0000000000000001E-3</v>
      </c>
      <c r="BH47" s="21">
        <f t="shared" si="9"/>
        <v>45.480000000000004</v>
      </c>
      <c r="BI47" s="21">
        <f t="shared" si="3"/>
        <v>23.729999999999997</v>
      </c>
      <c r="BJ47" s="21">
        <f t="shared" si="10"/>
        <v>1.8601319999999972</v>
      </c>
      <c r="BK47" s="21">
        <f t="shared" si="4"/>
        <v>7.962885</v>
      </c>
      <c r="BL47" s="21">
        <f t="shared" si="5"/>
        <v>5.3243874999999994</v>
      </c>
      <c r="BM47" s="21">
        <f t="shared" si="8"/>
        <v>5.25</v>
      </c>
      <c r="BN47" s="21">
        <f t="shared" si="6"/>
        <v>4.4803702250000006</v>
      </c>
      <c r="BO47" s="21">
        <v>0</v>
      </c>
      <c r="BP47" s="21">
        <f t="shared" si="7"/>
        <v>94.087774725000003</v>
      </c>
    </row>
    <row r="48" spans="1:68">
      <c r="A48" t="s">
        <v>101</v>
      </c>
      <c r="B48" s="3" t="s">
        <v>55</v>
      </c>
      <c r="C48" s="4">
        <v>15.1</v>
      </c>
      <c r="D48" s="4">
        <v>0</v>
      </c>
      <c r="E48" s="4">
        <v>1.23</v>
      </c>
      <c r="F48" s="4">
        <v>0.77</v>
      </c>
      <c r="G48" s="4">
        <v>-0.35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5">
        <v>1.43E-2</v>
      </c>
      <c r="P48" s="5">
        <v>-4.0000000000000002E-4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5.0000000000000001E-3</v>
      </c>
      <c r="AV48" s="5">
        <v>4.4999999999999997E-3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1.0608</v>
      </c>
      <c r="BD48" s="5">
        <v>5.1999999999999998E-3</v>
      </c>
      <c r="BE48" s="5">
        <v>1.2999999999999999E-3</v>
      </c>
      <c r="BF48" s="5">
        <v>0.25</v>
      </c>
      <c r="BG48" s="5">
        <v>7.0000000000000001E-3</v>
      </c>
      <c r="BH48" s="21">
        <f t="shared" si="9"/>
        <v>45.480000000000004</v>
      </c>
      <c r="BI48" s="21">
        <f t="shared" si="3"/>
        <v>27.174999999999997</v>
      </c>
      <c r="BJ48" s="21">
        <f t="shared" si="10"/>
        <v>2.7651839999999988</v>
      </c>
      <c r="BK48" s="21">
        <f t="shared" si="4"/>
        <v>7.5582000000000003</v>
      </c>
      <c r="BL48" s="21">
        <f t="shared" si="5"/>
        <v>5.4214000000000002</v>
      </c>
      <c r="BM48" s="21">
        <f t="shared" si="8"/>
        <v>5.25</v>
      </c>
      <c r="BN48" s="21">
        <f t="shared" si="6"/>
        <v>4.6824892000000009</v>
      </c>
      <c r="BO48" s="21">
        <v>0</v>
      </c>
      <c r="BP48" s="21">
        <f t="shared" si="7"/>
        <v>98.332273200000017</v>
      </c>
    </row>
    <row r="49" spans="1:68">
      <c r="A49" t="s">
        <v>102</v>
      </c>
      <c r="B49" s="3" t="s">
        <v>55</v>
      </c>
      <c r="C49" s="4">
        <v>12.77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5">
        <v>1.21E-2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5.7000000000000002E-3</v>
      </c>
      <c r="AV49" s="5">
        <v>5.0000000000000001E-3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1.0662</v>
      </c>
      <c r="BD49" s="5">
        <v>5.1999999999999998E-3</v>
      </c>
      <c r="BE49" s="5">
        <v>1.2999999999999999E-3</v>
      </c>
      <c r="BF49" s="5">
        <v>0.25</v>
      </c>
      <c r="BG49" s="5">
        <v>7.0000000000000001E-3</v>
      </c>
      <c r="BH49" s="21">
        <f t="shared" si="9"/>
        <v>45.480000000000004</v>
      </c>
      <c r="BI49" s="21">
        <f t="shared" si="3"/>
        <v>21.844999999999999</v>
      </c>
      <c r="BJ49" s="21">
        <f t="shared" si="10"/>
        <v>3.0107760000000021</v>
      </c>
      <c r="BK49" s="21">
        <f t="shared" si="4"/>
        <v>8.5562550000000002</v>
      </c>
      <c r="BL49" s="21">
        <f t="shared" si="5"/>
        <v>5.4477250000000002</v>
      </c>
      <c r="BM49" s="21">
        <f t="shared" si="8"/>
        <v>5.25</v>
      </c>
      <c r="BN49" s="21">
        <f t="shared" si="6"/>
        <v>4.4794878000000002</v>
      </c>
      <c r="BO49" s="21">
        <v>0</v>
      </c>
      <c r="BP49" s="21">
        <f t="shared" si="7"/>
        <v>94.06924380000001</v>
      </c>
    </row>
    <row r="50" spans="1:68">
      <c r="A50" t="s">
        <v>103</v>
      </c>
      <c r="B50" s="3" t="s">
        <v>55</v>
      </c>
      <c r="C50" s="4">
        <v>12.9</v>
      </c>
      <c r="D50" s="4">
        <v>0</v>
      </c>
      <c r="E50" s="4">
        <v>1.53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">
        <v>2.12E-2</v>
      </c>
      <c r="P50" s="5">
        <v>1.4E-3</v>
      </c>
      <c r="Q50" s="5">
        <v>-4.0000000000000002E-4</v>
      </c>
      <c r="R50" s="5">
        <v>-4.0000000000000002E-4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4.7000000000000002E-3</v>
      </c>
      <c r="AV50" s="5">
        <v>4.4000000000000003E-3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1.0650999999999999</v>
      </c>
      <c r="BD50" s="5">
        <v>5.1999999999999998E-3</v>
      </c>
      <c r="BE50" s="5">
        <v>1.2999999999999999E-3</v>
      </c>
      <c r="BF50" s="5">
        <v>0.25</v>
      </c>
      <c r="BG50" s="5">
        <v>7.0000000000000001E-3</v>
      </c>
      <c r="BH50" s="21">
        <f t="shared" si="9"/>
        <v>45.480000000000004</v>
      </c>
      <c r="BI50" s="21">
        <f t="shared" si="3"/>
        <v>30.779999999999998</v>
      </c>
      <c r="BJ50" s="21">
        <f t="shared" si="10"/>
        <v>2.9607479999999975</v>
      </c>
      <c r="BK50" s="21">
        <f t="shared" si="4"/>
        <v>7.2693075</v>
      </c>
      <c r="BL50" s="21">
        <f t="shared" si="5"/>
        <v>5.4423624999999998</v>
      </c>
      <c r="BM50" s="21">
        <f t="shared" si="8"/>
        <v>5.25</v>
      </c>
      <c r="BN50" s="21">
        <f t="shared" si="6"/>
        <v>4.8591209000000006</v>
      </c>
      <c r="BO50" s="21">
        <v>0</v>
      </c>
      <c r="BP50" s="21">
        <f t="shared" si="7"/>
        <v>102.04153890000001</v>
      </c>
    </row>
    <row r="51" spans="1:68">
      <c r="A51" t="s">
        <v>104</v>
      </c>
      <c r="B51" s="3" t="s">
        <v>55</v>
      </c>
      <c r="C51" s="4">
        <v>16.05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5">
        <v>1.3299999999999999E-2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5.1000000000000004E-3</v>
      </c>
      <c r="AV51" s="5">
        <v>4.4999999999999997E-3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1.0350999999999999</v>
      </c>
      <c r="BD51" s="5">
        <v>5.1999999999999998E-3</v>
      </c>
      <c r="BE51" s="5">
        <v>1.2999999999999999E-3</v>
      </c>
      <c r="BF51" s="5">
        <v>0.25</v>
      </c>
      <c r="BG51" s="5">
        <v>7.0000000000000001E-3</v>
      </c>
      <c r="BH51" s="21">
        <f t="shared" si="9"/>
        <v>45.480000000000004</v>
      </c>
      <c r="BI51" s="21">
        <f t="shared" si="3"/>
        <v>26.024999999999999</v>
      </c>
      <c r="BJ51" s="21">
        <f t="shared" si="10"/>
        <v>1.5963479999999961</v>
      </c>
      <c r="BK51" s="21">
        <f t="shared" si="4"/>
        <v>7.4527200000000002</v>
      </c>
      <c r="BL51" s="21">
        <f t="shared" si="5"/>
        <v>5.2961124999999996</v>
      </c>
      <c r="BM51" s="21">
        <f t="shared" si="8"/>
        <v>5.25</v>
      </c>
      <c r="BN51" s="21">
        <f t="shared" si="6"/>
        <v>4.5550090249999995</v>
      </c>
      <c r="BO51" s="21">
        <v>0</v>
      </c>
      <c r="BP51" s="21">
        <f t="shared" si="7"/>
        <v>95.655189524999997</v>
      </c>
    </row>
    <row r="52" spans="1:68">
      <c r="A52" t="s">
        <v>105</v>
      </c>
      <c r="B52" s="3" t="s">
        <v>55</v>
      </c>
      <c r="C52" s="4">
        <v>12.89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">
        <v>1.6299999999999999E-2</v>
      </c>
      <c r="P52" s="5">
        <v>6.4000000000000003E-3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5.1999999999999998E-3</v>
      </c>
      <c r="AV52" s="5">
        <v>5.1000000000000004E-3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1.0580000000000001</v>
      </c>
      <c r="BD52" s="5">
        <v>5.1999999999999998E-3</v>
      </c>
      <c r="BE52" s="5">
        <v>1.2999999999999999E-3</v>
      </c>
      <c r="BF52" s="5">
        <v>0.25</v>
      </c>
      <c r="BG52" s="5">
        <v>7.0000000000000001E-3</v>
      </c>
      <c r="BH52" s="21">
        <f t="shared" si="9"/>
        <v>45.480000000000004</v>
      </c>
      <c r="BI52" s="21">
        <f t="shared" si="3"/>
        <v>29.914999999999999</v>
      </c>
      <c r="BJ52" s="21">
        <f t="shared" si="10"/>
        <v>2.6378400000000024</v>
      </c>
      <c r="BK52" s="21">
        <f t="shared" si="4"/>
        <v>8.1730499999999999</v>
      </c>
      <c r="BL52" s="21">
        <f t="shared" si="5"/>
        <v>5.4077500000000001</v>
      </c>
      <c r="BM52" s="21">
        <f t="shared" si="8"/>
        <v>5.25</v>
      </c>
      <c r="BN52" s="21">
        <f t="shared" si="6"/>
        <v>4.8431820000000005</v>
      </c>
      <c r="BO52" s="21">
        <v>0</v>
      </c>
      <c r="BP52" s="21">
        <f t="shared" si="7"/>
        <v>101.706822</v>
      </c>
    </row>
    <row r="53" spans="1:68">
      <c r="A53" t="s">
        <v>106</v>
      </c>
      <c r="B53" s="3" t="s">
        <v>55</v>
      </c>
      <c r="C53" s="4">
        <v>14.06</v>
      </c>
      <c r="D53" s="4">
        <v>0</v>
      </c>
      <c r="E53" s="4">
        <v>-0.01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5">
        <v>1.3599999999999999E-2</v>
      </c>
      <c r="P53" s="5">
        <v>2.5000000000000001E-3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5.4000000000000003E-3</v>
      </c>
      <c r="AV53" s="5">
        <v>4.7999999999999996E-3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1.0365</v>
      </c>
      <c r="BD53" s="5">
        <v>5.1999999999999998E-3</v>
      </c>
      <c r="BE53" s="5">
        <v>1.2999999999999999E-3</v>
      </c>
      <c r="BF53" s="5">
        <v>0.25</v>
      </c>
      <c r="BG53" s="5">
        <v>7.0000000000000001E-3</v>
      </c>
      <c r="BH53" s="21">
        <f t="shared" si="9"/>
        <v>45.480000000000004</v>
      </c>
      <c r="BI53" s="21">
        <f t="shared" si="3"/>
        <v>26.125</v>
      </c>
      <c r="BJ53" s="21">
        <f t="shared" si="10"/>
        <v>1.6600199999999992</v>
      </c>
      <c r="BK53" s="21">
        <f t="shared" si="4"/>
        <v>7.9292250000000006</v>
      </c>
      <c r="BL53" s="21">
        <f t="shared" si="5"/>
        <v>5.3029374999999996</v>
      </c>
      <c r="BM53" s="21">
        <f t="shared" si="8"/>
        <v>5.25</v>
      </c>
      <c r="BN53" s="21">
        <f t="shared" si="6"/>
        <v>4.5873591250000008</v>
      </c>
      <c r="BO53" s="21">
        <v>0</v>
      </c>
      <c r="BP53" s="21">
        <f t="shared" si="7"/>
        <v>96.334541625000014</v>
      </c>
    </row>
    <row r="54" spans="1:68">
      <c r="A54" t="s">
        <v>107</v>
      </c>
      <c r="B54" s="3" t="s">
        <v>55</v>
      </c>
      <c r="C54" s="4">
        <v>17.18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5">
        <v>1.1599999999999999E-2</v>
      </c>
      <c r="P54" s="5">
        <v>5.7999999999999996E-3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5.3E-3</v>
      </c>
      <c r="AV54" s="5">
        <v>4.7000000000000002E-3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1.0866</v>
      </c>
      <c r="BD54" s="5">
        <v>5.1999999999999998E-3</v>
      </c>
      <c r="BE54" s="5">
        <v>1.2999999999999999E-3</v>
      </c>
      <c r="BF54" s="5">
        <v>0.25</v>
      </c>
      <c r="BG54" s="5">
        <v>7.0000000000000001E-3</v>
      </c>
      <c r="BH54" s="21">
        <f t="shared" si="9"/>
        <v>45.480000000000004</v>
      </c>
      <c r="BI54" s="21">
        <f t="shared" si="3"/>
        <v>30.229999999999997</v>
      </c>
      <c r="BJ54" s="21">
        <f t="shared" si="10"/>
        <v>3.938568000000001</v>
      </c>
      <c r="BK54" s="21">
        <f t="shared" si="4"/>
        <v>8.1494999999999997</v>
      </c>
      <c r="BL54" s="21">
        <f t="shared" si="5"/>
        <v>5.5471750000000002</v>
      </c>
      <c r="BM54" s="21">
        <f t="shared" si="8"/>
        <v>5.25</v>
      </c>
      <c r="BN54" s="21">
        <f t="shared" si="6"/>
        <v>4.9297621500000011</v>
      </c>
      <c r="BO54" s="21">
        <v>0</v>
      </c>
      <c r="BP54" s="21">
        <f t="shared" si="7"/>
        <v>103.52500515000001</v>
      </c>
    </row>
    <row r="55" spans="1:68">
      <c r="A55" t="s">
        <v>108</v>
      </c>
      <c r="B55" s="3" t="s">
        <v>55</v>
      </c>
      <c r="C55" s="4">
        <v>17.239999999999998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5">
        <v>1.38E-2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4.5999999999999999E-3</v>
      </c>
      <c r="AV55" s="5">
        <v>4.4000000000000003E-3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1.0571999999999999</v>
      </c>
      <c r="BD55" s="5">
        <v>5.1999999999999998E-3</v>
      </c>
      <c r="BE55" s="5">
        <v>1.2999999999999999E-3</v>
      </c>
      <c r="BF55" s="5">
        <v>0.25</v>
      </c>
      <c r="BG55" s="5">
        <v>7.0000000000000001E-3</v>
      </c>
      <c r="BH55" s="21">
        <f t="shared" si="9"/>
        <v>45.480000000000004</v>
      </c>
      <c r="BI55" s="21">
        <f t="shared" si="3"/>
        <v>27.589999999999996</v>
      </c>
      <c r="BJ55" s="21">
        <f t="shared" si="10"/>
        <v>2.6014559999999967</v>
      </c>
      <c r="BK55" s="21">
        <f t="shared" si="4"/>
        <v>7.1361000000000008</v>
      </c>
      <c r="BL55" s="21">
        <f t="shared" si="5"/>
        <v>5.4038499999999994</v>
      </c>
      <c r="BM55" s="21">
        <f t="shared" si="8"/>
        <v>5.25</v>
      </c>
      <c r="BN55" s="21">
        <f t="shared" si="6"/>
        <v>4.6730703</v>
      </c>
      <c r="BO55" s="21">
        <v>0</v>
      </c>
      <c r="BP55" s="21">
        <f t="shared" si="7"/>
        <v>98.134476300000003</v>
      </c>
    </row>
    <row r="56" spans="1:68">
      <c r="A56" t="s">
        <v>109</v>
      </c>
      <c r="B56" s="3" t="s">
        <v>85</v>
      </c>
      <c r="C56" s="4">
        <v>11.77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5">
        <v>1.5699999999999999E-2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4.4999999999999997E-3</v>
      </c>
      <c r="AV56" s="5">
        <v>4.7999999999999996E-3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1.0601</v>
      </c>
      <c r="BD56" s="5">
        <v>5.1999999999999998E-3</v>
      </c>
      <c r="BE56" s="5">
        <v>1.2999999999999999E-3</v>
      </c>
      <c r="BF56" s="5">
        <v>0.25</v>
      </c>
      <c r="BG56" s="5">
        <v>7.0000000000000001E-3</v>
      </c>
      <c r="BH56" s="21">
        <f t="shared" si="9"/>
        <v>45.480000000000004</v>
      </c>
      <c r="BI56" s="21">
        <f t="shared" si="3"/>
        <v>23.544999999999998</v>
      </c>
      <c r="BJ56" s="21">
        <f t="shared" si="10"/>
        <v>2.7333480000000021</v>
      </c>
      <c r="BK56" s="21">
        <f t="shared" si="4"/>
        <v>7.3941974999999998</v>
      </c>
      <c r="BL56" s="21">
        <f t="shared" si="5"/>
        <v>5.4179875000000006</v>
      </c>
      <c r="BM56" s="21">
        <f t="shared" si="8"/>
        <v>5.25</v>
      </c>
      <c r="BN56" s="21">
        <f t="shared" si="6"/>
        <v>4.4910266500000011</v>
      </c>
      <c r="BO56" s="21">
        <v>0</v>
      </c>
      <c r="BP56" s="21">
        <f t="shared" si="7"/>
        <v>94.311559650000007</v>
      </c>
    </row>
    <row r="57" spans="1:68">
      <c r="A57" t="s">
        <v>109</v>
      </c>
      <c r="B57" s="3" t="s">
        <v>86</v>
      </c>
      <c r="C57" s="4">
        <v>11.15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5">
        <v>2.0500000000000001E-2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4.4999999999999997E-3</v>
      </c>
      <c r="AV57" s="5">
        <v>4.7999999999999996E-3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1.0601</v>
      </c>
      <c r="BD57" s="5">
        <v>5.1999999999999998E-3</v>
      </c>
      <c r="BE57" s="5">
        <v>1.2999999999999999E-3</v>
      </c>
      <c r="BF57" s="5">
        <v>0.25</v>
      </c>
      <c r="BG57" s="5">
        <v>7.0000000000000001E-3</v>
      </c>
      <c r="BH57" s="21">
        <f t="shared" si="9"/>
        <v>45.480000000000004</v>
      </c>
      <c r="BI57" s="21">
        <f t="shared" si="3"/>
        <v>26.524999999999999</v>
      </c>
      <c r="BJ57" s="21">
        <f t="shared" si="10"/>
        <v>2.7333480000000021</v>
      </c>
      <c r="BK57" s="21">
        <f t="shared" si="4"/>
        <v>7.3941974999999998</v>
      </c>
      <c r="BL57" s="21">
        <f t="shared" si="5"/>
        <v>5.4179875000000006</v>
      </c>
      <c r="BM57" s="21">
        <f t="shared" si="8"/>
        <v>5.25</v>
      </c>
      <c r="BN57" s="21">
        <f t="shared" si="6"/>
        <v>4.6400266500000003</v>
      </c>
      <c r="BO57" s="21">
        <v>0</v>
      </c>
      <c r="BP57" s="21">
        <f t="shared" si="7"/>
        <v>97.440559649999997</v>
      </c>
    </row>
    <row r="58" spans="1:68">
      <c r="A58" t="s">
        <v>110</v>
      </c>
      <c r="B58" s="3" t="s">
        <v>55</v>
      </c>
      <c r="C58" s="4">
        <v>19.05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5">
        <v>1.2699999999999999E-2</v>
      </c>
      <c r="P58" s="5">
        <v>2.0000000000000001E-4</v>
      </c>
      <c r="Q58" s="5">
        <v>1E-4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5.4000000000000003E-3</v>
      </c>
      <c r="AV58" s="5">
        <v>2E-3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1.0463</v>
      </c>
      <c r="BD58" s="5">
        <v>5.1999999999999998E-3</v>
      </c>
      <c r="BE58" s="5">
        <v>1.2999999999999999E-3</v>
      </c>
      <c r="BF58" s="5">
        <v>0.25</v>
      </c>
      <c r="BG58" s="5">
        <v>7.0000000000000001E-3</v>
      </c>
      <c r="BH58" s="21">
        <f t="shared" si="9"/>
        <v>45.480000000000004</v>
      </c>
      <c r="BI58" s="21">
        <f t="shared" si="3"/>
        <v>28.8</v>
      </c>
      <c r="BJ58" s="21">
        <f t="shared" si="10"/>
        <v>2.1057240000000004</v>
      </c>
      <c r="BK58" s="21">
        <f t="shared" si="4"/>
        <v>5.8069650000000008</v>
      </c>
      <c r="BL58" s="21">
        <f t="shared" si="5"/>
        <v>5.3507125000000002</v>
      </c>
      <c r="BM58" s="21">
        <f t="shared" si="8"/>
        <v>5.25</v>
      </c>
      <c r="BN58" s="21">
        <f t="shared" si="6"/>
        <v>4.6396700750000006</v>
      </c>
      <c r="BO58" s="21">
        <v>0</v>
      </c>
      <c r="BP58" s="21">
        <f t="shared" si="7"/>
        <v>97.433071575</v>
      </c>
    </row>
    <row r="59" spans="1:68">
      <c r="A59" t="s">
        <v>111</v>
      </c>
      <c r="B59" s="3" t="s">
        <v>55</v>
      </c>
      <c r="C59" s="4">
        <v>22.02</v>
      </c>
      <c r="D59" s="4">
        <v>0</v>
      </c>
      <c r="E59" s="4">
        <v>-0.02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5">
        <v>1.9900000000000001E-2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4.8999999999999998E-3</v>
      </c>
      <c r="AV59" s="5">
        <v>4.8999999999999998E-3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1.056</v>
      </c>
      <c r="BD59" s="5">
        <v>5.1999999999999998E-3</v>
      </c>
      <c r="BE59" s="5">
        <v>1.2999999999999999E-3</v>
      </c>
      <c r="BF59" s="5">
        <v>0.25</v>
      </c>
      <c r="BG59" s="5">
        <v>7.0000000000000001E-3</v>
      </c>
      <c r="BH59" s="21">
        <f t="shared" si="9"/>
        <v>45.480000000000004</v>
      </c>
      <c r="BI59" s="21">
        <f t="shared" si="3"/>
        <v>36.924999999999997</v>
      </c>
      <c r="BJ59" s="21">
        <f t="shared" si="10"/>
        <v>2.5468800000000025</v>
      </c>
      <c r="BK59" s="21">
        <f t="shared" si="4"/>
        <v>7.7615999999999996</v>
      </c>
      <c r="BL59" s="21">
        <f t="shared" si="5"/>
        <v>5.3980000000000006</v>
      </c>
      <c r="BM59" s="21">
        <f t="shared" si="8"/>
        <v>5.25</v>
      </c>
      <c r="BN59" s="21">
        <f t="shared" si="6"/>
        <v>5.1680740000000007</v>
      </c>
      <c r="BO59" s="21">
        <v>0</v>
      </c>
      <c r="BP59" s="21">
        <f t="shared" si="7"/>
        <v>108.529554</v>
      </c>
    </row>
    <row r="60" spans="1:68">
      <c r="A60" t="s">
        <v>112</v>
      </c>
      <c r="B60" s="3" t="s">
        <v>55</v>
      </c>
      <c r="C60" s="4">
        <v>14</v>
      </c>
      <c r="D60" s="4">
        <v>0</v>
      </c>
      <c r="E60" s="4">
        <v>0.64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">
        <v>1.12E-2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5.1999999999999998E-3</v>
      </c>
      <c r="AV60" s="5">
        <v>4.7000000000000002E-3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1.0387</v>
      </c>
      <c r="BD60" s="5">
        <v>5.1999999999999998E-3</v>
      </c>
      <c r="BE60" s="5">
        <v>1.2999999999999999E-3</v>
      </c>
      <c r="BF60" s="5">
        <v>0.25</v>
      </c>
      <c r="BG60" s="5">
        <v>7.0000000000000001E-3</v>
      </c>
      <c r="BH60" s="21">
        <f t="shared" si="9"/>
        <v>45.480000000000004</v>
      </c>
      <c r="BI60" s="21">
        <f t="shared" si="3"/>
        <v>23.04</v>
      </c>
      <c r="BJ60" s="21">
        <f t="shared" si="10"/>
        <v>1.7600759999999982</v>
      </c>
      <c r="BK60" s="21">
        <f t="shared" si="4"/>
        <v>7.712347499999999</v>
      </c>
      <c r="BL60" s="21">
        <f t="shared" si="5"/>
        <v>5.3136624999999995</v>
      </c>
      <c r="BM60" s="21">
        <f t="shared" si="8"/>
        <v>5.25</v>
      </c>
      <c r="BN60" s="21">
        <f t="shared" si="6"/>
        <v>4.4278043</v>
      </c>
      <c r="BO60" s="21">
        <v>0</v>
      </c>
      <c r="BP60" s="21">
        <f t="shared" si="7"/>
        <v>92.983890299999999</v>
      </c>
    </row>
    <row r="61" spans="1:68">
      <c r="A61" t="s">
        <v>113</v>
      </c>
      <c r="B61" s="3" t="s">
        <v>55</v>
      </c>
      <c r="C61" s="4">
        <v>18.54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5">
        <v>1.44E-2</v>
      </c>
      <c r="P61" s="5">
        <v>-1.1999999999999999E-3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4.7000000000000002E-3</v>
      </c>
      <c r="AV61" s="5">
        <v>4.1999999999999997E-3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1.0448</v>
      </c>
      <c r="BD61" s="5">
        <v>5.1999999999999998E-3</v>
      </c>
      <c r="BE61" s="5">
        <v>1.2999999999999999E-3</v>
      </c>
      <c r="BF61" s="5">
        <v>0.25</v>
      </c>
      <c r="BG61" s="5">
        <v>7.0000000000000001E-3</v>
      </c>
      <c r="BH61" s="21">
        <f t="shared" si="9"/>
        <v>45.480000000000004</v>
      </c>
      <c r="BI61" s="21">
        <f t="shared" si="3"/>
        <v>28.439999999999998</v>
      </c>
      <c r="BJ61" s="21">
        <f t="shared" si="10"/>
        <v>2.037503999999998</v>
      </c>
      <c r="BK61" s="21">
        <f t="shared" si="4"/>
        <v>6.9740399999999996</v>
      </c>
      <c r="BL61" s="21">
        <f t="shared" si="5"/>
        <v>5.3433999999999999</v>
      </c>
      <c r="BM61" s="21">
        <f t="shared" si="8"/>
        <v>5.25</v>
      </c>
      <c r="BN61" s="21">
        <f t="shared" si="6"/>
        <v>4.6762472000000006</v>
      </c>
      <c r="BO61" s="21">
        <v>0</v>
      </c>
      <c r="BP61" s="21">
        <f t="shared" si="7"/>
        <v>98.201191200000011</v>
      </c>
    </row>
    <row r="62" spans="1:68">
      <c r="A62" t="s">
        <v>114</v>
      </c>
      <c r="B62" s="3" t="s">
        <v>55</v>
      </c>
      <c r="C62" s="4">
        <v>14.72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5">
        <v>1.4999999999999999E-2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5.3E-3</v>
      </c>
      <c r="AV62" s="5">
        <v>5.1000000000000004E-3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1.0525</v>
      </c>
      <c r="BD62" s="5">
        <v>5.1999999999999998E-3</v>
      </c>
      <c r="BE62" s="5">
        <v>1.2999999999999999E-3</v>
      </c>
      <c r="BF62" s="5">
        <v>0.25</v>
      </c>
      <c r="BG62" s="5">
        <v>7.0000000000000001E-3</v>
      </c>
      <c r="BH62" s="21">
        <f t="shared" si="9"/>
        <v>45.480000000000004</v>
      </c>
      <c r="BI62" s="21">
        <f t="shared" si="3"/>
        <v>25.97</v>
      </c>
      <c r="BJ62" s="21">
        <f t="shared" si="10"/>
        <v>2.3876999999999997</v>
      </c>
      <c r="BK62" s="21">
        <f t="shared" si="4"/>
        <v>8.2095000000000002</v>
      </c>
      <c r="BL62" s="21">
        <f t="shared" si="5"/>
        <v>5.3809374999999999</v>
      </c>
      <c r="BM62" s="21">
        <f t="shared" si="8"/>
        <v>5.25</v>
      </c>
      <c r="BN62" s="21">
        <f t="shared" si="6"/>
        <v>4.6339068750000001</v>
      </c>
      <c r="BO62" s="21">
        <v>0</v>
      </c>
      <c r="BP62" s="21">
        <f t="shared" si="7"/>
        <v>97.312044374999999</v>
      </c>
    </row>
    <row r="63" spans="1:68">
      <c r="A63" t="s">
        <v>115</v>
      </c>
      <c r="B63" s="3" t="s">
        <v>55</v>
      </c>
      <c r="C63" s="4">
        <v>17.07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5">
        <v>1.35E-2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5.1999999999999998E-3</v>
      </c>
      <c r="AV63" s="5">
        <v>3.0999999999999999E-3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1.0406</v>
      </c>
      <c r="BD63" s="5">
        <v>5.1999999999999998E-3</v>
      </c>
      <c r="BE63" s="5">
        <v>1.2999999999999999E-3</v>
      </c>
      <c r="BF63" s="5">
        <v>0.25</v>
      </c>
      <c r="BG63" s="5">
        <v>7.0000000000000001E-3</v>
      </c>
      <c r="BH63" s="21">
        <f t="shared" si="9"/>
        <v>45.480000000000004</v>
      </c>
      <c r="BI63" s="21">
        <f t="shared" si="3"/>
        <v>27.195</v>
      </c>
      <c r="BJ63" s="21">
        <f t="shared" si="10"/>
        <v>1.8464879999999988</v>
      </c>
      <c r="BK63" s="21">
        <f t="shared" si="4"/>
        <v>6.4777349999999991</v>
      </c>
      <c r="BL63" s="21">
        <f t="shared" si="5"/>
        <v>5.3229249999999997</v>
      </c>
      <c r="BM63" s="21">
        <f t="shared" si="8"/>
        <v>5.25</v>
      </c>
      <c r="BN63" s="21">
        <f t="shared" si="6"/>
        <v>4.5786074000000001</v>
      </c>
      <c r="BO63" s="21">
        <v>0</v>
      </c>
      <c r="BP63" s="21">
        <f t="shared" si="7"/>
        <v>96.150755399999994</v>
      </c>
    </row>
    <row r="64" spans="1:68">
      <c r="A64" t="s">
        <v>116</v>
      </c>
      <c r="B64" s="3" t="s">
        <v>55</v>
      </c>
      <c r="C64" s="4">
        <v>14.3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5">
        <v>1.6299999999999999E-2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3.3E-3</v>
      </c>
      <c r="AV64" s="5">
        <v>5.1000000000000004E-3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1.0611999999999999</v>
      </c>
      <c r="BD64" s="5">
        <v>5.1999999999999998E-3</v>
      </c>
      <c r="BE64" s="5">
        <v>1.2999999999999999E-3</v>
      </c>
      <c r="BF64" s="5">
        <v>0.25</v>
      </c>
      <c r="BG64" s="5">
        <v>7.0000000000000001E-3</v>
      </c>
      <c r="BH64" s="21">
        <f t="shared" si="9"/>
        <v>45.480000000000004</v>
      </c>
      <c r="BI64" s="21">
        <f t="shared" si="3"/>
        <v>26.524999999999999</v>
      </c>
      <c r="BJ64" s="21">
        <f t="shared" si="10"/>
        <v>2.7833759999999965</v>
      </c>
      <c r="BK64" s="21">
        <f t="shared" si="4"/>
        <v>6.6855600000000006</v>
      </c>
      <c r="BL64" s="21">
        <f t="shared" si="5"/>
        <v>5.4233499999999992</v>
      </c>
      <c r="BM64" s="21">
        <f t="shared" si="8"/>
        <v>5.25</v>
      </c>
      <c r="BN64" s="21">
        <f t="shared" si="6"/>
        <v>4.6073642999999995</v>
      </c>
      <c r="BO64" s="21">
        <v>0</v>
      </c>
      <c r="BP64" s="21">
        <f t="shared" si="7"/>
        <v>96.75465029999998</v>
      </c>
    </row>
    <row r="65" spans="1:68">
      <c r="A65" t="s">
        <v>117</v>
      </c>
      <c r="B65" s="3" t="s">
        <v>55</v>
      </c>
      <c r="C65" s="4">
        <v>14.34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5">
        <v>1.2800000000000001E-2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3.8E-3</v>
      </c>
      <c r="AV65" s="5">
        <v>3.5000000000000001E-3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1.0369999999999999</v>
      </c>
      <c r="BD65" s="5">
        <v>5.1999999999999998E-3</v>
      </c>
      <c r="BE65" s="5">
        <v>1.2999999999999999E-3</v>
      </c>
      <c r="BF65" s="5">
        <v>0.25</v>
      </c>
      <c r="BG65" s="27">
        <v>4.8999999999999998E-3</v>
      </c>
      <c r="BH65" s="21">
        <f t="shared" si="9"/>
        <v>45.480000000000004</v>
      </c>
      <c r="BI65" s="21">
        <f t="shared" ref="BI65:BI90" si="12">SUM($C65:$N65)+750*SUM($O65:$AI65,$AT65)</f>
        <v>23.939999999999998</v>
      </c>
      <c r="BJ65" s="21">
        <f t="shared" si="10"/>
        <v>1.6827599999999967</v>
      </c>
      <c r="BK65" s="21">
        <f t="shared" ref="BK65:BK90" si="13">750*$BC65*SUM($AU65,$AV65)</f>
        <v>5.6775749999999992</v>
      </c>
      <c r="BL65" s="21">
        <f t="shared" ref="BL65:BL90" si="14">SUM($BD65,$BE65)*750*$BC65+$BF65</f>
        <v>5.3053749999999997</v>
      </c>
      <c r="BM65" s="21">
        <f t="shared" si="8"/>
        <v>3.6749999999999998</v>
      </c>
      <c r="BN65" s="21">
        <f t="shared" si="6"/>
        <v>4.2880355000000003</v>
      </c>
      <c r="BO65" s="21">
        <v>0</v>
      </c>
      <c r="BP65" s="21">
        <f t="shared" si="7"/>
        <v>90.04874550000001</v>
      </c>
    </row>
    <row r="66" spans="1:68">
      <c r="A66" t="s">
        <v>118</v>
      </c>
      <c r="B66" s="3" t="s">
        <v>55</v>
      </c>
      <c r="C66" s="4">
        <v>9.16</v>
      </c>
      <c r="D66" s="4">
        <v>0</v>
      </c>
      <c r="E66" s="4">
        <v>-0.01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5">
        <v>1.23E-2</v>
      </c>
      <c r="P66" s="5">
        <v>4.0000000000000002E-4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5.3E-3</v>
      </c>
      <c r="AV66" s="5">
        <v>4.4999999999999997E-3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1.0487</v>
      </c>
      <c r="BD66" s="5">
        <v>5.1999999999999998E-3</v>
      </c>
      <c r="BE66" s="5">
        <v>1.2999999999999999E-3</v>
      </c>
      <c r="BF66" s="5">
        <v>0.25</v>
      </c>
      <c r="BG66" s="5">
        <v>7.0000000000000001E-3</v>
      </c>
      <c r="BH66" s="21">
        <f t="shared" si="9"/>
        <v>45.480000000000004</v>
      </c>
      <c r="BI66" s="21">
        <f t="shared" si="12"/>
        <v>18.675000000000001</v>
      </c>
      <c r="BJ66" s="21">
        <f t="shared" si="10"/>
        <v>2.2148759999999985</v>
      </c>
      <c r="BK66" s="21">
        <f t="shared" si="13"/>
        <v>7.7079449999999996</v>
      </c>
      <c r="BL66" s="21">
        <f t="shared" si="14"/>
        <v>5.3624124999999996</v>
      </c>
      <c r="BM66" s="21">
        <f t="shared" si="8"/>
        <v>5.25</v>
      </c>
      <c r="BN66" s="21">
        <f t="shared" si="6"/>
        <v>4.2345116750000003</v>
      </c>
      <c r="BO66" s="21">
        <v>0</v>
      </c>
      <c r="BP66" s="21">
        <f t="shared" si="7"/>
        <v>88.924745174999998</v>
      </c>
    </row>
    <row r="67" spans="1:68">
      <c r="A67" t="s">
        <v>119</v>
      </c>
      <c r="B67" s="3" t="s">
        <v>55</v>
      </c>
      <c r="C67" s="4">
        <v>11.95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5">
        <v>1.21E-2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4.4999999999999997E-3</v>
      </c>
      <c r="AV67" s="5">
        <v>5.3E-3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1.0569</v>
      </c>
      <c r="BD67" s="5">
        <v>5.1999999999999998E-3</v>
      </c>
      <c r="BE67" s="5">
        <v>1.2999999999999999E-3</v>
      </c>
      <c r="BF67" s="5">
        <v>0.25</v>
      </c>
      <c r="BG67" s="5">
        <v>7.0000000000000001E-3</v>
      </c>
      <c r="BH67" s="21">
        <f t="shared" ref="BH67:BH90" si="15">750*$BR$4</f>
        <v>45.480000000000004</v>
      </c>
      <c r="BI67" s="21">
        <f t="shared" si="12"/>
        <v>21.024999999999999</v>
      </c>
      <c r="BJ67" s="21">
        <f t="shared" ref="BJ67:BJ90" si="16">$BH67*($BC67-1)</f>
        <v>2.5878119999999978</v>
      </c>
      <c r="BK67" s="21">
        <f t="shared" si="13"/>
        <v>7.7682149999999996</v>
      </c>
      <c r="BL67" s="21">
        <f t="shared" si="14"/>
        <v>5.4023874999999997</v>
      </c>
      <c r="BM67" s="21">
        <f t="shared" si="8"/>
        <v>5.25</v>
      </c>
      <c r="BN67" s="21">
        <f t="shared" ref="BN67:BN90" si="17">0.05*SUM(BH67:BM67)</f>
        <v>4.375670725</v>
      </c>
      <c r="BO67" s="21">
        <v>0</v>
      </c>
      <c r="BP67" s="21">
        <f t="shared" ref="BP67:BP90" si="18">SUM(BH67:BN67)</f>
        <v>91.889085225000002</v>
      </c>
    </row>
    <row r="68" spans="1:68">
      <c r="A68" t="s">
        <v>120</v>
      </c>
      <c r="B68" s="3" t="s">
        <v>55</v>
      </c>
      <c r="C68" s="4">
        <v>17.84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">
        <v>1.44E-2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4.7000000000000002E-3</v>
      </c>
      <c r="AV68" s="5">
        <v>4.4999999999999997E-3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1.0586</v>
      </c>
      <c r="BD68" s="5">
        <v>5.1999999999999998E-3</v>
      </c>
      <c r="BE68" s="5">
        <v>1.2999999999999999E-3</v>
      </c>
      <c r="BF68" s="5">
        <v>0.25</v>
      </c>
      <c r="BG68" s="27">
        <v>6.4999999999999997E-3</v>
      </c>
      <c r="BH68" s="21">
        <f t="shared" si="15"/>
        <v>45.480000000000004</v>
      </c>
      <c r="BI68" s="21">
        <f t="shared" si="12"/>
        <v>28.64</v>
      </c>
      <c r="BJ68" s="21">
        <f t="shared" si="16"/>
        <v>2.6651279999999997</v>
      </c>
      <c r="BK68" s="21">
        <f t="shared" si="13"/>
        <v>7.3043400000000007</v>
      </c>
      <c r="BL68" s="21">
        <f t="shared" si="14"/>
        <v>5.4106750000000003</v>
      </c>
      <c r="BM68" s="21">
        <f t="shared" si="8"/>
        <v>4.875</v>
      </c>
      <c r="BN68" s="21">
        <f t="shared" si="17"/>
        <v>4.7187571500000001</v>
      </c>
      <c r="BO68" s="21">
        <v>0</v>
      </c>
      <c r="BP68" s="21">
        <f t="shared" si="18"/>
        <v>99.093900149999996</v>
      </c>
    </row>
    <row r="69" spans="1:68">
      <c r="A69" t="s">
        <v>121</v>
      </c>
      <c r="B69" s="3" t="s">
        <v>55</v>
      </c>
      <c r="C69" s="4">
        <v>13.29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5">
        <v>1.2500000000000001E-2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5.5999999999999999E-3</v>
      </c>
      <c r="AV69" s="5">
        <v>3.3E-3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1.0487</v>
      </c>
      <c r="BD69" s="5">
        <v>5.1999999999999998E-3</v>
      </c>
      <c r="BE69" s="5">
        <v>1.2999999999999999E-3</v>
      </c>
      <c r="BF69" s="5">
        <v>0.25</v>
      </c>
      <c r="BG69" s="27">
        <v>6.7000000000000002E-3</v>
      </c>
      <c r="BH69" s="21">
        <f t="shared" si="15"/>
        <v>45.480000000000004</v>
      </c>
      <c r="BI69" s="21">
        <f t="shared" si="12"/>
        <v>22.664999999999999</v>
      </c>
      <c r="BJ69" s="21">
        <f t="shared" si="16"/>
        <v>2.2148759999999985</v>
      </c>
      <c r="BK69" s="21">
        <f t="shared" si="13"/>
        <v>7.0000724999999999</v>
      </c>
      <c r="BL69" s="21">
        <f t="shared" si="14"/>
        <v>5.3624124999999996</v>
      </c>
      <c r="BM69" s="21">
        <f t="shared" si="8"/>
        <v>5.0250000000000004</v>
      </c>
      <c r="BN69" s="21">
        <f t="shared" si="17"/>
        <v>4.3873680500000019</v>
      </c>
      <c r="BO69" s="21">
        <v>0</v>
      </c>
      <c r="BP69" s="21">
        <f t="shared" si="18"/>
        <v>92.134729050000033</v>
      </c>
    </row>
    <row r="70" spans="1:68">
      <c r="A70" t="s">
        <v>122</v>
      </c>
      <c r="B70" s="3" t="s">
        <v>55</v>
      </c>
      <c r="C70" s="4">
        <v>11.85</v>
      </c>
      <c r="D70" s="4">
        <v>1.04</v>
      </c>
      <c r="E70" s="4">
        <v>0.28999999999999998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">
        <v>1.35E-2</v>
      </c>
      <c r="P70" s="5">
        <v>2.0000000000000001E-4</v>
      </c>
      <c r="Q70" s="5">
        <v>1E-4</v>
      </c>
      <c r="R70" s="5">
        <v>-2.3E-3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5.3E-3</v>
      </c>
      <c r="AV70" s="5">
        <v>2.3999999999999998E-3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1.0299</v>
      </c>
      <c r="BD70" s="5">
        <v>5.1999999999999998E-3</v>
      </c>
      <c r="BE70" s="5">
        <v>1.2999999999999999E-3</v>
      </c>
      <c r="BF70" s="5">
        <v>0.25</v>
      </c>
      <c r="BG70" s="5">
        <v>7.0000000000000001E-3</v>
      </c>
      <c r="BH70" s="21">
        <f t="shared" si="15"/>
        <v>45.480000000000004</v>
      </c>
      <c r="BI70" s="21">
        <f t="shared" si="12"/>
        <v>21.805</v>
      </c>
      <c r="BJ70" s="21">
        <f t="shared" si="16"/>
        <v>1.3598520000000018</v>
      </c>
      <c r="BK70" s="21">
        <f t="shared" si="13"/>
        <v>5.9476725000000004</v>
      </c>
      <c r="BL70" s="21">
        <f t="shared" si="14"/>
        <v>5.2707625</v>
      </c>
      <c r="BM70" s="21">
        <f t="shared" si="8"/>
        <v>5.25</v>
      </c>
      <c r="BN70" s="21">
        <f t="shared" si="17"/>
        <v>4.25566435</v>
      </c>
      <c r="BO70" s="21">
        <v>0</v>
      </c>
      <c r="BP70" s="21">
        <f t="shared" si="18"/>
        <v>89.368951350000003</v>
      </c>
    </row>
    <row r="71" spans="1:68">
      <c r="A71" t="s">
        <v>123</v>
      </c>
      <c r="B71" s="3" t="s">
        <v>55</v>
      </c>
      <c r="C71" s="4">
        <v>9.7200000000000006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5">
        <v>1.5100000000000001E-2</v>
      </c>
      <c r="P71" s="5">
        <v>5.9999999999999995E-4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4.7999999999999996E-3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1.0454000000000001</v>
      </c>
      <c r="BD71" s="5">
        <v>5.1999999999999998E-3</v>
      </c>
      <c r="BE71" s="5">
        <v>1.2999999999999999E-3</v>
      </c>
      <c r="BF71" s="5">
        <v>0.25</v>
      </c>
      <c r="BG71" s="27">
        <v>2E-3</v>
      </c>
      <c r="BH71" s="21">
        <f t="shared" si="15"/>
        <v>45.480000000000004</v>
      </c>
      <c r="BI71" s="21">
        <f t="shared" si="12"/>
        <v>21.495000000000005</v>
      </c>
      <c r="BJ71" s="21">
        <f t="shared" si="16"/>
        <v>2.0647920000000051</v>
      </c>
      <c r="BK71" s="21">
        <f t="shared" si="13"/>
        <v>3.7634400000000001</v>
      </c>
      <c r="BL71" s="21">
        <f t="shared" si="14"/>
        <v>5.3463250000000002</v>
      </c>
      <c r="BM71" s="21">
        <f t="shared" si="8"/>
        <v>1.5</v>
      </c>
      <c r="BN71" s="21">
        <f t="shared" si="17"/>
        <v>3.9824778500000009</v>
      </c>
      <c r="BO71" s="21">
        <v>0</v>
      </c>
      <c r="BP71" s="21">
        <f t="shared" si="18"/>
        <v>83.632034850000011</v>
      </c>
    </row>
    <row r="72" spans="1:68">
      <c r="A72" t="s">
        <v>124</v>
      </c>
      <c r="B72" s="3" t="s">
        <v>55</v>
      </c>
      <c r="C72" s="4">
        <v>14.75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5">
        <v>1.1900000000000001E-2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4.4999999999999997E-3</v>
      </c>
      <c r="AV72" s="5">
        <v>2.5999999999999999E-3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1.0898000000000001</v>
      </c>
      <c r="BD72" s="5">
        <v>5.1999999999999998E-3</v>
      </c>
      <c r="BE72" s="5">
        <v>1.2999999999999999E-3</v>
      </c>
      <c r="BF72" s="5">
        <v>0.25</v>
      </c>
      <c r="BG72" s="27">
        <v>6.1000000000000004E-3</v>
      </c>
      <c r="BH72" s="21">
        <f t="shared" si="15"/>
        <v>45.480000000000004</v>
      </c>
      <c r="BI72" s="21">
        <f t="shared" si="12"/>
        <v>23.675000000000001</v>
      </c>
      <c r="BJ72" s="21">
        <f t="shared" si="16"/>
        <v>4.0841040000000053</v>
      </c>
      <c r="BK72" s="21">
        <f t="shared" si="13"/>
        <v>5.803185</v>
      </c>
      <c r="BL72" s="21">
        <f t="shared" si="14"/>
        <v>5.5627750000000002</v>
      </c>
      <c r="BM72" s="21">
        <f t="shared" si="8"/>
        <v>4.5750000000000002</v>
      </c>
      <c r="BN72" s="21">
        <f t="shared" si="17"/>
        <v>4.4590032000000006</v>
      </c>
      <c r="BO72" s="21">
        <v>0</v>
      </c>
      <c r="BP72" s="21">
        <f t="shared" si="18"/>
        <v>93.639067200000014</v>
      </c>
    </row>
    <row r="73" spans="1:68">
      <c r="A73" t="s">
        <v>125</v>
      </c>
      <c r="B73" s="3" t="s">
        <v>55</v>
      </c>
      <c r="C73" s="4">
        <v>11.27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">
        <v>1.3299999999999999E-2</v>
      </c>
      <c r="P73" s="5">
        <v>2.9999999999999997E-4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5.3E-3</v>
      </c>
      <c r="AV73" s="5">
        <v>4.7000000000000002E-3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1.0764</v>
      </c>
      <c r="BD73" s="5">
        <v>5.1999999999999998E-3</v>
      </c>
      <c r="BE73" s="5">
        <v>1.2999999999999999E-3</v>
      </c>
      <c r="BF73" s="5">
        <v>0.25</v>
      </c>
      <c r="BG73" s="5">
        <v>7.0000000000000001E-3</v>
      </c>
      <c r="BH73" s="21">
        <f t="shared" si="15"/>
        <v>45.480000000000004</v>
      </c>
      <c r="BI73" s="21">
        <f t="shared" si="12"/>
        <v>21.47</v>
      </c>
      <c r="BJ73" s="21">
        <f t="shared" si="16"/>
        <v>3.4746720000000013</v>
      </c>
      <c r="BK73" s="21">
        <f t="shared" si="13"/>
        <v>8.0730000000000004</v>
      </c>
      <c r="BL73" s="21">
        <f t="shared" si="14"/>
        <v>5.4974499999999997</v>
      </c>
      <c r="BM73" s="21">
        <f t="shared" si="8"/>
        <v>5.25</v>
      </c>
      <c r="BN73" s="21">
        <f t="shared" si="17"/>
        <v>4.4622561000000003</v>
      </c>
      <c r="BO73" s="21">
        <v>0</v>
      </c>
      <c r="BP73" s="21">
        <f t="shared" si="18"/>
        <v>93.7073781</v>
      </c>
    </row>
    <row r="74" spans="1:68">
      <c r="A74" t="s">
        <v>126</v>
      </c>
      <c r="B74" s="3" t="s">
        <v>55</v>
      </c>
      <c r="C74" s="4">
        <v>24.73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">
        <v>1.32E-2</v>
      </c>
      <c r="P74" s="5">
        <v>1.1000000000000001E-3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4.7000000000000002E-3</v>
      </c>
      <c r="AV74" s="5">
        <v>1.9E-3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1.0642</v>
      </c>
      <c r="BD74" s="5">
        <v>5.1999999999999998E-3</v>
      </c>
      <c r="BE74" s="5">
        <v>1.2999999999999999E-3</v>
      </c>
      <c r="BF74" s="5">
        <v>0.25</v>
      </c>
      <c r="BG74" s="5">
        <v>7.0000000000000001E-3</v>
      </c>
      <c r="BH74" s="21">
        <f t="shared" si="15"/>
        <v>45.480000000000004</v>
      </c>
      <c r="BI74" s="21">
        <f t="shared" si="12"/>
        <v>35.454999999999998</v>
      </c>
      <c r="BJ74" s="21">
        <f t="shared" si="16"/>
        <v>2.9198160000000017</v>
      </c>
      <c r="BK74" s="21">
        <f t="shared" si="13"/>
        <v>5.2677899999999998</v>
      </c>
      <c r="BL74" s="21">
        <f t="shared" si="14"/>
        <v>5.4379749999999998</v>
      </c>
      <c r="BM74" s="21">
        <f t="shared" si="8"/>
        <v>5.25</v>
      </c>
      <c r="BN74" s="21">
        <f t="shared" si="17"/>
        <v>4.9905290500000001</v>
      </c>
      <c r="BO74" s="21">
        <v>0</v>
      </c>
      <c r="BP74" s="21">
        <f t="shared" si="18"/>
        <v>104.80111005000001</v>
      </c>
    </row>
    <row r="75" spans="1:68">
      <c r="A75" t="s">
        <v>127</v>
      </c>
      <c r="B75" s="3" t="s">
        <v>55</v>
      </c>
      <c r="C75" s="4">
        <v>12.02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5">
        <v>1.5699999999999999E-2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5.1999999999999998E-3</v>
      </c>
      <c r="AV75" s="5">
        <v>4.8999999999999998E-3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1.0339</v>
      </c>
      <c r="BD75" s="5">
        <v>5.1999999999999998E-3</v>
      </c>
      <c r="BE75" s="5">
        <v>1.2999999999999999E-3</v>
      </c>
      <c r="BF75" s="5">
        <v>0.25</v>
      </c>
      <c r="BG75" s="5">
        <v>7.0000000000000001E-3</v>
      </c>
      <c r="BH75" s="21">
        <f t="shared" si="15"/>
        <v>45.480000000000004</v>
      </c>
      <c r="BI75" s="21">
        <f t="shared" si="12"/>
        <v>23.794999999999998</v>
      </c>
      <c r="BJ75" s="21">
        <f t="shared" si="16"/>
        <v>1.5417720000000019</v>
      </c>
      <c r="BK75" s="21">
        <f t="shared" si="13"/>
        <v>7.8317925000000006</v>
      </c>
      <c r="BL75" s="21">
        <f t="shared" si="14"/>
        <v>5.2902624999999999</v>
      </c>
      <c r="BM75" s="21">
        <f t="shared" si="8"/>
        <v>5.25</v>
      </c>
      <c r="BN75" s="21">
        <f t="shared" si="17"/>
        <v>4.4594413500000014</v>
      </c>
      <c r="BO75" s="21">
        <v>0</v>
      </c>
      <c r="BP75" s="21">
        <f t="shared" si="18"/>
        <v>93.648268350000023</v>
      </c>
    </row>
    <row r="76" spans="1:68">
      <c r="A76" t="s">
        <v>128</v>
      </c>
      <c r="B76" s="3" t="s">
        <v>55</v>
      </c>
      <c r="C76" s="4">
        <v>12.72</v>
      </c>
      <c r="D76" s="4">
        <v>0</v>
      </c>
      <c r="E76" s="4">
        <v>1.5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">
        <v>1.35E-2</v>
      </c>
      <c r="P76" s="5">
        <v>-2.9999999999999997E-4</v>
      </c>
      <c r="Q76" s="5">
        <v>4.0000000000000002E-4</v>
      </c>
      <c r="R76" s="5">
        <v>-8.0000000000000004E-4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4.5999999999999999E-3</v>
      </c>
      <c r="AV76" s="5">
        <v>3.7000000000000002E-3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1.0448</v>
      </c>
      <c r="BD76" s="5">
        <v>5.1999999999999998E-3</v>
      </c>
      <c r="BE76" s="5">
        <v>1.2999999999999999E-3</v>
      </c>
      <c r="BF76" s="5">
        <v>0.25</v>
      </c>
      <c r="BG76" s="5">
        <v>7.0000000000000001E-3</v>
      </c>
      <c r="BH76" s="21">
        <f t="shared" si="15"/>
        <v>45.480000000000004</v>
      </c>
      <c r="BI76" s="21">
        <f t="shared" si="12"/>
        <v>23.82</v>
      </c>
      <c r="BJ76" s="21">
        <f t="shared" si="16"/>
        <v>2.037503999999998</v>
      </c>
      <c r="BK76" s="21">
        <f t="shared" si="13"/>
        <v>6.5038799999999997</v>
      </c>
      <c r="BL76" s="21">
        <f t="shared" si="14"/>
        <v>5.3433999999999999</v>
      </c>
      <c r="BM76" s="21">
        <f t="shared" si="8"/>
        <v>5.25</v>
      </c>
      <c r="BN76" s="21">
        <f t="shared" si="17"/>
        <v>4.4217392000000002</v>
      </c>
      <c r="BO76" s="21">
        <v>0</v>
      </c>
      <c r="BP76" s="21">
        <f t="shared" si="18"/>
        <v>92.856523200000012</v>
      </c>
    </row>
    <row r="77" spans="1:68">
      <c r="A77" t="s">
        <v>129</v>
      </c>
      <c r="B77" s="3" t="s">
        <v>55</v>
      </c>
      <c r="C77" s="4">
        <v>11.39</v>
      </c>
      <c r="D77" s="4">
        <v>0.5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5">
        <v>1.95E-2</v>
      </c>
      <c r="P77" s="5">
        <v>1.1999999999999999E-3</v>
      </c>
      <c r="Q77" s="5">
        <v>5.9999999999999995E-4</v>
      </c>
      <c r="R77" s="5">
        <v>-2.0000000000000001E-4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5.1999999999999998E-3</v>
      </c>
      <c r="AV77" s="5">
        <v>4.4000000000000003E-3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1.042</v>
      </c>
      <c r="BD77" s="5">
        <v>5.1999999999999998E-3</v>
      </c>
      <c r="BE77" s="5">
        <v>1.2999999999999999E-3</v>
      </c>
      <c r="BF77" s="5">
        <v>0.25</v>
      </c>
      <c r="BG77" s="5">
        <v>7.0000000000000001E-3</v>
      </c>
      <c r="BH77" s="21">
        <f t="shared" si="15"/>
        <v>45.480000000000004</v>
      </c>
      <c r="BI77" s="21">
        <f t="shared" si="12"/>
        <v>27.715000000000003</v>
      </c>
      <c r="BJ77" s="21">
        <f t="shared" si="16"/>
        <v>1.9101600000000019</v>
      </c>
      <c r="BK77" s="21">
        <f t="shared" si="13"/>
        <v>7.5024000000000006</v>
      </c>
      <c r="BL77" s="21">
        <f t="shared" si="14"/>
        <v>5.3297499999999998</v>
      </c>
      <c r="BM77" s="21">
        <f t="shared" si="8"/>
        <v>5.25</v>
      </c>
      <c r="BN77" s="21">
        <f t="shared" si="17"/>
        <v>4.6593655000000007</v>
      </c>
      <c r="BO77" s="21">
        <v>0</v>
      </c>
      <c r="BP77" s="21">
        <f t="shared" si="18"/>
        <v>97.846675500000018</v>
      </c>
    </row>
    <row r="78" spans="1:68">
      <c r="A78" t="s">
        <v>130</v>
      </c>
      <c r="B78" s="3" t="s">
        <v>55</v>
      </c>
      <c r="C78" s="4">
        <v>16.850000000000001</v>
      </c>
      <c r="D78" s="4">
        <v>0.68</v>
      </c>
      <c r="E78" s="4">
        <v>0</v>
      </c>
      <c r="F78" s="4">
        <v>-0.09</v>
      </c>
      <c r="G78" s="4">
        <v>0.06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5">
        <v>1.4319999999999999E-2</v>
      </c>
      <c r="P78" s="5">
        <v>-4.0999999999999999E-4</v>
      </c>
      <c r="Q78" s="5">
        <v>-2.1000000000000001E-4</v>
      </c>
      <c r="R78" s="5">
        <v>-1.8000000000000001E-4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5.5999999999999999E-3</v>
      </c>
      <c r="AV78" s="5">
        <v>4.8999999999999998E-3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1.0376000000000001</v>
      </c>
      <c r="BD78" s="5">
        <v>5.1999999999999998E-3</v>
      </c>
      <c r="BE78" s="5">
        <v>1.2999999999999999E-3</v>
      </c>
      <c r="BF78" s="5">
        <v>0.25</v>
      </c>
      <c r="BG78" s="5">
        <v>7.0000000000000001E-3</v>
      </c>
      <c r="BH78" s="21">
        <f t="shared" si="15"/>
        <v>45.480000000000004</v>
      </c>
      <c r="BI78" s="21">
        <f t="shared" si="12"/>
        <v>27.64</v>
      </c>
      <c r="BJ78" s="21">
        <f t="shared" si="16"/>
        <v>1.7100480000000038</v>
      </c>
      <c r="BK78" s="21">
        <f t="shared" si="13"/>
        <v>8.1710999999999991</v>
      </c>
      <c r="BL78" s="21">
        <f t="shared" si="14"/>
        <v>5.3083</v>
      </c>
      <c r="BM78" s="21">
        <f t="shared" si="8"/>
        <v>5.25</v>
      </c>
      <c r="BN78" s="21">
        <f t="shared" si="17"/>
        <v>4.6779724000000007</v>
      </c>
      <c r="BO78" s="21">
        <v>0</v>
      </c>
      <c r="BP78" s="21">
        <f t="shared" si="18"/>
        <v>98.237420400000005</v>
      </c>
    </row>
    <row r="79" spans="1:68" ht="30">
      <c r="A79" t="s">
        <v>131</v>
      </c>
      <c r="B79" s="3" t="s">
        <v>132</v>
      </c>
      <c r="C79" s="4">
        <v>13.48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">
        <v>2.0199999999999999E-2</v>
      </c>
      <c r="P79" s="5">
        <v>5.0000000000000001E-4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5.1999999999999998E-3</v>
      </c>
      <c r="AV79" s="5">
        <v>5.1000000000000004E-3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1.0884</v>
      </c>
      <c r="BD79" s="5">
        <v>5.1999999999999998E-3</v>
      </c>
      <c r="BE79" s="5">
        <v>1.2999999999999999E-3</v>
      </c>
      <c r="BF79" s="5">
        <v>0.25</v>
      </c>
      <c r="BG79" s="5">
        <v>7.0000000000000001E-3</v>
      </c>
      <c r="BH79" s="21">
        <f t="shared" si="15"/>
        <v>45.480000000000004</v>
      </c>
      <c r="BI79" s="21">
        <f t="shared" si="12"/>
        <v>29.005000000000003</v>
      </c>
      <c r="BJ79" s="21">
        <f t="shared" si="16"/>
        <v>4.0204320000000022</v>
      </c>
      <c r="BK79" s="21">
        <f t="shared" si="13"/>
        <v>8.4078900000000001</v>
      </c>
      <c r="BL79" s="21">
        <f t="shared" si="14"/>
        <v>5.5559500000000002</v>
      </c>
      <c r="BM79" s="21">
        <f t="shared" si="8"/>
        <v>5.25</v>
      </c>
      <c r="BN79" s="21">
        <f t="shared" si="17"/>
        <v>4.8859636000000002</v>
      </c>
      <c r="BO79" s="21">
        <v>0</v>
      </c>
      <c r="BP79" s="21">
        <f t="shared" si="18"/>
        <v>102.6052356</v>
      </c>
    </row>
    <row r="80" spans="1:68" ht="30">
      <c r="A80" t="s">
        <v>131</v>
      </c>
      <c r="B80" s="3" t="s">
        <v>133</v>
      </c>
      <c r="C80" s="4">
        <v>9.6300000000000008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5">
        <v>1.9800000000000002E-2</v>
      </c>
      <c r="P80" s="5">
        <v>5.0000000000000001E-4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5.1999999999999998E-3</v>
      </c>
      <c r="AV80" s="5">
        <v>5.1000000000000004E-3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1.0884</v>
      </c>
      <c r="BD80" s="5">
        <v>5.1999999999999998E-3</v>
      </c>
      <c r="BE80" s="5">
        <v>1.2999999999999999E-3</v>
      </c>
      <c r="BF80" s="5">
        <v>0.25</v>
      </c>
      <c r="BG80" s="5">
        <v>7.0000000000000001E-3</v>
      </c>
      <c r="BH80" s="21">
        <f t="shared" si="15"/>
        <v>45.480000000000004</v>
      </c>
      <c r="BI80" s="21">
        <f t="shared" si="12"/>
        <v>24.855000000000004</v>
      </c>
      <c r="BJ80" s="21">
        <f t="shared" si="16"/>
        <v>4.0204320000000022</v>
      </c>
      <c r="BK80" s="21">
        <f t="shared" si="13"/>
        <v>8.4078900000000001</v>
      </c>
      <c r="BL80" s="21">
        <f t="shared" si="14"/>
        <v>5.5559500000000002</v>
      </c>
      <c r="BM80" s="21">
        <f t="shared" si="8"/>
        <v>5.25</v>
      </c>
      <c r="BN80" s="21">
        <f t="shared" si="17"/>
        <v>4.6784635999999997</v>
      </c>
      <c r="BO80" s="21">
        <v>0</v>
      </c>
      <c r="BP80" s="21">
        <f t="shared" si="18"/>
        <v>98.247735599999999</v>
      </c>
    </row>
    <row r="81" spans="1:68">
      <c r="A81" t="s">
        <v>134</v>
      </c>
      <c r="B81" s="3" t="s">
        <v>55</v>
      </c>
      <c r="C81" s="4">
        <v>11.3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5">
        <v>1.55E-2</v>
      </c>
      <c r="P81" s="5">
        <v>5.0000000000000001E-4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4.7000000000000002E-3</v>
      </c>
      <c r="AV81" s="5">
        <v>3.3E-3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1.0548999999999999</v>
      </c>
      <c r="BD81" s="5">
        <v>5.1999999999999998E-3</v>
      </c>
      <c r="BE81" s="5">
        <v>1.2999999999999999E-3</v>
      </c>
      <c r="BF81" s="5">
        <v>0.25</v>
      </c>
      <c r="BG81" s="5">
        <v>7.0000000000000001E-3</v>
      </c>
      <c r="BH81" s="21">
        <f t="shared" si="15"/>
        <v>45.480000000000004</v>
      </c>
      <c r="BI81" s="21">
        <f t="shared" si="12"/>
        <v>23.3</v>
      </c>
      <c r="BJ81" s="21">
        <f t="shared" si="16"/>
        <v>2.4968519999999979</v>
      </c>
      <c r="BK81" s="21">
        <f t="shared" si="13"/>
        <v>6.3293999999999997</v>
      </c>
      <c r="BL81" s="21">
        <f t="shared" si="14"/>
        <v>5.3926374999999993</v>
      </c>
      <c r="BM81" s="21">
        <f t="shared" si="8"/>
        <v>5.25</v>
      </c>
      <c r="BN81" s="21">
        <f t="shared" si="17"/>
        <v>4.4124444750000009</v>
      </c>
      <c r="BO81" s="21">
        <v>0</v>
      </c>
      <c r="BP81" s="21">
        <f t="shared" si="18"/>
        <v>92.661333975000019</v>
      </c>
    </row>
    <row r="82" spans="1:68">
      <c r="A82" t="s">
        <v>135</v>
      </c>
      <c r="B82" s="3" t="s">
        <v>55</v>
      </c>
      <c r="C82" s="4">
        <v>12.92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">
        <v>1.6199999999999999E-2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5.1999999999999998E-3</v>
      </c>
      <c r="AV82" s="5">
        <v>5.1000000000000004E-3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1.0739000000000001</v>
      </c>
      <c r="BD82" s="5">
        <v>5.1999999999999998E-3</v>
      </c>
      <c r="BE82" s="5">
        <v>1.2999999999999999E-3</v>
      </c>
      <c r="BF82" s="5">
        <v>0.25</v>
      </c>
      <c r="BG82" s="5">
        <v>7.0000000000000001E-3</v>
      </c>
      <c r="BH82" s="21">
        <f t="shared" si="15"/>
        <v>45.480000000000004</v>
      </c>
      <c r="BI82" s="21">
        <f t="shared" si="12"/>
        <v>25.07</v>
      </c>
      <c r="BJ82" s="21">
        <f t="shared" si="16"/>
        <v>3.3609720000000038</v>
      </c>
      <c r="BK82" s="21">
        <f t="shared" si="13"/>
        <v>8.2958775000000013</v>
      </c>
      <c r="BL82" s="21">
        <f t="shared" si="14"/>
        <v>5.4852625000000002</v>
      </c>
      <c r="BM82" s="21">
        <f t="shared" si="8"/>
        <v>5.25</v>
      </c>
      <c r="BN82" s="21">
        <f t="shared" si="17"/>
        <v>4.6471056000000015</v>
      </c>
      <c r="BO82" s="21">
        <v>0</v>
      </c>
      <c r="BP82" s="21">
        <f t="shared" si="18"/>
        <v>97.589217600000026</v>
      </c>
    </row>
    <row r="83" spans="1:68">
      <c r="A83" t="s">
        <v>136</v>
      </c>
      <c r="B83" s="3" t="s">
        <v>55</v>
      </c>
      <c r="C83" s="4">
        <v>15.81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5">
        <v>1.34E-2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5.0000000000000001E-3</v>
      </c>
      <c r="AV83" s="5">
        <v>1.9E-3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1.0505</v>
      </c>
      <c r="BD83" s="5">
        <v>5.1999999999999998E-3</v>
      </c>
      <c r="BE83" s="5">
        <v>1.2999999999999999E-3</v>
      </c>
      <c r="BF83" s="5">
        <v>0.25</v>
      </c>
      <c r="BG83" s="5">
        <v>7.0000000000000001E-3</v>
      </c>
      <c r="BH83" s="21">
        <f t="shared" si="15"/>
        <v>45.480000000000004</v>
      </c>
      <c r="BI83" s="21">
        <f t="shared" si="12"/>
        <v>25.86</v>
      </c>
      <c r="BJ83" s="21">
        <f t="shared" si="16"/>
        <v>2.2967399999999998</v>
      </c>
      <c r="BK83" s="21">
        <f t="shared" si="13"/>
        <v>5.4363374999999996</v>
      </c>
      <c r="BL83" s="21">
        <f t="shared" si="14"/>
        <v>5.3711874999999996</v>
      </c>
      <c r="BM83" s="21">
        <f t="shared" si="8"/>
        <v>5.25</v>
      </c>
      <c r="BN83" s="21">
        <f t="shared" si="17"/>
        <v>4.4847132500000004</v>
      </c>
      <c r="BO83" s="21">
        <v>0</v>
      </c>
      <c r="BP83" s="21">
        <f t="shared" si="18"/>
        <v>94.17897825</v>
      </c>
    </row>
    <row r="84" spans="1:68">
      <c r="A84" t="s">
        <v>137</v>
      </c>
      <c r="B84" s="3" t="s">
        <v>55</v>
      </c>
      <c r="C84" s="4">
        <v>15.14</v>
      </c>
      <c r="D84" s="4">
        <v>0</v>
      </c>
      <c r="E84" s="4">
        <v>0.66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">
        <v>1.4999999999999999E-2</v>
      </c>
      <c r="P84" s="5">
        <v>6.9999999999999999E-4</v>
      </c>
      <c r="Q84" s="5">
        <v>-4.0000000000000002E-4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6.1999999999999998E-3</v>
      </c>
      <c r="AV84" s="5">
        <v>5.0000000000000001E-3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1.0531999999999999</v>
      </c>
      <c r="BD84" s="5">
        <v>5.1999999999999998E-3</v>
      </c>
      <c r="BE84" s="5">
        <v>1.2999999999999999E-3</v>
      </c>
      <c r="BF84" s="5">
        <v>0.25</v>
      </c>
      <c r="BG84" s="5">
        <v>7.0000000000000001E-3</v>
      </c>
      <c r="BH84" s="21">
        <f t="shared" si="15"/>
        <v>45.480000000000004</v>
      </c>
      <c r="BI84" s="21">
        <f t="shared" si="12"/>
        <v>27.274999999999999</v>
      </c>
      <c r="BJ84" s="21">
        <f t="shared" si="16"/>
        <v>2.4195359999999964</v>
      </c>
      <c r="BK84" s="21">
        <f t="shared" si="13"/>
        <v>8.8468800000000005</v>
      </c>
      <c r="BL84" s="21">
        <f t="shared" si="14"/>
        <v>5.3843499999999995</v>
      </c>
      <c r="BM84" s="21">
        <f t="shared" si="8"/>
        <v>5.25</v>
      </c>
      <c r="BN84" s="21">
        <f t="shared" si="17"/>
        <v>4.7327882999999993</v>
      </c>
      <c r="BO84" s="21">
        <v>0</v>
      </c>
      <c r="BP84" s="21">
        <f t="shared" si="18"/>
        <v>99.388554299999981</v>
      </c>
    </row>
    <row r="85" spans="1:68">
      <c r="A85" t="s">
        <v>138</v>
      </c>
      <c r="B85" s="3" t="s">
        <v>55</v>
      </c>
      <c r="C85" s="4">
        <v>14.73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">
        <v>1.5299999999999999E-2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4.3E-3</v>
      </c>
      <c r="AV85" s="5">
        <v>5.4999999999999997E-3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1.0699000000000001</v>
      </c>
      <c r="BD85" s="5">
        <v>5.1999999999999998E-3</v>
      </c>
      <c r="BE85" s="5">
        <v>1.2999999999999999E-3</v>
      </c>
      <c r="BF85" s="5">
        <v>0.25</v>
      </c>
      <c r="BG85" s="5">
        <v>7.0000000000000001E-3</v>
      </c>
      <c r="BH85" s="21">
        <f t="shared" si="15"/>
        <v>45.480000000000004</v>
      </c>
      <c r="BI85" s="21">
        <f t="shared" si="12"/>
        <v>26.204999999999998</v>
      </c>
      <c r="BJ85" s="21">
        <f t="shared" si="16"/>
        <v>3.1790520000000035</v>
      </c>
      <c r="BK85" s="21">
        <f t="shared" si="13"/>
        <v>7.8637650000000008</v>
      </c>
      <c r="BL85" s="21">
        <f t="shared" si="14"/>
        <v>5.4657625000000003</v>
      </c>
      <c r="BM85" s="21">
        <f t="shared" ref="BM85:BM90" si="19">BG85*750</f>
        <v>5.25</v>
      </c>
      <c r="BN85" s="21">
        <f t="shared" si="17"/>
        <v>4.6721789750000005</v>
      </c>
      <c r="BO85" s="21">
        <v>0</v>
      </c>
      <c r="BP85" s="21">
        <f t="shared" si="18"/>
        <v>98.115758474999993</v>
      </c>
    </row>
    <row r="86" spans="1:68">
      <c r="A86" t="s">
        <v>150</v>
      </c>
      <c r="B86" s="3" t="s">
        <v>55</v>
      </c>
      <c r="C86" s="4">
        <v>13.37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>
        <v>1.01E-2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>
        <v>4.7000000000000002E-3</v>
      </c>
      <c r="AV86" s="5">
        <v>8.0000000000000002E-3</v>
      </c>
      <c r="AW86" s="5"/>
      <c r="AX86" s="5"/>
      <c r="AY86" s="5"/>
      <c r="AZ86" s="5"/>
      <c r="BA86" s="5"/>
      <c r="BB86" s="5"/>
      <c r="BC86" s="5">
        <v>1.0502</v>
      </c>
      <c r="BD86" s="5">
        <v>5.1999999999999998E-3</v>
      </c>
      <c r="BE86" s="5">
        <v>1.2999999999999999E-3</v>
      </c>
      <c r="BF86" s="5">
        <v>0.25</v>
      </c>
      <c r="BG86" s="5">
        <v>7.0000000000000001E-3</v>
      </c>
      <c r="BH86" s="21">
        <f t="shared" si="15"/>
        <v>45.480000000000004</v>
      </c>
      <c r="BI86" s="21">
        <f t="shared" si="12"/>
        <v>20.945</v>
      </c>
      <c r="BJ86" s="21">
        <f t="shared" si="16"/>
        <v>2.2830960000000013</v>
      </c>
      <c r="BK86" s="21">
        <f t="shared" si="13"/>
        <v>10.003155</v>
      </c>
      <c r="BL86" s="21">
        <f t="shared" si="14"/>
        <v>5.3697249999999999</v>
      </c>
      <c r="BM86" s="21">
        <f t="shared" si="19"/>
        <v>5.25</v>
      </c>
      <c r="BN86" s="21">
        <f t="shared" si="17"/>
        <v>4.4665488000000009</v>
      </c>
      <c r="BO86" s="21">
        <v>0</v>
      </c>
      <c r="BP86" s="21">
        <f t="shared" si="18"/>
        <v>93.797524800000005</v>
      </c>
    </row>
    <row r="87" spans="1:68">
      <c r="A87" t="s">
        <v>139</v>
      </c>
      <c r="B87" s="3" t="s">
        <v>55</v>
      </c>
      <c r="C87" s="4">
        <v>14.09</v>
      </c>
      <c r="D87" s="4">
        <v>1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5">
        <v>1.8200000000000001E-2</v>
      </c>
      <c r="P87" s="5">
        <v>3.5999999999999999E-3</v>
      </c>
      <c r="Q87" s="5">
        <v>-4.8999999999999998E-3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4.1999999999999997E-3</v>
      </c>
      <c r="AV87" s="5">
        <v>4.5999999999999999E-3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1.0467</v>
      </c>
      <c r="BD87" s="5">
        <v>5.1999999999999998E-3</v>
      </c>
      <c r="BE87" s="5">
        <v>1.2999999999999999E-3</v>
      </c>
      <c r="BF87" s="5">
        <v>0.25</v>
      </c>
      <c r="BG87" s="5">
        <v>7.0000000000000001E-3</v>
      </c>
      <c r="BH87" s="21">
        <f t="shared" si="15"/>
        <v>45.480000000000004</v>
      </c>
      <c r="BI87" s="21">
        <f t="shared" si="12"/>
        <v>27.765000000000001</v>
      </c>
      <c r="BJ87" s="21">
        <f t="shared" si="16"/>
        <v>2.1239159999999986</v>
      </c>
      <c r="BK87" s="21">
        <f t="shared" si="13"/>
        <v>6.9082199999999991</v>
      </c>
      <c r="BL87" s="21">
        <f t="shared" si="14"/>
        <v>5.3526625000000001</v>
      </c>
      <c r="BM87" s="21">
        <f t="shared" si="19"/>
        <v>5.25</v>
      </c>
      <c r="BN87" s="21">
        <f t="shared" si="17"/>
        <v>4.6439899249999996</v>
      </c>
      <c r="BO87" s="21">
        <v>0</v>
      </c>
      <c r="BP87" s="21">
        <f t="shared" si="18"/>
        <v>97.523788424999992</v>
      </c>
    </row>
    <row r="88" spans="1:68">
      <c r="A88" t="s">
        <v>140</v>
      </c>
      <c r="B88" s="3" t="s">
        <v>55</v>
      </c>
      <c r="C88" s="4">
        <v>12.23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5">
        <v>1.5299999999999999E-2</v>
      </c>
      <c r="P88" s="5">
        <v>2.0000000000000001E-4</v>
      </c>
      <c r="Q88" s="5">
        <v>1.6000000000000001E-3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4.7999999999999996E-3</v>
      </c>
      <c r="AV88" s="5">
        <v>3.8999999999999998E-3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1.0788</v>
      </c>
      <c r="BD88" s="5">
        <v>5.1999999999999998E-3</v>
      </c>
      <c r="BE88" s="5">
        <v>1.2999999999999999E-3</v>
      </c>
      <c r="BF88" s="5">
        <v>0.25</v>
      </c>
      <c r="BG88" s="5">
        <v>7.0000000000000001E-3</v>
      </c>
      <c r="BH88" s="21">
        <f t="shared" si="15"/>
        <v>45.480000000000004</v>
      </c>
      <c r="BI88" s="21">
        <f t="shared" si="12"/>
        <v>25.055</v>
      </c>
      <c r="BJ88" s="21">
        <f t="shared" si="16"/>
        <v>3.5838239999999995</v>
      </c>
      <c r="BK88" s="21">
        <f t="shared" si="13"/>
        <v>7.0391699999999995</v>
      </c>
      <c r="BL88" s="21">
        <f t="shared" si="14"/>
        <v>5.50915</v>
      </c>
      <c r="BM88" s="21">
        <f t="shared" si="19"/>
        <v>5.25</v>
      </c>
      <c r="BN88" s="21">
        <f t="shared" si="17"/>
        <v>4.5958572000000002</v>
      </c>
      <c r="BO88" s="21">
        <v>0</v>
      </c>
      <c r="BP88" s="21">
        <f t="shared" si="18"/>
        <v>96.513001199999991</v>
      </c>
    </row>
    <row r="89" spans="1:68">
      <c r="A89" t="s">
        <v>141</v>
      </c>
      <c r="B89" s="3" t="s">
        <v>55</v>
      </c>
      <c r="C89" s="4">
        <v>17.71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5">
        <v>1.37E-2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5.1999999999999998E-3</v>
      </c>
      <c r="AV89" s="5">
        <v>5.3E-3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1.0601</v>
      </c>
      <c r="BD89" s="5">
        <v>5.1999999999999998E-3</v>
      </c>
      <c r="BE89" s="5">
        <v>1.2999999999999999E-3</v>
      </c>
      <c r="BF89" s="5">
        <v>0.25</v>
      </c>
      <c r="BG89" s="5">
        <v>7.0000000000000001E-3</v>
      </c>
      <c r="BH89" s="21">
        <f t="shared" si="15"/>
        <v>45.480000000000004</v>
      </c>
      <c r="BI89" s="21">
        <f t="shared" si="12"/>
        <v>27.984999999999999</v>
      </c>
      <c r="BJ89" s="21">
        <f t="shared" si="16"/>
        <v>2.7333480000000021</v>
      </c>
      <c r="BK89" s="21">
        <f t="shared" si="13"/>
        <v>8.3482874999999996</v>
      </c>
      <c r="BL89" s="21">
        <f t="shared" si="14"/>
        <v>5.4179875000000006</v>
      </c>
      <c r="BM89" s="21">
        <f t="shared" si="19"/>
        <v>5.25</v>
      </c>
      <c r="BN89" s="21">
        <f t="shared" si="17"/>
        <v>4.7607311500000007</v>
      </c>
      <c r="BO89" s="21">
        <v>0</v>
      </c>
      <c r="BP89" s="21">
        <f t="shared" si="18"/>
        <v>99.975354150000001</v>
      </c>
    </row>
    <row r="90" spans="1:68">
      <c r="A90" s="30" t="s">
        <v>142</v>
      </c>
      <c r="B90" s="31" t="s">
        <v>55</v>
      </c>
      <c r="C90" s="32">
        <v>12.19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3">
        <v>1.9199999999999998E-2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3">
        <v>0</v>
      </c>
      <c r="AN90" s="33">
        <v>0</v>
      </c>
      <c r="AO90" s="33">
        <v>0</v>
      </c>
      <c r="AP90" s="33">
        <v>0</v>
      </c>
      <c r="AQ90" s="33">
        <v>0</v>
      </c>
      <c r="AR90" s="33">
        <v>0</v>
      </c>
      <c r="AS90" s="33">
        <v>0</v>
      </c>
      <c r="AT90" s="33">
        <v>0</v>
      </c>
      <c r="AU90" s="33">
        <v>5.3E-3</v>
      </c>
      <c r="AV90" s="33">
        <v>4.4999999999999997E-3</v>
      </c>
      <c r="AW90" s="33">
        <v>0</v>
      </c>
      <c r="AX90" s="33">
        <v>0</v>
      </c>
      <c r="AY90" s="33">
        <v>0</v>
      </c>
      <c r="AZ90" s="33">
        <v>0</v>
      </c>
      <c r="BA90" s="33">
        <v>0</v>
      </c>
      <c r="BB90" s="33">
        <v>0</v>
      </c>
      <c r="BC90" s="33">
        <v>1.044</v>
      </c>
      <c r="BD90" s="33">
        <v>5.1999999999999998E-3</v>
      </c>
      <c r="BE90" s="33">
        <v>1.2999999999999999E-3</v>
      </c>
      <c r="BF90" s="33">
        <v>0.25</v>
      </c>
      <c r="BG90" s="33">
        <v>7.0000000000000001E-3</v>
      </c>
      <c r="BH90" s="34">
        <f t="shared" si="15"/>
        <v>45.480000000000004</v>
      </c>
      <c r="BI90" s="34">
        <f t="shared" si="12"/>
        <v>26.589999999999996</v>
      </c>
      <c r="BJ90" s="34">
        <f t="shared" si="16"/>
        <v>2.001120000000002</v>
      </c>
      <c r="BK90" s="34">
        <f t="shared" si="13"/>
        <v>7.6734</v>
      </c>
      <c r="BL90" s="34">
        <f t="shared" si="14"/>
        <v>5.3395000000000001</v>
      </c>
      <c r="BM90" s="21">
        <f t="shared" si="19"/>
        <v>5.25</v>
      </c>
      <c r="BN90" s="21">
        <f t="shared" si="17"/>
        <v>4.6167009999999999</v>
      </c>
      <c r="BO90" s="21">
        <v>0</v>
      </c>
      <c r="BP90" s="21">
        <f t="shared" si="18"/>
        <v>96.950721000000001</v>
      </c>
    </row>
    <row r="91" spans="1:68">
      <c r="A91" s="35" t="s">
        <v>164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6"/>
      <c r="BD91" s="6"/>
      <c r="BE91" s="6"/>
      <c r="BF91" s="6"/>
      <c r="BG91" s="110"/>
      <c r="BH91" s="36">
        <f t="shared" ref="BH91:BP91" si="20">AVERAGE(BH2:BH90)</f>
        <v>45.480000000000011</v>
      </c>
      <c r="BI91" s="36">
        <f t="shared" si="20"/>
        <v>25.629382022471923</v>
      </c>
      <c r="BJ91" s="36">
        <f t="shared" si="20"/>
        <v>2.3972048089887643</v>
      </c>
      <c r="BK91" s="36">
        <f t="shared" si="20"/>
        <v>7.2019226123595494</v>
      </c>
      <c r="BL91" s="36">
        <f t="shared" si="20"/>
        <v>5.3819563202247167</v>
      </c>
      <c r="BM91" s="36">
        <f t="shared" si="20"/>
        <v>5.0806179775280897</v>
      </c>
      <c r="BN91" s="36">
        <f t="shared" si="20"/>
        <v>4.5585541870786521</v>
      </c>
      <c r="BO91" s="36">
        <f t="shared" si="20"/>
        <v>0</v>
      </c>
      <c r="BP91" s="36">
        <f t="shared" si="20"/>
        <v>95.72963792865167</v>
      </c>
    </row>
    <row r="92" spans="1:68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7"/>
      <c r="BD92" s="7"/>
      <c r="BE92" s="7"/>
      <c r="BF92" s="7"/>
      <c r="BG92" s="7"/>
      <c r="BM92" s="7"/>
      <c r="BN92" s="7"/>
      <c r="BO92" s="7"/>
    </row>
    <row r="93" spans="1:68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8"/>
      <c r="BD93" s="8"/>
      <c r="BE93" s="8"/>
      <c r="BF93" s="8"/>
      <c r="BG93" s="8"/>
      <c r="BM93" s="8"/>
      <c r="BN93" s="119"/>
      <c r="BO93" s="8"/>
    </row>
    <row r="94" spans="1:68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8"/>
      <c r="BD94" s="8"/>
      <c r="BE94" s="8"/>
      <c r="BF94" s="8"/>
      <c r="BG94" s="8"/>
      <c r="BM94" s="8"/>
      <c r="BN94" s="8"/>
      <c r="BO94" s="8"/>
    </row>
    <row r="95" spans="1:68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8"/>
      <c r="BD95" s="8"/>
      <c r="BE95" s="8"/>
      <c r="BF95" s="8"/>
      <c r="BG95" s="8"/>
      <c r="BM95" s="8"/>
      <c r="BN95" s="8"/>
      <c r="BO95" s="8"/>
    </row>
    <row r="96" spans="1:68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8"/>
      <c r="BD96" s="8"/>
      <c r="BE96" s="8"/>
      <c r="BF96" s="8"/>
      <c r="BG96" s="8"/>
      <c r="BM96" s="8"/>
      <c r="BN96" s="8"/>
      <c r="BO96" s="8"/>
    </row>
    <row r="97" spans="1:67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M97" s="5"/>
      <c r="BN97" s="5"/>
      <c r="BO97" s="5"/>
    </row>
    <row r="98" spans="1:67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M98" s="5"/>
      <c r="BN98" s="5"/>
      <c r="BO98" s="5"/>
    </row>
    <row r="99" spans="1:67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M99" s="5"/>
      <c r="BN99" s="5"/>
      <c r="BO99" s="5"/>
    </row>
    <row r="100" spans="1:67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M100" s="5"/>
      <c r="BN100" s="5"/>
      <c r="BO100" s="5"/>
    </row>
    <row r="101" spans="1:67">
      <c r="A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M101" s="5"/>
      <c r="BN101" s="5"/>
      <c r="BO101" s="5"/>
    </row>
    <row r="102" spans="1:67">
      <c r="A102" s="10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M102" s="5"/>
      <c r="BN102" s="5"/>
      <c r="BO102" s="5"/>
    </row>
    <row r="103" spans="1:67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M103" s="5"/>
      <c r="BN103" s="5"/>
      <c r="BO103" s="5"/>
    </row>
    <row r="104" spans="1:67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M104" s="5"/>
      <c r="BN104" s="5"/>
      <c r="BO104" s="5"/>
    </row>
    <row r="105" spans="1:67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M105" s="5"/>
      <c r="BN105" s="5"/>
      <c r="BO105" s="5"/>
    </row>
    <row r="106" spans="1:67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M106" s="5"/>
      <c r="BN106" s="5"/>
      <c r="BO106" s="5"/>
    </row>
    <row r="107" spans="1:67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M107" s="5"/>
      <c r="BN107" s="5"/>
      <c r="BO107" s="5"/>
    </row>
    <row r="108" spans="1:67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M108" s="5"/>
      <c r="BN108" s="5"/>
      <c r="BO108" s="5"/>
    </row>
    <row r="109" spans="1:67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M109" s="5"/>
      <c r="BN109" s="5"/>
      <c r="BO109" s="5"/>
    </row>
    <row r="110" spans="1:67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M110" s="5"/>
      <c r="BN110" s="5"/>
      <c r="BO110" s="5"/>
    </row>
    <row r="111" spans="1:67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M111" s="5"/>
      <c r="BN111" s="5"/>
      <c r="BO111" s="5"/>
    </row>
    <row r="112" spans="1:67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M112" s="5"/>
      <c r="BN112" s="5"/>
      <c r="BO112" s="5"/>
    </row>
    <row r="113" spans="3:67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M113" s="5"/>
      <c r="BN113" s="5"/>
      <c r="BO113" s="5"/>
    </row>
    <row r="114" spans="3:67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M114" s="5"/>
      <c r="BN114" s="5"/>
      <c r="BO114" s="5"/>
    </row>
    <row r="115" spans="3:67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M115" s="5"/>
      <c r="BN115" s="5"/>
      <c r="BO115" s="5"/>
    </row>
    <row r="116" spans="3:67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M116" s="5"/>
      <c r="BN116" s="5"/>
      <c r="BO116" s="5"/>
    </row>
    <row r="117" spans="3:67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M117" s="5"/>
      <c r="BN117" s="5"/>
      <c r="BO117" s="5"/>
    </row>
    <row r="118" spans="3:67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M118" s="5"/>
      <c r="BN118" s="5"/>
      <c r="BO118" s="5"/>
    </row>
    <row r="119" spans="3:67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M119" s="5"/>
      <c r="BN119" s="5"/>
      <c r="BO119" s="5"/>
    </row>
    <row r="120" spans="3:67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M120" s="5"/>
      <c r="BN120" s="5"/>
      <c r="BO120" s="5"/>
    </row>
    <row r="121" spans="3:67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M121" s="5"/>
      <c r="BN121" s="5"/>
      <c r="BO121" s="5"/>
    </row>
    <row r="122" spans="3:67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M122" s="5"/>
      <c r="BN122" s="5"/>
      <c r="BO122" s="5"/>
    </row>
    <row r="123" spans="3:67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M123" s="5"/>
      <c r="BN123" s="5"/>
      <c r="BO123" s="5"/>
    </row>
    <row r="124" spans="3:67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M124" s="5"/>
      <c r="BN124" s="5"/>
      <c r="BO124" s="5"/>
    </row>
    <row r="125" spans="3:67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M125" s="5"/>
      <c r="BN125" s="5"/>
      <c r="BO125" s="5"/>
    </row>
    <row r="126" spans="3:67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M126" s="5"/>
      <c r="BN126" s="5"/>
      <c r="BO126" s="5"/>
    </row>
    <row r="127" spans="3:67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M127" s="5"/>
      <c r="BN127" s="5"/>
      <c r="BO127" s="5"/>
    </row>
    <row r="128" spans="3:67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M128" s="5"/>
      <c r="BN128" s="5"/>
      <c r="BO128" s="5"/>
    </row>
    <row r="129" spans="3:67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M129" s="5"/>
      <c r="BN129" s="5"/>
      <c r="BO129" s="5"/>
    </row>
    <row r="130" spans="3:67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M130" s="5"/>
      <c r="BN130" s="5"/>
      <c r="BO130" s="5"/>
    </row>
    <row r="131" spans="3:67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M131" s="5"/>
      <c r="BN131" s="5"/>
      <c r="BO131" s="5"/>
    </row>
    <row r="132" spans="3:67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M132" s="5"/>
      <c r="BN132" s="5"/>
      <c r="BO132" s="5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5" workbookViewId="0">
      <selection activeCell="C88" sqref="C88"/>
    </sheetView>
  </sheetViews>
  <sheetFormatPr defaultRowHeight="15"/>
  <cols>
    <col min="1" max="1" width="58.5703125" customWidth="1"/>
    <col min="3" max="3" width="48" customWidth="1"/>
  </cols>
  <sheetData>
    <row r="1" spans="1:4">
      <c r="A1" t="s">
        <v>143</v>
      </c>
      <c r="B1">
        <f>COUNTIF($C$1:$C$91,A1)</f>
        <v>1</v>
      </c>
      <c r="C1" s="11" t="s">
        <v>143</v>
      </c>
      <c r="D1">
        <f>COUNTIF($A$1:$A$91,C1)</f>
        <v>2</v>
      </c>
    </row>
    <row r="2" spans="1:4">
      <c r="A2" t="s">
        <v>143</v>
      </c>
      <c r="B2">
        <f t="shared" ref="B2:B65" si="0">COUNTIF($C$1:$C$91,A2)</f>
        <v>1</v>
      </c>
      <c r="C2" s="11" t="s">
        <v>54</v>
      </c>
      <c r="D2">
        <f t="shared" ref="D2:D65" si="1">COUNTIF($A$1:$A$91,C2)</f>
        <v>1</v>
      </c>
    </row>
    <row r="3" spans="1:4">
      <c r="A3" t="s">
        <v>54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t="s">
        <v>57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58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59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60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61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62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t="s">
        <v>63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t="s">
        <v>64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t="s">
        <v>65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66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232</v>
      </c>
      <c r="B14">
        <f t="shared" si="0"/>
        <v>0</v>
      </c>
      <c r="C14" s="66" t="s">
        <v>68</v>
      </c>
      <c r="D14">
        <f t="shared" si="1"/>
        <v>0</v>
      </c>
    </row>
    <row r="15" spans="1:4">
      <c r="A15" t="s">
        <v>70</v>
      </c>
      <c r="B15">
        <f t="shared" si="0"/>
        <v>1</v>
      </c>
      <c r="C15" s="11" t="s">
        <v>69</v>
      </c>
      <c r="D15">
        <f t="shared" si="1"/>
        <v>0</v>
      </c>
    </row>
    <row r="16" spans="1:4">
      <c r="A16" t="s">
        <v>71</v>
      </c>
      <c r="B16">
        <f t="shared" si="0"/>
        <v>1</v>
      </c>
      <c r="C16" s="11" t="s">
        <v>70</v>
      </c>
      <c r="D16">
        <f t="shared" si="1"/>
        <v>1</v>
      </c>
    </row>
    <row r="17" spans="1:4">
      <c r="A17" t="s">
        <v>72</v>
      </c>
      <c r="B17">
        <f t="shared" si="0"/>
        <v>1</v>
      </c>
      <c r="C17" s="11" t="s">
        <v>71</v>
      </c>
      <c r="D17">
        <f t="shared" si="1"/>
        <v>1</v>
      </c>
    </row>
    <row r="18" spans="1:4" ht="26.25">
      <c r="A18" s="82" t="s">
        <v>208</v>
      </c>
      <c r="B18">
        <f t="shared" si="0"/>
        <v>0</v>
      </c>
      <c r="C18" s="11" t="s">
        <v>72</v>
      </c>
      <c r="D18">
        <f t="shared" si="1"/>
        <v>1</v>
      </c>
    </row>
    <row r="19" spans="1:4" ht="26.25">
      <c r="A19" s="82" t="s">
        <v>209</v>
      </c>
      <c r="B19">
        <f t="shared" si="0"/>
        <v>0</v>
      </c>
      <c r="C19" s="67" t="s">
        <v>226</v>
      </c>
      <c r="D19">
        <f t="shared" si="1"/>
        <v>0</v>
      </c>
    </row>
    <row r="20" spans="1:4">
      <c r="A20" s="82" t="s">
        <v>210</v>
      </c>
      <c r="B20">
        <f t="shared" si="0"/>
        <v>0</v>
      </c>
      <c r="C20" s="68" t="s">
        <v>227</v>
      </c>
      <c r="D20">
        <f t="shared" si="1"/>
        <v>0</v>
      </c>
    </row>
    <row r="21" spans="1:4">
      <c r="A21" s="82" t="s">
        <v>211</v>
      </c>
      <c r="B21">
        <f t="shared" si="0"/>
        <v>0</v>
      </c>
      <c r="C21" s="68" t="s">
        <v>228</v>
      </c>
      <c r="D21">
        <f t="shared" si="1"/>
        <v>0</v>
      </c>
    </row>
    <row r="22" spans="1:4">
      <c r="A22" t="s">
        <v>73</v>
      </c>
      <c r="B22">
        <f t="shared" si="0"/>
        <v>1</v>
      </c>
      <c r="C22" s="67" t="s">
        <v>229</v>
      </c>
      <c r="D22">
        <f t="shared" si="1"/>
        <v>0</v>
      </c>
    </row>
    <row r="23" spans="1:4">
      <c r="A23" t="s">
        <v>74</v>
      </c>
      <c r="B23">
        <f t="shared" si="0"/>
        <v>1</v>
      </c>
      <c r="C23" s="11" t="s">
        <v>73</v>
      </c>
      <c r="D23">
        <f t="shared" si="1"/>
        <v>1</v>
      </c>
    </row>
    <row r="24" spans="1:4" ht="30">
      <c r="A24" s="3" t="s">
        <v>212</v>
      </c>
      <c r="B24">
        <f t="shared" si="0"/>
        <v>0</v>
      </c>
      <c r="C24" s="11" t="s">
        <v>74</v>
      </c>
      <c r="D24">
        <f t="shared" si="1"/>
        <v>1</v>
      </c>
    </row>
    <row r="25" spans="1:4" ht="30">
      <c r="A25" s="3" t="s">
        <v>213</v>
      </c>
      <c r="B25">
        <f t="shared" si="0"/>
        <v>0</v>
      </c>
      <c r="C25" s="11" t="s">
        <v>75</v>
      </c>
      <c r="D25">
        <f t="shared" si="1"/>
        <v>1</v>
      </c>
    </row>
    <row r="26" spans="1:4">
      <c r="A26" t="s">
        <v>75</v>
      </c>
      <c r="B26">
        <f t="shared" si="0"/>
        <v>1</v>
      </c>
      <c r="C26" s="11" t="s">
        <v>76</v>
      </c>
      <c r="D26">
        <f t="shared" si="1"/>
        <v>1</v>
      </c>
    </row>
    <row r="27" spans="1:4">
      <c r="A27" t="s">
        <v>76</v>
      </c>
      <c r="B27">
        <f t="shared" si="0"/>
        <v>1</v>
      </c>
      <c r="C27" s="11" t="s">
        <v>77</v>
      </c>
      <c r="D27">
        <f t="shared" si="1"/>
        <v>2</v>
      </c>
    </row>
    <row r="28" spans="1:4">
      <c r="A28" t="s">
        <v>77</v>
      </c>
      <c r="B28">
        <f t="shared" si="0"/>
        <v>1</v>
      </c>
      <c r="C28" s="11" t="s">
        <v>78</v>
      </c>
      <c r="D28">
        <f t="shared" si="1"/>
        <v>0</v>
      </c>
    </row>
    <row r="29" spans="1:4">
      <c r="A29" t="s">
        <v>77</v>
      </c>
      <c r="B29">
        <f t="shared" si="0"/>
        <v>1</v>
      </c>
      <c r="C29" s="11" t="s">
        <v>145</v>
      </c>
      <c r="D29">
        <f t="shared" si="1"/>
        <v>0</v>
      </c>
    </row>
    <row r="30" spans="1:4">
      <c r="A30" t="s">
        <v>79</v>
      </c>
      <c r="B30">
        <f t="shared" si="0"/>
        <v>1</v>
      </c>
      <c r="C30" s="11" t="s">
        <v>79</v>
      </c>
      <c r="D30">
        <f t="shared" si="1"/>
        <v>1</v>
      </c>
    </row>
    <row r="31" spans="1:4">
      <c r="A31" t="s">
        <v>146</v>
      </c>
      <c r="B31">
        <f t="shared" si="0"/>
        <v>1</v>
      </c>
      <c r="C31" s="11" t="s">
        <v>146</v>
      </c>
      <c r="D31">
        <f t="shared" si="1"/>
        <v>1</v>
      </c>
    </row>
    <row r="32" spans="1:4">
      <c r="A32" t="s">
        <v>82</v>
      </c>
      <c r="B32">
        <f t="shared" si="0"/>
        <v>1</v>
      </c>
      <c r="C32" s="11" t="s">
        <v>82</v>
      </c>
      <c r="D32">
        <f t="shared" si="1"/>
        <v>1</v>
      </c>
    </row>
    <row r="33" spans="1:4">
      <c r="A33" t="s">
        <v>83</v>
      </c>
      <c r="B33">
        <f t="shared" si="0"/>
        <v>1</v>
      </c>
      <c r="C33" s="11" t="s">
        <v>83</v>
      </c>
      <c r="D33">
        <f t="shared" si="1"/>
        <v>1</v>
      </c>
    </row>
    <row r="34" spans="1:4">
      <c r="A34" t="s">
        <v>84</v>
      </c>
      <c r="B34">
        <f t="shared" si="0"/>
        <v>1</v>
      </c>
      <c r="C34" s="11" t="s">
        <v>84</v>
      </c>
      <c r="D34">
        <f t="shared" si="1"/>
        <v>1</v>
      </c>
    </row>
    <row r="35" spans="1:4">
      <c r="A35" t="s">
        <v>87</v>
      </c>
      <c r="B35">
        <f t="shared" si="0"/>
        <v>1</v>
      </c>
      <c r="C35" s="11" t="s">
        <v>87</v>
      </c>
      <c r="D35">
        <f t="shared" si="1"/>
        <v>1</v>
      </c>
    </row>
    <row r="36" spans="1:4">
      <c r="A36" t="s">
        <v>88</v>
      </c>
      <c r="B36">
        <f t="shared" si="0"/>
        <v>1</v>
      </c>
      <c r="C36" s="67" t="s">
        <v>88</v>
      </c>
      <c r="D36">
        <f t="shared" si="1"/>
        <v>1</v>
      </c>
    </row>
    <row r="37" spans="1:4">
      <c r="A37" t="s">
        <v>89</v>
      </c>
      <c r="B37">
        <f t="shared" si="0"/>
        <v>1</v>
      </c>
      <c r="C37" s="11" t="s">
        <v>89</v>
      </c>
      <c r="D37">
        <f t="shared" si="1"/>
        <v>1</v>
      </c>
    </row>
    <row r="38" spans="1:4">
      <c r="A38" t="s">
        <v>90</v>
      </c>
      <c r="B38">
        <f t="shared" si="0"/>
        <v>1</v>
      </c>
      <c r="C38" s="11" t="s">
        <v>90</v>
      </c>
      <c r="D38">
        <f t="shared" si="1"/>
        <v>1</v>
      </c>
    </row>
    <row r="39" spans="1:4">
      <c r="A39" t="s">
        <v>91</v>
      </c>
      <c r="B39">
        <f t="shared" si="0"/>
        <v>1</v>
      </c>
      <c r="C39" s="11" t="s">
        <v>91</v>
      </c>
      <c r="D39">
        <f t="shared" si="1"/>
        <v>1</v>
      </c>
    </row>
    <row r="40" spans="1:4">
      <c r="A40" t="s">
        <v>92</v>
      </c>
      <c r="B40">
        <f t="shared" si="0"/>
        <v>1</v>
      </c>
      <c r="C40" s="11" t="s">
        <v>92</v>
      </c>
      <c r="D40">
        <f t="shared" si="1"/>
        <v>1</v>
      </c>
    </row>
    <row r="41" spans="1:4">
      <c r="A41" s="83" t="s">
        <v>215</v>
      </c>
      <c r="B41">
        <f t="shared" si="0"/>
        <v>0</v>
      </c>
      <c r="C41" s="11" t="s">
        <v>176</v>
      </c>
      <c r="D41">
        <f t="shared" si="1"/>
        <v>0</v>
      </c>
    </row>
    <row r="42" spans="1:4">
      <c r="A42" s="83" t="s">
        <v>215</v>
      </c>
      <c r="B42">
        <f t="shared" si="0"/>
        <v>0</v>
      </c>
      <c r="C42" s="11" t="s">
        <v>169</v>
      </c>
      <c r="D42">
        <f t="shared" si="1"/>
        <v>0</v>
      </c>
    </row>
    <row r="43" spans="1:4">
      <c r="A43" s="83" t="s">
        <v>215</v>
      </c>
      <c r="B43">
        <f t="shared" si="0"/>
        <v>0</v>
      </c>
      <c r="C43" s="11" t="s">
        <v>177</v>
      </c>
      <c r="D43">
        <f t="shared" si="1"/>
        <v>0</v>
      </c>
    </row>
    <row r="44" spans="1:4">
      <c r="A44" t="s">
        <v>93</v>
      </c>
      <c r="B44">
        <f t="shared" si="0"/>
        <v>1</v>
      </c>
      <c r="C44" s="11" t="s">
        <v>178</v>
      </c>
      <c r="D44">
        <f t="shared" si="1"/>
        <v>0</v>
      </c>
    </row>
    <row r="45" spans="1:4">
      <c r="A45" t="s">
        <v>94</v>
      </c>
      <c r="B45">
        <f t="shared" si="0"/>
        <v>0</v>
      </c>
      <c r="C45" s="11" t="s">
        <v>93</v>
      </c>
      <c r="D45">
        <f t="shared" si="1"/>
        <v>1</v>
      </c>
    </row>
    <row r="46" spans="1:4">
      <c r="A46" t="s">
        <v>95</v>
      </c>
      <c r="B46">
        <f t="shared" si="0"/>
        <v>1</v>
      </c>
      <c r="C46" s="12" t="s">
        <v>170</v>
      </c>
      <c r="D46">
        <f t="shared" si="1"/>
        <v>0</v>
      </c>
    </row>
    <row r="47" spans="1:4">
      <c r="A47" t="s">
        <v>96</v>
      </c>
      <c r="B47">
        <f t="shared" si="0"/>
        <v>1</v>
      </c>
      <c r="C47" s="66" t="s">
        <v>147</v>
      </c>
      <c r="D47">
        <f t="shared" si="1"/>
        <v>0</v>
      </c>
    </row>
    <row r="48" spans="1:4">
      <c r="A48" t="s">
        <v>97</v>
      </c>
      <c r="B48">
        <f t="shared" si="0"/>
        <v>1</v>
      </c>
      <c r="C48" s="66" t="s">
        <v>95</v>
      </c>
      <c r="D48">
        <f t="shared" si="1"/>
        <v>1</v>
      </c>
    </row>
    <row r="49" spans="1:4">
      <c r="A49" t="s">
        <v>98</v>
      </c>
      <c r="B49">
        <f t="shared" si="0"/>
        <v>1</v>
      </c>
      <c r="C49" s="66" t="s">
        <v>96</v>
      </c>
      <c r="D49">
        <f t="shared" si="1"/>
        <v>1</v>
      </c>
    </row>
    <row r="50" spans="1:4">
      <c r="A50" t="s">
        <v>99</v>
      </c>
      <c r="B50">
        <f t="shared" si="0"/>
        <v>1</v>
      </c>
      <c r="C50" s="11" t="s">
        <v>97</v>
      </c>
      <c r="D50">
        <f t="shared" si="1"/>
        <v>1</v>
      </c>
    </row>
    <row r="51" spans="1:4">
      <c r="A51" t="s">
        <v>100</v>
      </c>
      <c r="B51">
        <f t="shared" si="0"/>
        <v>1</v>
      </c>
      <c r="C51" s="11" t="s">
        <v>98</v>
      </c>
      <c r="D51">
        <f t="shared" si="1"/>
        <v>1</v>
      </c>
    </row>
    <row r="52" spans="1:4">
      <c r="A52" t="s">
        <v>103</v>
      </c>
      <c r="B52">
        <f t="shared" si="0"/>
        <v>1</v>
      </c>
      <c r="C52" s="11" t="s">
        <v>99</v>
      </c>
      <c r="D52">
        <f t="shared" si="1"/>
        <v>1</v>
      </c>
    </row>
    <row r="53" spans="1:4">
      <c r="A53" t="s">
        <v>233</v>
      </c>
      <c r="B53">
        <f t="shared" si="0"/>
        <v>1</v>
      </c>
      <c r="C53" s="11" t="s">
        <v>100</v>
      </c>
      <c r="D53">
        <f t="shared" si="1"/>
        <v>1</v>
      </c>
    </row>
    <row r="54" spans="1:4">
      <c r="A54" t="s">
        <v>217</v>
      </c>
      <c r="B54">
        <f t="shared" si="0"/>
        <v>0</v>
      </c>
      <c r="C54" s="11" t="s">
        <v>103</v>
      </c>
      <c r="D54">
        <f t="shared" si="1"/>
        <v>1</v>
      </c>
    </row>
    <row r="55" spans="1:4">
      <c r="A55" t="s">
        <v>217</v>
      </c>
      <c r="B55">
        <f t="shared" si="0"/>
        <v>0</v>
      </c>
      <c r="C55" s="11" t="s">
        <v>104</v>
      </c>
      <c r="D55">
        <f t="shared" si="1"/>
        <v>1</v>
      </c>
    </row>
    <row r="56" spans="1:4">
      <c r="A56" t="s">
        <v>110</v>
      </c>
      <c r="B56">
        <f t="shared" si="0"/>
        <v>1</v>
      </c>
      <c r="C56" s="11" t="s">
        <v>106</v>
      </c>
      <c r="D56">
        <f t="shared" si="1"/>
        <v>0</v>
      </c>
    </row>
    <row r="57" spans="1:4">
      <c r="A57" t="s">
        <v>220</v>
      </c>
      <c r="B57">
        <f t="shared" si="0"/>
        <v>0</v>
      </c>
      <c r="C57" s="11" t="s">
        <v>107</v>
      </c>
      <c r="D57">
        <f t="shared" si="1"/>
        <v>0</v>
      </c>
    </row>
    <row r="58" spans="1:4">
      <c r="A58" t="s">
        <v>220</v>
      </c>
      <c r="B58">
        <f t="shared" si="0"/>
        <v>0</v>
      </c>
      <c r="C58" s="12" t="s">
        <v>108</v>
      </c>
      <c r="D58">
        <f t="shared" si="1"/>
        <v>0</v>
      </c>
    </row>
    <row r="59" spans="1:4">
      <c r="A59" t="s">
        <v>111</v>
      </c>
      <c r="B59">
        <f t="shared" si="0"/>
        <v>1</v>
      </c>
      <c r="C59" s="12" t="s">
        <v>109</v>
      </c>
      <c r="D59">
        <f t="shared" si="1"/>
        <v>0</v>
      </c>
    </row>
    <row r="60" spans="1:4">
      <c r="A60" t="s">
        <v>112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t="s">
        <v>113</v>
      </c>
      <c r="B61">
        <f t="shared" si="0"/>
        <v>1</v>
      </c>
      <c r="C61" s="11" t="s">
        <v>111</v>
      </c>
      <c r="D61">
        <f t="shared" si="1"/>
        <v>1</v>
      </c>
    </row>
    <row r="62" spans="1:4">
      <c r="A62" t="s">
        <v>114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t="s">
        <v>115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t="s">
        <v>117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t="s">
        <v>118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t="s">
        <v>119</v>
      </c>
      <c r="B66">
        <f t="shared" ref="B66:B91" si="2">COUNTIF($C$1:$C$91,A66)</f>
        <v>1</v>
      </c>
      <c r="C66" s="11" t="s">
        <v>117</v>
      </c>
      <c r="D66">
        <f t="shared" ref="D66:D91" si="3">COUNTIF($A$1:$A$91,C66)</f>
        <v>1</v>
      </c>
    </row>
    <row r="67" spans="1:4">
      <c r="A67" t="s">
        <v>120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t="s">
        <v>121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t="s">
        <v>223</v>
      </c>
      <c r="B69">
        <f t="shared" si="2"/>
        <v>0</v>
      </c>
      <c r="C69" s="11" t="s">
        <v>120</v>
      </c>
      <c r="D69">
        <f t="shared" si="3"/>
        <v>1</v>
      </c>
    </row>
    <row r="70" spans="1:4">
      <c r="A70" t="s">
        <v>224</v>
      </c>
      <c r="B70">
        <f t="shared" si="2"/>
        <v>0</v>
      </c>
      <c r="C70" s="11" t="s">
        <v>121</v>
      </c>
      <c r="D70">
        <f t="shared" si="3"/>
        <v>1</v>
      </c>
    </row>
    <row r="71" spans="1:4">
      <c r="A71" t="s">
        <v>123</v>
      </c>
      <c r="B71">
        <f t="shared" si="2"/>
        <v>1</v>
      </c>
      <c r="C71" s="11" t="s">
        <v>149</v>
      </c>
      <c r="D71">
        <f t="shared" si="3"/>
        <v>0</v>
      </c>
    </row>
    <row r="72" spans="1:4">
      <c r="A72" t="s">
        <v>124</v>
      </c>
      <c r="B72">
        <f t="shared" si="2"/>
        <v>1</v>
      </c>
      <c r="C72" s="11" t="s">
        <v>122</v>
      </c>
      <c r="D72">
        <f t="shared" si="3"/>
        <v>0</v>
      </c>
    </row>
    <row r="73" spans="1:4">
      <c r="A73" t="s">
        <v>125</v>
      </c>
      <c r="B73">
        <f t="shared" si="2"/>
        <v>1</v>
      </c>
      <c r="C73" s="11" t="s">
        <v>123</v>
      </c>
      <c r="D73">
        <f t="shared" si="3"/>
        <v>1</v>
      </c>
    </row>
    <row r="74" spans="1:4">
      <c r="A74" t="s">
        <v>127</v>
      </c>
      <c r="B74">
        <f t="shared" si="2"/>
        <v>1</v>
      </c>
      <c r="C74" s="11" t="s">
        <v>124</v>
      </c>
      <c r="D74">
        <f t="shared" si="3"/>
        <v>1</v>
      </c>
    </row>
    <row r="75" spans="1:4">
      <c r="A75" t="s">
        <v>126</v>
      </c>
      <c r="B75">
        <f t="shared" si="2"/>
        <v>1</v>
      </c>
      <c r="C75" s="11" t="s">
        <v>125</v>
      </c>
      <c r="D75">
        <f t="shared" si="3"/>
        <v>1</v>
      </c>
    </row>
    <row r="76" spans="1:4">
      <c r="A76" t="s">
        <v>128</v>
      </c>
      <c r="B76">
        <f t="shared" si="2"/>
        <v>1</v>
      </c>
      <c r="C76" s="11" t="s">
        <v>126</v>
      </c>
      <c r="D76">
        <f t="shared" si="3"/>
        <v>1</v>
      </c>
    </row>
    <row r="77" spans="1:4" ht="409.6">
      <c r="A77" t="s">
        <v>129</v>
      </c>
      <c r="B77">
        <f t="shared" si="2"/>
        <v>1</v>
      </c>
      <c r="C77" s="11" t="s">
        <v>127</v>
      </c>
      <c r="D77">
        <f t="shared" si="3"/>
        <v>1</v>
      </c>
    </row>
    <row r="78" spans="1:4" ht="409.6">
      <c r="A78" t="s">
        <v>130</v>
      </c>
      <c r="B78">
        <f t="shared" si="2"/>
        <v>1</v>
      </c>
      <c r="C78" s="11" t="s">
        <v>128</v>
      </c>
      <c r="D78">
        <f t="shared" si="3"/>
        <v>1</v>
      </c>
    </row>
    <row r="79" spans="1:4" ht="409.6">
      <c r="A79" t="s">
        <v>130</v>
      </c>
      <c r="B79">
        <f t="shared" si="2"/>
        <v>1</v>
      </c>
      <c r="C79" s="11" t="s">
        <v>129</v>
      </c>
      <c r="D79">
        <f t="shared" si="3"/>
        <v>1</v>
      </c>
    </row>
    <row r="80" spans="1:4" ht="409.6">
      <c r="A80" s="83" t="s">
        <v>225</v>
      </c>
      <c r="B80">
        <f t="shared" si="2"/>
        <v>0</v>
      </c>
      <c r="C80" s="11" t="s">
        <v>130</v>
      </c>
      <c r="D80">
        <f t="shared" si="3"/>
        <v>2</v>
      </c>
    </row>
    <row r="81" spans="1:4" ht="409.6">
      <c r="A81" t="s">
        <v>131</v>
      </c>
      <c r="B81">
        <f t="shared" si="2"/>
        <v>1</v>
      </c>
      <c r="C81" s="11" t="s">
        <v>134</v>
      </c>
      <c r="D81">
        <f t="shared" si="3"/>
        <v>0</v>
      </c>
    </row>
    <row r="82" spans="1:4" ht="409.6">
      <c r="A82" t="s">
        <v>131</v>
      </c>
      <c r="B82">
        <f t="shared" si="2"/>
        <v>1</v>
      </c>
      <c r="C82" s="11" t="s">
        <v>131</v>
      </c>
      <c r="D82">
        <f t="shared" si="3"/>
        <v>3</v>
      </c>
    </row>
    <row r="83" spans="1:4" ht="409.6">
      <c r="A83" t="s">
        <v>131</v>
      </c>
      <c r="B83">
        <f t="shared" si="2"/>
        <v>1</v>
      </c>
      <c r="C83" s="11" t="s">
        <v>135</v>
      </c>
      <c r="D83">
        <f t="shared" si="3"/>
        <v>1</v>
      </c>
    </row>
    <row r="84" spans="1:4" ht="409.6">
      <c r="A84" t="s">
        <v>135</v>
      </c>
      <c r="B84">
        <f t="shared" si="2"/>
        <v>1</v>
      </c>
      <c r="C84" s="11" t="s">
        <v>136</v>
      </c>
      <c r="D84">
        <f t="shared" si="3"/>
        <v>1</v>
      </c>
    </row>
    <row r="85" spans="1:4" ht="409.6">
      <c r="A85" t="s">
        <v>136</v>
      </c>
      <c r="B85">
        <f t="shared" si="2"/>
        <v>1</v>
      </c>
      <c r="C85" s="11" t="s">
        <v>137</v>
      </c>
      <c r="D85">
        <f t="shared" si="3"/>
        <v>1</v>
      </c>
    </row>
    <row r="86" spans="1:4" ht="409.6">
      <c r="A86" t="s">
        <v>137</v>
      </c>
      <c r="B86">
        <f t="shared" si="2"/>
        <v>1</v>
      </c>
      <c r="C86" s="11" t="s">
        <v>138</v>
      </c>
      <c r="D86">
        <f t="shared" si="3"/>
        <v>1</v>
      </c>
    </row>
    <row r="87" spans="1:4" ht="409.6">
      <c r="A87" t="s">
        <v>138</v>
      </c>
      <c r="B87">
        <f t="shared" si="2"/>
        <v>1</v>
      </c>
      <c r="C87" s="11" t="s">
        <v>139</v>
      </c>
      <c r="D87">
        <f t="shared" si="3"/>
        <v>1</v>
      </c>
    </row>
    <row r="88" spans="1:4" ht="409.6">
      <c r="A88" t="s">
        <v>139</v>
      </c>
      <c r="B88">
        <f t="shared" si="2"/>
        <v>1</v>
      </c>
      <c r="C88" s="11" t="s">
        <v>150</v>
      </c>
      <c r="D88">
        <f t="shared" si="3"/>
        <v>0</v>
      </c>
    </row>
    <row r="89" spans="1:4" ht="409.6">
      <c r="A89" t="s">
        <v>140</v>
      </c>
      <c r="B89">
        <f t="shared" si="2"/>
        <v>1</v>
      </c>
      <c r="C89" s="11" t="s">
        <v>140</v>
      </c>
      <c r="D89">
        <f t="shared" si="3"/>
        <v>1</v>
      </c>
    </row>
    <row r="90" spans="1:4" ht="409.6">
      <c r="A90" s="3" t="s">
        <v>141</v>
      </c>
      <c r="B90">
        <f t="shared" si="2"/>
        <v>1</v>
      </c>
      <c r="C90" s="11" t="s">
        <v>141</v>
      </c>
      <c r="D90">
        <f t="shared" si="3"/>
        <v>1</v>
      </c>
    </row>
    <row r="91" spans="1:4" ht="409.6">
      <c r="A91" t="s">
        <v>142</v>
      </c>
      <c r="B91">
        <f t="shared" si="2"/>
        <v>1</v>
      </c>
      <c r="C91" s="11" t="s">
        <v>142</v>
      </c>
      <c r="D91">
        <f t="shared" si="3"/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7"/>
  <sheetViews>
    <sheetView zoomScaleNormal="100" workbookViewId="0">
      <pane xSplit="1" ySplit="2" topLeftCell="X35" activePane="bottomRight" state="frozen"/>
      <selection pane="topRight" activeCell="B1" sqref="B1"/>
      <selection pane="bottomLeft" activeCell="A3" sqref="A3"/>
      <selection pane="bottomRight" activeCell="AK35" sqref="AK35"/>
    </sheetView>
  </sheetViews>
  <sheetFormatPr defaultColWidth="11.140625" defaultRowHeight="15"/>
  <cols>
    <col min="1" max="1" width="68.85546875" bestFit="1" customWidth="1"/>
    <col min="2" max="3" width="16.85546875" style="86" bestFit="1" customWidth="1"/>
    <col min="4" max="4" width="21.5703125" style="3" customWidth="1"/>
    <col min="5" max="5" width="15.7109375" style="10" customWidth="1"/>
    <col min="6" max="6" width="10.7109375" customWidth="1"/>
    <col min="7" max="7" width="18" customWidth="1"/>
    <col min="8" max="8" width="12.7109375" customWidth="1"/>
    <col min="9" max="9" width="12.42578125" customWidth="1"/>
    <col min="10" max="10" width="20.28515625" customWidth="1"/>
    <col min="11" max="12" width="13.7109375" customWidth="1"/>
    <col min="13" max="16" width="11.7109375" customWidth="1"/>
    <col min="17" max="17" width="12.5703125" bestFit="1" customWidth="1"/>
    <col min="18" max="18" width="17" customWidth="1"/>
    <col min="19" max="19" width="16.7109375" customWidth="1"/>
    <col min="20" max="20" width="17.28515625" customWidth="1"/>
    <col min="21" max="21" width="17.140625" customWidth="1"/>
    <col min="22" max="22" width="11.7109375" customWidth="1"/>
    <col min="23" max="23" width="18.5703125" bestFit="1" customWidth="1"/>
    <col min="24" max="24" width="14.5703125" customWidth="1"/>
    <col min="25" max="27" width="11.7109375" customWidth="1"/>
    <col min="28" max="28" width="13.5703125" bestFit="1" customWidth="1"/>
    <col min="29" max="29" width="13.42578125" customWidth="1"/>
    <col min="30" max="32" width="11.7109375" customWidth="1"/>
    <col min="33" max="35" width="15.5703125" bestFit="1" customWidth="1"/>
    <col min="36" max="36" width="14" bestFit="1" customWidth="1"/>
    <col min="37" max="37" width="23.42578125" customWidth="1"/>
    <col min="38" max="38" width="22.140625" bestFit="1" customWidth="1"/>
    <col min="39" max="39" width="18.7109375" customWidth="1"/>
    <col min="40" max="40" width="17.5703125" customWidth="1"/>
    <col min="41" max="41" width="15.5703125" customWidth="1"/>
    <col min="42" max="43" width="11.140625" style="87"/>
    <col min="53" max="53" width="11.5703125" bestFit="1" customWidth="1"/>
  </cols>
  <sheetData>
    <row r="1" spans="1:58" ht="25.5">
      <c r="E1" s="136" t="s">
        <v>179</v>
      </c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7" t="s">
        <v>180</v>
      </c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BB1" s="40" t="s">
        <v>173</v>
      </c>
      <c r="BC1" s="19">
        <v>750</v>
      </c>
      <c r="BD1" s="23" t="s">
        <v>156</v>
      </c>
      <c r="BE1" s="24">
        <v>7.4999999999999997E-2</v>
      </c>
      <c r="BF1" s="25">
        <v>0.64</v>
      </c>
    </row>
    <row r="2" spans="1:58" s="3" customFormat="1" ht="51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185</v>
      </c>
      <c r="G2" s="22" t="s">
        <v>186</v>
      </c>
      <c r="H2" s="22" t="s">
        <v>187</v>
      </c>
      <c r="I2" s="22" t="s">
        <v>230</v>
      </c>
      <c r="J2" s="22" t="s">
        <v>236</v>
      </c>
      <c r="K2" s="22" t="s">
        <v>189</v>
      </c>
      <c r="L2" s="22" t="s">
        <v>196</v>
      </c>
      <c r="M2" s="22" t="s">
        <v>190</v>
      </c>
      <c r="N2" s="22" t="s">
        <v>190</v>
      </c>
      <c r="O2" s="22" t="s">
        <v>190</v>
      </c>
      <c r="P2" s="22" t="s">
        <v>191</v>
      </c>
      <c r="Q2" s="22" t="s">
        <v>192</v>
      </c>
      <c r="R2" s="22" t="s">
        <v>193</v>
      </c>
      <c r="S2" s="22" t="s">
        <v>193</v>
      </c>
      <c r="T2" s="22" t="s">
        <v>193</v>
      </c>
      <c r="U2" s="22" t="s">
        <v>194</v>
      </c>
      <c r="V2" s="22" t="s">
        <v>237</v>
      </c>
      <c r="W2" s="22" t="s">
        <v>238</v>
      </c>
      <c r="X2" s="22" t="s">
        <v>187</v>
      </c>
      <c r="Y2" s="22" t="s">
        <v>189</v>
      </c>
      <c r="Z2" s="22" t="s">
        <v>189</v>
      </c>
      <c r="AA2" s="22" t="s">
        <v>195</v>
      </c>
      <c r="AB2" s="22" t="s">
        <v>196</v>
      </c>
      <c r="AC2" s="22" t="s">
        <v>197</v>
      </c>
      <c r="AD2" s="22" t="s">
        <v>198</v>
      </c>
      <c r="AE2" s="22" t="s">
        <v>239</v>
      </c>
      <c r="AF2" s="22" t="s">
        <v>190</v>
      </c>
      <c r="AG2" s="22" t="s">
        <v>199</v>
      </c>
      <c r="AH2" s="22" t="s">
        <v>199</v>
      </c>
      <c r="AI2" s="22" t="s">
        <v>199</v>
      </c>
      <c r="AJ2" s="22" t="s">
        <v>200</v>
      </c>
      <c r="AK2" s="22" t="s">
        <v>201</v>
      </c>
      <c r="AL2" s="22" t="s">
        <v>202</v>
      </c>
      <c r="AM2" s="22" t="s">
        <v>203</v>
      </c>
      <c r="AN2" s="22" t="s">
        <v>204</v>
      </c>
      <c r="AO2" s="26" t="s">
        <v>159</v>
      </c>
      <c r="AP2" s="26" t="s">
        <v>160</v>
      </c>
      <c r="AQ2" s="22" t="s">
        <v>161</v>
      </c>
      <c r="AR2" s="22" t="s">
        <v>162</v>
      </c>
      <c r="AS2" s="29" t="s">
        <v>151</v>
      </c>
      <c r="AT2" s="29" t="s">
        <v>152</v>
      </c>
      <c r="AU2" s="29" t="s">
        <v>153</v>
      </c>
      <c r="AV2" s="29" t="s">
        <v>154</v>
      </c>
      <c r="AW2" s="29" t="s">
        <v>155</v>
      </c>
      <c r="AX2" s="29" t="s">
        <v>162</v>
      </c>
      <c r="AY2" s="29" t="s">
        <v>171</v>
      </c>
      <c r="AZ2" s="29" t="s">
        <v>172</v>
      </c>
      <c r="BA2" s="29" t="s">
        <v>163</v>
      </c>
      <c r="BB2"/>
      <c r="BC2"/>
      <c r="BD2" s="18" t="s">
        <v>157</v>
      </c>
      <c r="BE2" s="19">
        <v>0.112</v>
      </c>
      <c r="BF2" s="20">
        <v>0.18</v>
      </c>
    </row>
    <row r="3" spans="1:58">
      <c r="A3" s="17" t="s">
        <v>143</v>
      </c>
      <c r="B3" s="77">
        <v>41640</v>
      </c>
      <c r="C3" s="77">
        <v>41699</v>
      </c>
      <c r="D3" s="3" t="s">
        <v>205</v>
      </c>
      <c r="E3" s="10">
        <v>23.16</v>
      </c>
      <c r="F3" s="79" t="s">
        <v>206</v>
      </c>
      <c r="G3" s="79" t="s">
        <v>206</v>
      </c>
      <c r="H3" s="79" t="s">
        <v>206</v>
      </c>
      <c r="I3" s="79">
        <v>0.79</v>
      </c>
      <c r="J3" s="79" t="s">
        <v>206</v>
      </c>
      <c r="K3" s="79" t="s">
        <v>206</v>
      </c>
      <c r="L3" s="79" t="s">
        <v>206</v>
      </c>
      <c r="M3" s="79" t="s">
        <v>206</v>
      </c>
      <c r="N3" s="79" t="s">
        <v>206</v>
      </c>
      <c r="O3" s="79" t="s">
        <v>206</v>
      </c>
      <c r="P3" s="80">
        <v>3.2500000000000001E-2</v>
      </c>
      <c r="Q3" s="80" t="s">
        <v>206</v>
      </c>
      <c r="R3" s="80" t="s">
        <v>206</v>
      </c>
      <c r="S3" s="80" t="s">
        <v>206</v>
      </c>
      <c r="T3" s="80" t="s">
        <v>206</v>
      </c>
      <c r="U3" s="80" t="s">
        <v>206</v>
      </c>
      <c r="V3" s="80" t="s">
        <v>206</v>
      </c>
      <c r="W3" s="80" t="s">
        <v>206</v>
      </c>
      <c r="X3" s="80" t="s">
        <v>206</v>
      </c>
      <c r="Y3" s="80">
        <v>4.0000000000000002E-4</v>
      </c>
      <c r="Z3" s="80">
        <v>4.0000000000000002E-4</v>
      </c>
      <c r="AA3" s="80">
        <v>-1E-4</v>
      </c>
      <c r="AB3" s="80" t="s">
        <v>206</v>
      </c>
      <c r="AC3" s="80" t="s">
        <v>206</v>
      </c>
      <c r="AD3" s="80" t="s">
        <v>206</v>
      </c>
      <c r="AE3" s="80" t="s">
        <v>206</v>
      </c>
      <c r="AF3" s="80" t="s">
        <v>206</v>
      </c>
      <c r="AG3" s="80" t="s">
        <v>206</v>
      </c>
      <c r="AH3" s="80" t="s">
        <v>206</v>
      </c>
      <c r="AI3" s="80" t="s">
        <v>206</v>
      </c>
      <c r="AJ3" s="80">
        <v>7.0000000000000001E-3</v>
      </c>
      <c r="AK3" s="80">
        <v>5.1000000000000004E-3</v>
      </c>
      <c r="AL3" s="80" t="s">
        <v>206</v>
      </c>
      <c r="AM3" s="80" t="s">
        <v>206</v>
      </c>
      <c r="AN3" s="80">
        <v>1.0864</v>
      </c>
      <c r="AO3" s="80">
        <v>4.4000000000000003E-3</v>
      </c>
      <c r="AP3" s="93">
        <v>1.2999999999999999E-3</v>
      </c>
      <c r="AQ3" s="88">
        <v>0.25</v>
      </c>
      <c r="AR3" s="84">
        <v>2E-3</v>
      </c>
      <c r="AS3" s="21">
        <f>$BC$1*$BE$4</f>
        <v>69.344999999999999</v>
      </c>
      <c r="AT3" s="21">
        <f>SUM(E3:O3)+SUM(P3:AF3)*$BC$1</f>
        <v>48.849999999999994</v>
      </c>
      <c r="AU3" s="21">
        <f>$BC$1*$BE$4*(AN3-1)</f>
        <v>5.9914080000000025</v>
      </c>
      <c r="AV3" s="21">
        <f>$BC$1*AN3*SUM(AJ3:AK3)</f>
        <v>9.8590800000000005</v>
      </c>
      <c r="AW3" s="21">
        <f>SUM(AO3:AP3)*$BC$1*AN3+AQ3</f>
        <v>4.8943600000000007</v>
      </c>
      <c r="AX3" s="21">
        <f>AR3*$BC$1</f>
        <v>1.5</v>
      </c>
      <c r="AY3" s="49">
        <f>SUM(AS3:AX3)*0.13</f>
        <v>18.257180240000004</v>
      </c>
      <c r="AZ3" s="49">
        <f>SUM(AS3:AY3)*0.1</f>
        <v>15.869702824000001</v>
      </c>
      <c r="BA3" s="49">
        <f>SUM(AS3:AY3)-AZ3</f>
        <v>142.82732541600001</v>
      </c>
      <c r="BD3" s="18" t="s">
        <v>158</v>
      </c>
      <c r="BE3" s="19">
        <v>0.13500000000000001</v>
      </c>
      <c r="BF3" s="20">
        <v>0.18</v>
      </c>
    </row>
    <row r="4" spans="1:58">
      <c r="A4" s="17" t="s">
        <v>54</v>
      </c>
      <c r="B4" s="77">
        <v>41760</v>
      </c>
      <c r="C4" s="77">
        <v>41760</v>
      </c>
      <c r="D4" s="3" t="s">
        <v>55</v>
      </c>
      <c r="E4" s="10">
        <v>34.58</v>
      </c>
      <c r="F4" s="79" t="s">
        <v>206</v>
      </c>
      <c r="G4" s="79">
        <v>0.48</v>
      </c>
      <c r="H4" s="79">
        <v>0.39</v>
      </c>
      <c r="I4" s="79">
        <v>0.79</v>
      </c>
      <c r="J4" s="79">
        <v>1.06</v>
      </c>
      <c r="K4" s="79" t="s">
        <v>206</v>
      </c>
      <c r="L4" s="79" t="s">
        <v>206</v>
      </c>
      <c r="M4" s="79">
        <v>2.79</v>
      </c>
      <c r="N4" s="79" t="s">
        <v>206</v>
      </c>
      <c r="O4" s="79" t="s">
        <v>206</v>
      </c>
      <c r="P4" s="80">
        <v>1.37E-2</v>
      </c>
      <c r="Q4" s="80" t="s">
        <v>206</v>
      </c>
      <c r="R4" s="80">
        <v>8.9999999999999998E-4</v>
      </c>
      <c r="S4" s="80" t="s">
        <v>206</v>
      </c>
      <c r="T4" s="80" t="s">
        <v>206</v>
      </c>
      <c r="U4" s="80" t="s">
        <v>206</v>
      </c>
      <c r="V4" s="80" t="s">
        <v>206</v>
      </c>
      <c r="W4" s="80" t="s">
        <v>206</v>
      </c>
      <c r="X4" s="80" t="s">
        <v>206</v>
      </c>
      <c r="Y4" s="80" t="s">
        <v>206</v>
      </c>
      <c r="Z4" s="80" t="s">
        <v>206</v>
      </c>
      <c r="AA4" s="80" t="s">
        <v>206</v>
      </c>
      <c r="AB4" s="80" t="s">
        <v>206</v>
      </c>
      <c r="AC4" s="80" t="s">
        <v>206</v>
      </c>
      <c r="AD4" s="80" t="s">
        <v>206</v>
      </c>
      <c r="AE4" s="80" t="s">
        <v>206</v>
      </c>
      <c r="AF4" s="80" t="s">
        <v>206</v>
      </c>
      <c r="AG4" s="80">
        <v>4.0000000000000002E-4</v>
      </c>
      <c r="AH4" s="80" t="s">
        <v>206</v>
      </c>
      <c r="AI4" s="80" t="s">
        <v>206</v>
      </c>
      <c r="AJ4" s="80">
        <v>6.4000000000000003E-3</v>
      </c>
      <c r="AK4" s="80">
        <v>3.8E-3</v>
      </c>
      <c r="AL4" s="80" t="s">
        <v>206</v>
      </c>
      <c r="AM4" s="80" t="s">
        <v>206</v>
      </c>
      <c r="AN4" s="80">
        <v>1.0778000000000001</v>
      </c>
      <c r="AO4" s="80">
        <v>4.4000000000000003E-3</v>
      </c>
      <c r="AP4" s="93">
        <v>1.2999999999999999E-3</v>
      </c>
      <c r="AQ4" s="88">
        <v>0.25</v>
      </c>
      <c r="AR4" s="80">
        <v>7.0000000000000001E-3</v>
      </c>
      <c r="AS4" s="21">
        <f t="shared" ref="AS4:AS63" si="0">$BC$1*$BE$4</f>
        <v>69.344999999999999</v>
      </c>
      <c r="AT4" s="21">
        <f t="shared" ref="AT4:AT63" si="1">SUM(E4:O4)+SUM(P4:AF4)*$BC$1</f>
        <v>51.039999999999992</v>
      </c>
      <c r="AU4" s="21">
        <f t="shared" ref="AU4:AU63" si="2">$BC$1*$BE$4*(AN4-1)</f>
        <v>5.3950410000000062</v>
      </c>
      <c r="AV4" s="21">
        <f t="shared" ref="AV4:AV63" si="3">$BC$1*AN4*SUM(AJ4:AK4)</f>
        <v>8.2451700000000017</v>
      </c>
      <c r="AW4" s="21">
        <f t="shared" ref="AW4:AW63" si="4">SUM(AO4:AP4)*$BC$1*AN4+AQ4</f>
        <v>4.8575950000000008</v>
      </c>
      <c r="AX4" s="21">
        <f t="shared" ref="AX4:AX63" si="5">AR4*$BC$1</f>
        <v>5.25</v>
      </c>
      <c r="AY4" s="49">
        <f t="shared" ref="AY4:AY63" si="6">SUM(AS4:AX4)*0.13</f>
        <v>18.737264780000004</v>
      </c>
      <c r="AZ4" s="49">
        <f t="shared" ref="AZ4:AZ63" si="7">SUM(AS4:AY4)*0.1</f>
        <v>16.287007078000002</v>
      </c>
      <c r="BA4" s="49">
        <f t="shared" ref="BA4:BA63" si="8">SUM(AS4:AY4)-AZ4</f>
        <v>146.583063702</v>
      </c>
      <c r="BE4">
        <f>BE1*BF1+BE2*BF2+BE3*BF3</f>
        <v>9.2460000000000001E-2</v>
      </c>
    </row>
    <row r="5" spans="1:58">
      <c r="A5" s="17" t="s">
        <v>57</v>
      </c>
      <c r="B5" s="77">
        <v>41760</v>
      </c>
      <c r="C5" s="77">
        <v>41760</v>
      </c>
      <c r="D5" s="3" t="s">
        <v>55</v>
      </c>
      <c r="E5" s="10">
        <v>15.7</v>
      </c>
      <c r="F5" s="79" t="s">
        <v>206</v>
      </c>
      <c r="G5" s="79" t="s">
        <v>206</v>
      </c>
      <c r="H5" s="79">
        <v>1.47</v>
      </c>
      <c r="I5" s="79">
        <v>0.79</v>
      </c>
      <c r="J5" s="79" t="s">
        <v>206</v>
      </c>
      <c r="K5" s="79" t="s">
        <v>206</v>
      </c>
      <c r="L5" s="79" t="s">
        <v>206</v>
      </c>
      <c r="M5" s="79" t="s">
        <v>206</v>
      </c>
      <c r="N5" s="79" t="s">
        <v>206</v>
      </c>
      <c r="O5" s="79" t="s">
        <v>206</v>
      </c>
      <c r="P5" s="80">
        <v>2.1399999999999999E-2</v>
      </c>
      <c r="Q5" s="80">
        <v>2.0000000000000001E-4</v>
      </c>
      <c r="R5" s="80">
        <v>-1.2999999999999999E-3</v>
      </c>
      <c r="S5" s="80">
        <v>-2.3999999999999998E-3</v>
      </c>
      <c r="T5" s="80" t="s">
        <v>206</v>
      </c>
      <c r="U5" s="80" t="s">
        <v>206</v>
      </c>
      <c r="V5" s="80" t="s">
        <v>206</v>
      </c>
      <c r="W5" s="80" t="s">
        <v>206</v>
      </c>
      <c r="X5" s="80" t="s">
        <v>206</v>
      </c>
      <c r="Y5" s="80" t="s">
        <v>206</v>
      </c>
      <c r="Z5" s="80" t="s">
        <v>206</v>
      </c>
      <c r="AA5" s="80" t="s">
        <v>206</v>
      </c>
      <c r="AB5" s="80" t="s">
        <v>206</v>
      </c>
      <c r="AC5" s="80" t="s">
        <v>206</v>
      </c>
      <c r="AD5" s="80">
        <v>4.0000000000000002E-4</v>
      </c>
      <c r="AE5" s="80">
        <v>2.0000000000000001E-4</v>
      </c>
      <c r="AF5" s="80" t="s">
        <v>206</v>
      </c>
      <c r="AG5" s="80">
        <v>4.0000000000000002E-4</v>
      </c>
      <c r="AH5" s="80">
        <v>-4.0000000000000002E-4</v>
      </c>
      <c r="AI5" s="80" t="s">
        <v>206</v>
      </c>
      <c r="AJ5" s="80">
        <v>6.7000000000000002E-3</v>
      </c>
      <c r="AK5" s="80">
        <v>5.7000000000000002E-3</v>
      </c>
      <c r="AL5" s="80" t="s">
        <v>206</v>
      </c>
      <c r="AM5" s="80" t="s">
        <v>206</v>
      </c>
      <c r="AN5" s="80">
        <v>1.0421</v>
      </c>
      <c r="AO5" s="80">
        <v>4.4000000000000003E-3</v>
      </c>
      <c r="AP5" s="93">
        <v>1.2999999999999999E-3</v>
      </c>
      <c r="AQ5" s="88">
        <v>0.25</v>
      </c>
      <c r="AR5" s="80">
        <v>7.0000000000000001E-3</v>
      </c>
      <c r="AS5" s="21">
        <f t="shared" si="0"/>
        <v>69.344999999999999</v>
      </c>
      <c r="AT5" s="21">
        <f t="shared" si="1"/>
        <v>31.834999999999997</v>
      </c>
      <c r="AU5" s="21">
        <f t="shared" si="2"/>
        <v>2.9194245000000016</v>
      </c>
      <c r="AV5" s="21">
        <f t="shared" si="3"/>
        <v>9.691530000000002</v>
      </c>
      <c r="AW5" s="21">
        <f t="shared" si="4"/>
        <v>4.7049775000000009</v>
      </c>
      <c r="AX5" s="21">
        <f t="shared" si="5"/>
        <v>5.25</v>
      </c>
      <c r="AY5" s="49">
        <f t="shared" si="6"/>
        <v>16.086971160000001</v>
      </c>
      <c r="AZ5" s="49">
        <f t="shared" si="7"/>
        <v>13.983290316000001</v>
      </c>
      <c r="BA5" s="49">
        <f t="shared" si="8"/>
        <v>125.84961284400001</v>
      </c>
    </row>
    <row r="6" spans="1:58">
      <c r="A6" s="17" t="s">
        <v>58</v>
      </c>
      <c r="B6" s="77">
        <v>41760</v>
      </c>
      <c r="C6" s="77">
        <v>41760</v>
      </c>
      <c r="D6" s="3" t="s">
        <v>55</v>
      </c>
      <c r="E6" s="10">
        <v>11.22</v>
      </c>
      <c r="F6" s="79" t="s">
        <v>206</v>
      </c>
      <c r="G6" s="79" t="s">
        <v>206</v>
      </c>
      <c r="H6" s="79" t="s">
        <v>206</v>
      </c>
      <c r="I6" s="79">
        <v>0.79</v>
      </c>
      <c r="J6" s="79">
        <v>1.75</v>
      </c>
      <c r="K6" s="79" t="s">
        <v>206</v>
      </c>
      <c r="L6" s="79" t="s">
        <v>206</v>
      </c>
      <c r="M6" s="79" t="s">
        <v>206</v>
      </c>
      <c r="N6" s="79" t="s">
        <v>206</v>
      </c>
      <c r="O6" s="79" t="s">
        <v>206</v>
      </c>
      <c r="P6" s="80">
        <v>2.1100000000000001E-2</v>
      </c>
      <c r="Q6" s="80">
        <v>2.3999999999999998E-3</v>
      </c>
      <c r="R6" s="80">
        <v>-4.4999999999999997E-3</v>
      </c>
      <c r="S6" s="80" t="s">
        <v>206</v>
      </c>
      <c r="T6" s="80" t="s">
        <v>206</v>
      </c>
      <c r="U6" s="80" t="s">
        <v>206</v>
      </c>
      <c r="V6" s="80" t="s">
        <v>206</v>
      </c>
      <c r="W6" s="80" t="s">
        <v>206</v>
      </c>
      <c r="X6" s="80" t="s">
        <v>206</v>
      </c>
      <c r="Y6" s="80" t="s">
        <v>206</v>
      </c>
      <c r="Z6" s="80" t="s">
        <v>206</v>
      </c>
      <c r="AA6" s="80" t="s">
        <v>206</v>
      </c>
      <c r="AB6" s="80" t="s">
        <v>206</v>
      </c>
      <c r="AC6" s="80" t="s">
        <v>206</v>
      </c>
      <c r="AD6" s="80" t="s">
        <v>206</v>
      </c>
      <c r="AE6" s="80" t="s">
        <v>206</v>
      </c>
      <c r="AF6" s="80" t="s">
        <v>206</v>
      </c>
      <c r="AG6" s="80" t="s">
        <v>206</v>
      </c>
      <c r="AH6" s="80" t="s">
        <v>206</v>
      </c>
      <c r="AI6" s="80" t="s">
        <v>206</v>
      </c>
      <c r="AJ6" s="80">
        <v>4.8999999999999998E-3</v>
      </c>
      <c r="AK6" s="80">
        <v>1.9E-3</v>
      </c>
      <c r="AL6" s="80" t="s">
        <v>206</v>
      </c>
      <c r="AM6" s="80" t="s">
        <v>206</v>
      </c>
      <c r="AN6" s="80">
        <v>1.0495000000000001</v>
      </c>
      <c r="AO6" s="80">
        <v>4.4000000000000003E-3</v>
      </c>
      <c r="AP6" s="93">
        <v>1.2999999999999999E-3</v>
      </c>
      <c r="AQ6" s="88">
        <v>0.25</v>
      </c>
      <c r="AR6" s="80">
        <v>7.0000000000000001E-3</v>
      </c>
      <c r="AS6" s="21">
        <f t="shared" si="0"/>
        <v>69.344999999999999</v>
      </c>
      <c r="AT6" s="21">
        <f t="shared" si="1"/>
        <v>28.01</v>
      </c>
      <c r="AU6" s="21">
        <f t="shared" si="2"/>
        <v>3.4325775000000069</v>
      </c>
      <c r="AV6" s="21">
        <f t="shared" si="3"/>
        <v>5.3524500000000002</v>
      </c>
      <c r="AW6" s="21">
        <f t="shared" si="4"/>
        <v>4.7366125000000006</v>
      </c>
      <c r="AX6" s="21">
        <f t="shared" si="5"/>
        <v>5.25</v>
      </c>
      <c r="AY6" s="49">
        <f t="shared" si="6"/>
        <v>15.096463200000004</v>
      </c>
      <c r="AZ6" s="49">
        <f t="shared" si="7"/>
        <v>13.122310320000004</v>
      </c>
      <c r="BA6" s="49">
        <f t="shared" si="8"/>
        <v>118.10079288000003</v>
      </c>
    </row>
    <row r="7" spans="1:58">
      <c r="A7" s="17" t="s">
        <v>59</v>
      </c>
      <c r="B7" s="77">
        <v>41699</v>
      </c>
      <c r="C7" s="77">
        <v>41699</v>
      </c>
      <c r="D7" s="3" t="s">
        <v>55</v>
      </c>
      <c r="E7" s="10">
        <v>11.83</v>
      </c>
      <c r="F7" s="79" t="s">
        <v>206</v>
      </c>
      <c r="G7" s="79">
        <v>-0.48</v>
      </c>
      <c r="H7" s="79">
        <v>1.47</v>
      </c>
      <c r="I7" s="79">
        <v>0.79</v>
      </c>
      <c r="J7" s="79" t="s">
        <v>206</v>
      </c>
      <c r="K7" s="79" t="s">
        <v>206</v>
      </c>
      <c r="L7" s="79" t="s">
        <v>206</v>
      </c>
      <c r="M7" s="79" t="s">
        <v>206</v>
      </c>
      <c r="N7" s="79" t="s">
        <v>206</v>
      </c>
      <c r="O7" s="79" t="s">
        <v>206</v>
      </c>
      <c r="P7" s="80">
        <v>1.4200000000000001E-2</v>
      </c>
      <c r="Q7" s="80" t="s">
        <v>206</v>
      </c>
      <c r="R7" s="80">
        <v>-5.0000000000000001E-3</v>
      </c>
      <c r="S7" s="80" t="s">
        <v>206</v>
      </c>
      <c r="T7" s="80" t="s">
        <v>206</v>
      </c>
      <c r="U7" s="80" t="s">
        <v>206</v>
      </c>
      <c r="V7" s="80" t="s">
        <v>206</v>
      </c>
      <c r="W7" s="80" t="s">
        <v>206</v>
      </c>
      <c r="X7" s="80" t="s">
        <v>206</v>
      </c>
      <c r="Y7" s="80" t="s">
        <v>206</v>
      </c>
      <c r="Z7" s="80" t="s">
        <v>206</v>
      </c>
      <c r="AA7" s="80" t="s">
        <v>206</v>
      </c>
      <c r="AB7" s="80" t="s">
        <v>206</v>
      </c>
      <c r="AC7" s="80" t="s">
        <v>206</v>
      </c>
      <c r="AD7" s="80">
        <v>2.9999999999999997E-4</v>
      </c>
      <c r="AE7" s="80" t="s">
        <v>206</v>
      </c>
      <c r="AF7" s="80" t="s">
        <v>206</v>
      </c>
      <c r="AG7" s="80">
        <v>2.2000000000000001E-3</v>
      </c>
      <c r="AH7" s="80" t="s">
        <v>206</v>
      </c>
      <c r="AI7" s="80" t="s">
        <v>206</v>
      </c>
      <c r="AJ7" s="80">
        <v>7.4999999999999997E-3</v>
      </c>
      <c r="AK7" s="80">
        <v>5.3E-3</v>
      </c>
      <c r="AL7" s="80" t="s">
        <v>206</v>
      </c>
      <c r="AM7" s="80" t="s">
        <v>206</v>
      </c>
      <c r="AN7" s="80">
        <v>1.0348999999999999</v>
      </c>
      <c r="AO7" s="80">
        <v>4.4000000000000003E-3</v>
      </c>
      <c r="AP7" s="93">
        <v>1.2999999999999999E-3</v>
      </c>
      <c r="AQ7" s="88">
        <v>0.25</v>
      </c>
      <c r="AR7" s="80">
        <v>7.0000000000000001E-3</v>
      </c>
      <c r="AS7" s="21">
        <f t="shared" si="0"/>
        <v>69.344999999999999</v>
      </c>
      <c r="AT7" s="21">
        <f t="shared" si="1"/>
        <v>20.734999999999999</v>
      </c>
      <c r="AU7" s="21">
        <f t="shared" si="2"/>
        <v>2.4201404999999951</v>
      </c>
      <c r="AV7" s="21">
        <f t="shared" si="3"/>
        <v>9.935039999999999</v>
      </c>
      <c r="AW7" s="21">
        <f t="shared" si="4"/>
        <v>4.6741975</v>
      </c>
      <c r="AX7" s="21">
        <f t="shared" si="5"/>
        <v>5.25</v>
      </c>
      <c r="AY7" s="49">
        <f t="shared" si="6"/>
        <v>14.606719139999999</v>
      </c>
      <c r="AZ7" s="49">
        <f t="shared" si="7"/>
        <v>12.696609713999999</v>
      </c>
      <c r="BA7" s="49">
        <f t="shared" si="8"/>
        <v>114.26948742599998</v>
      </c>
    </row>
    <row r="8" spans="1:58">
      <c r="A8" s="17" t="s">
        <v>60</v>
      </c>
      <c r="B8" s="77">
        <v>41760</v>
      </c>
      <c r="C8" s="77">
        <v>41760</v>
      </c>
      <c r="D8" s="3" t="s">
        <v>55</v>
      </c>
      <c r="E8" s="10">
        <v>11.88</v>
      </c>
      <c r="F8" s="79" t="s">
        <v>206</v>
      </c>
      <c r="G8" s="79" t="s">
        <v>206</v>
      </c>
      <c r="H8" s="79">
        <v>1.73</v>
      </c>
      <c r="I8" s="79">
        <v>0.79</v>
      </c>
      <c r="J8" s="79" t="s">
        <v>206</v>
      </c>
      <c r="K8" s="79" t="s">
        <v>206</v>
      </c>
      <c r="L8" s="79" t="s">
        <v>206</v>
      </c>
      <c r="M8" s="79">
        <v>-0.61</v>
      </c>
      <c r="N8" s="79" t="s">
        <v>206</v>
      </c>
      <c r="O8" s="79" t="s">
        <v>206</v>
      </c>
      <c r="P8" s="80">
        <v>1.6199999999999999E-2</v>
      </c>
      <c r="Q8" s="80" t="s">
        <v>206</v>
      </c>
      <c r="R8" s="80">
        <v>-1.4E-3</v>
      </c>
      <c r="S8" s="80" t="s">
        <v>206</v>
      </c>
      <c r="T8" s="80" t="s">
        <v>206</v>
      </c>
      <c r="U8" s="80" t="s">
        <v>206</v>
      </c>
      <c r="V8" s="80" t="s">
        <v>206</v>
      </c>
      <c r="W8" s="80">
        <v>-8.0000000000000004E-4</v>
      </c>
      <c r="X8" s="80" t="s">
        <v>206</v>
      </c>
      <c r="Y8" s="80" t="s">
        <v>206</v>
      </c>
      <c r="Z8" s="80" t="s">
        <v>206</v>
      </c>
      <c r="AA8" s="80" t="s">
        <v>206</v>
      </c>
      <c r="AB8" s="80" t="s">
        <v>206</v>
      </c>
      <c r="AC8" s="80" t="s">
        <v>206</v>
      </c>
      <c r="AD8" s="80" t="s">
        <v>206</v>
      </c>
      <c r="AE8" s="80" t="s">
        <v>206</v>
      </c>
      <c r="AF8" s="80" t="s">
        <v>206</v>
      </c>
      <c r="AG8" s="80">
        <v>5.9999999999999995E-4</v>
      </c>
      <c r="AH8" s="80" t="s">
        <v>206</v>
      </c>
      <c r="AI8" s="80" t="s">
        <v>206</v>
      </c>
      <c r="AJ8" s="80">
        <v>7.4999999999999997E-3</v>
      </c>
      <c r="AK8" s="80">
        <v>5.7999999999999996E-3</v>
      </c>
      <c r="AL8" s="80" t="s">
        <v>206</v>
      </c>
      <c r="AM8" s="80" t="s">
        <v>206</v>
      </c>
      <c r="AN8" s="80">
        <v>1.0373000000000001</v>
      </c>
      <c r="AO8" s="80">
        <v>4.4000000000000003E-3</v>
      </c>
      <c r="AP8" s="93">
        <v>1.2999999999999999E-3</v>
      </c>
      <c r="AQ8" s="88">
        <v>0.25</v>
      </c>
      <c r="AR8" s="80">
        <v>7.0000000000000001E-3</v>
      </c>
      <c r="AS8" s="21">
        <f t="shared" si="0"/>
        <v>69.344999999999999</v>
      </c>
      <c r="AT8" s="21">
        <f t="shared" si="1"/>
        <v>24.29</v>
      </c>
      <c r="AU8" s="21">
        <f t="shared" si="2"/>
        <v>2.5865685000000078</v>
      </c>
      <c r="AV8" s="21">
        <f t="shared" si="3"/>
        <v>10.347067500000001</v>
      </c>
      <c r="AW8" s="21">
        <f t="shared" si="4"/>
        <v>4.6844575000000006</v>
      </c>
      <c r="AX8" s="21">
        <f t="shared" si="5"/>
        <v>5.25</v>
      </c>
      <c r="AY8" s="49">
        <f t="shared" si="6"/>
        <v>15.145402155000001</v>
      </c>
      <c r="AZ8" s="49">
        <f t="shared" si="7"/>
        <v>13.164849565500001</v>
      </c>
      <c r="BA8" s="49">
        <f t="shared" si="8"/>
        <v>118.4836460895</v>
      </c>
    </row>
    <row r="9" spans="1:58">
      <c r="A9" s="17" t="s">
        <v>61</v>
      </c>
      <c r="B9" s="77">
        <v>41760</v>
      </c>
      <c r="C9" s="77">
        <v>41852</v>
      </c>
      <c r="D9" s="3" t="s">
        <v>55</v>
      </c>
      <c r="E9" s="10">
        <v>11</v>
      </c>
      <c r="F9" s="79" t="s">
        <v>206</v>
      </c>
      <c r="G9" s="79" t="s">
        <v>206</v>
      </c>
      <c r="H9" s="79">
        <v>4.33</v>
      </c>
      <c r="I9" s="79">
        <v>0.79</v>
      </c>
      <c r="J9" s="79" t="s">
        <v>206</v>
      </c>
      <c r="K9" s="79">
        <v>-1.31</v>
      </c>
      <c r="L9" s="79" t="s">
        <v>206</v>
      </c>
      <c r="M9" s="79" t="s">
        <v>206</v>
      </c>
      <c r="N9" s="79" t="s">
        <v>206</v>
      </c>
      <c r="O9" s="79" t="s">
        <v>206</v>
      </c>
      <c r="P9" s="80">
        <v>1.78E-2</v>
      </c>
      <c r="Q9" s="80">
        <v>1E-4</v>
      </c>
      <c r="R9" s="80">
        <v>-2E-3</v>
      </c>
      <c r="S9" s="80" t="s">
        <v>206</v>
      </c>
      <c r="T9" s="80" t="s">
        <v>206</v>
      </c>
      <c r="U9" s="80" t="s">
        <v>206</v>
      </c>
      <c r="V9" s="80">
        <v>-4.0000000000000001E-3</v>
      </c>
      <c r="W9" s="80" t="s">
        <v>206</v>
      </c>
      <c r="X9" s="80" t="s">
        <v>206</v>
      </c>
      <c r="Y9" s="80">
        <v>1.6000000000000001E-3</v>
      </c>
      <c r="Z9" s="80" t="s">
        <v>206</v>
      </c>
      <c r="AA9" s="80" t="s">
        <v>206</v>
      </c>
      <c r="AB9" s="80" t="s">
        <v>206</v>
      </c>
      <c r="AC9" s="80" t="s">
        <v>206</v>
      </c>
      <c r="AD9" s="80" t="s">
        <v>206</v>
      </c>
      <c r="AE9" s="80" t="s">
        <v>206</v>
      </c>
      <c r="AF9" s="80" t="s">
        <v>206</v>
      </c>
      <c r="AG9" s="80">
        <v>-4.7999999999999996E-3</v>
      </c>
      <c r="AH9" s="80" t="s">
        <v>206</v>
      </c>
      <c r="AI9" s="80" t="s">
        <v>206</v>
      </c>
      <c r="AJ9" s="80">
        <v>6.7000000000000002E-3</v>
      </c>
      <c r="AK9" s="80">
        <v>4.1999999999999997E-3</v>
      </c>
      <c r="AL9" s="80" t="s">
        <v>206</v>
      </c>
      <c r="AM9" s="80" t="s">
        <v>206</v>
      </c>
      <c r="AN9" s="80">
        <v>1.0335000000000001</v>
      </c>
      <c r="AO9" s="80">
        <v>4.4000000000000003E-3</v>
      </c>
      <c r="AP9" s="93">
        <v>1.2999999999999999E-3</v>
      </c>
      <c r="AQ9" s="88">
        <v>0.25</v>
      </c>
      <c r="AR9" s="80">
        <v>7.0000000000000001E-3</v>
      </c>
      <c r="AS9" s="21">
        <f t="shared" si="0"/>
        <v>69.344999999999999</v>
      </c>
      <c r="AT9" s="21">
        <f t="shared" si="1"/>
        <v>24.934999999999999</v>
      </c>
      <c r="AU9" s="21">
        <f t="shared" si="2"/>
        <v>2.3230575000000058</v>
      </c>
      <c r="AV9" s="21">
        <f t="shared" si="3"/>
        <v>8.4488625000000006</v>
      </c>
      <c r="AW9" s="21">
        <f t="shared" si="4"/>
        <v>4.668212500000001</v>
      </c>
      <c r="AX9" s="21">
        <f t="shared" si="5"/>
        <v>5.25</v>
      </c>
      <c r="AY9" s="49">
        <f t="shared" si="6"/>
        <v>14.946117225000002</v>
      </c>
      <c r="AZ9" s="49">
        <f t="shared" si="7"/>
        <v>12.9916249725</v>
      </c>
      <c r="BA9" s="49">
        <f t="shared" si="8"/>
        <v>116.92462475249999</v>
      </c>
    </row>
    <row r="10" spans="1:58">
      <c r="A10" s="17" t="s">
        <v>62</v>
      </c>
      <c r="B10" s="77">
        <v>41640</v>
      </c>
      <c r="C10" s="77">
        <v>41640</v>
      </c>
      <c r="D10" s="3" t="s">
        <v>55</v>
      </c>
      <c r="E10" s="10">
        <v>18.940000000000001</v>
      </c>
      <c r="F10" s="79" t="s">
        <v>206</v>
      </c>
      <c r="G10" s="79">
        <v>1.04</v>
      </c>
      <c r="H10" s="79">
        <v>1.5</v>
      </c>
      <c r="I10" s="79">
        <v>0.79</v>
      </c>
      <c r="J10" s="79" t="s">
        <v>206</v>
      </c>
      <c r="K10" s="79" t="s">
        <v>206</v>
      </c>
      <c r="L10" s="79" t="s">
        <v>206</v>
      </c>
      <c r="M10" s="79" t="s">
        <v>206</v>
      </c>
      <c r="N10" s="79" t="s">
        <v>206</v>
      </c>
      <c r="O10" s="79" t="s">
        <v>206</v>
      </c>
      <c r="P10" s="80">
        <v>2.01E-2</v>
      </c>
      <c r="Q10" s="80">
        <v>2.0000000000000001E-4</v>
      </c>
      <c r="R10" s="80">
        <v>-8.9999999999999998E-4</v>
      </c>
      <c r="S10" s="80" t="s">
        <v>206</v>
      </c>
      <c r="T10" s="80" t="s">
        <v>206</v>
      </c>
      <c r="U10" s="80" t="s">
        <v>206</v>
      </c>
      <c r="V10" s="80" t="s">
        <v>206</v>
      </c>
      <c r="W10" s="80" t="s">
        <v>206</v>
      </c>
      <c r="X10" s="80" t="s">
        <v>206</v>
      </c>
      <c r="Y10" s="80" t="s">
        <v>206</v>
      </c>
      <c r="Z10" s="80" t="s">
        <v>206</v>
      </c>
      <c r="AA10" s="80" t="s">
        <v>206</v>
      </c>
      <c r="AB10" s="80" t="s">
        <v>206</v>
      </c>
      <c r="AC10" s="80" t="s">
        <v>206</v>
      </c>
      <c r="AD10" s="80" t="s">
        <v>206</v>
      </c>
      <c r="AE10" s="80" t="s">
        <v>206</v>
      </c>
      <c r="AF10" s="80" t="s">
        <v>206</v>
      </c>
      <c r="AG10" s="80">
        <v>2.0999999999999999E-3</v>
      </c>
      <c r="AH10" s="80" t="s">
        <v>206</v>
      </c>
      <c r="AI10" s="80" t="s">
        <v>206</v>
      </c>
      <c r="AJ10" s="80">
        <v>7.0000000000000001E-3</v>
      </c>
      <c r="AK10" s="80">
        <v>5.4000000000000003E-3</v>
      </c>
      <c r="AL10" s="80" t="s">
        <v>206</v>
      </c>
      <c r="AM10" s="80" t="s">
        <v>206</v>
      </c>
      <c r="AN10" s="80">
        <v>1.0542</v>
      </c>
      <c r="AO10" s="80">
        <v>4.4000000000000003E-3</v>
      </c>
      <c r="AP10" s="93">
        <v>1.2999999999999999E-3</v>
      </c>
      <c r="AQ10" s="88">
        <v>0.25</v>
      </c>
      <c r="AR10" s="84">
        <v>5.1000000000000004E-3</v>
      </c>
      <c r="AS10" s="21">
        <f t="shared" si="0"/>
        <v>69.344999999999999</v>
      </c>
      <c r="AT10" s="21">
        <f t="shared" si="1"/>
        <v>36.819999999999993</v>
      </c>
      <c r="AU10" s="21">
        <f t="shared" si="2"/>
        <v>3.7584990000000018</v>
      </c>
      <c r="AV10" s="21">
        <f t="shared" si="3"/>
        <v>9.8040600000000016</v>
      </c>
      <c r="AW10" s="21">
        <f t="shared" si="4"/>
        <v>4.7567050000000002</v>
      </c>
      <c r="AX10" s="21">
        <f t="shared" si="5"/>
        <v>3.8250000000000002</v>
      </c>
      <c r="AY10" s="49">
        <f t="shared" si="6"/>
        <v>16.680204319999998</v>
      </c>
      <c r="AZ10" s="49">
        <f t="shared" si="7"/>
        <v>14.498946832</v>
      </c>
      <c r="BA10" s="49">
        <f t="shared" si="8"/>
        <v>130.49052148799998</v>
      </c>
    </row>
    <row r="11" spans="1:58">
      <c r="A11" s="17" t="s">
        <v>63</v>
      </c>
      <c r="B11" s="77">
        <v>41640</v>
      </c>
      <c r="C11" s="77">
        <v>41640</v>
      </c>
      <c r="D11" s="3" t="s">
        <v>55</v>
      </c>
      <c r="E11" s="10">
        <v>18.940000000000001</v>
      </c>
      <c r="F11" s="79" t="s">
        <v>206</v>
      </c>
      <c r="G11" s="79">
        <v>0.45</v>
      </c>
      <c r="H11" s="79">
        <v>1.5</v>
      </c>
      <c r="I11" s="79">
        <v>0.79</v>
      </c>
      <c r="J11" s="79" t="s">
        <v>206</v>
      </c>
      <c r="K11" s="79" t="s">
        <v>206</v>
      </c>
      <c r="L11" s="79" t="s">
        <v>206</v>
      </c>
      <c r="M11" s="79" t="s">
        <v>206</v>
      </c>
      <c r="N11" s="79" t="s">
        <v>206</v>
      </c>
      <c r="O11" s="79" t="s">
        <v>206</v>
      </c>
      <c r="P11" s="80">
        <v>2.01E-2</v>
      </c>
      <c r="Q11" s="80">
        <v>2.0000000000000001E-4</v>
      </c>
      <c r="R11" s="80">
        <v>5.0000000000000001E-4</v>
      </c>
      <c r="S11" s="80" t="s">
        <v>206</v>
      </c>
      <c r="T11" s="80" t="s">
        <v>206</v>
      </c>
      <c r="U11" s="80" t="s">
        <v>206</v>
      </c>
      <c r="V11" s="80" t="s">
        <v>206</v>
      </c>
      <c r="W11" s="80" t="s">
        <v>206</v>
      </c>
      <c r="X11" s="80" t="s">
        <v>206</v>
      </c>
      <c r="Y11" s="80" t="s">
        <v>206</v>
      </c>
      <c r="Z11" s="80" t="s">
        <v>206</v>
      </c>
      <c r="AA11" s="80" t="s">
        <v>206</v>
      </c>
      <c r="AB11" s="80" t="s">
        <v>206</v>
      </c>
      <c r="AC11" s="80" t="s">
        <v>206</v>
      </c>
      <c r="AD11" s="80" t="s">
        <v>206</v>
      </c>
      <c r="AE11" s="80" t="s">
        <v>206</v>
      </c>
      <c r="AF11" s="80" t="s">
        <v>206</v>
      </c>
      <c r="AG11" s="80">
        <v>1.6999999999999999E-3</v>
      </c>
      <c r="AH11" s="80" t="s">
        <v>206</v>
      </c>
      <c r="AI11" s="80" t="s">
        <v>206</v>
      </c>
      <c r="AJ11" s="80">
        <v>7.0000000000000001E-3</v>
      </c>
      <c r="AK11" s="80">
        <v>5.4000000000000003E-3</v>
      </c>
      <c r="AL11" s="80" t="s">
        <v>206</v>
      </c>
      <c r="AM11" s="80" t="s">
        <v>206</v>
      </c>
      <c r="AN11" s="80">
        <v>1.0542</v>
      </c>
      <c r="AO11" s="80">
        <v>4.4000000000000003E-3</v>
      </c>
      <c r="AP11" s="93">
        <v>1.2999999999999999E-3</v>
      </c>
      <c r="AQ11" s="88">
        <v>0.25</v>
      </c>
      <c r="AR11" s="80">
        <v>0</v>
      </c>
      <c r="AS11" s="21">
        <f t="shared" si="0"/>
        <v>69.344999999999999</v>
      </c>
      <c r="AT11" s="21">
        <f t="shared" si="1"/>
        <v>37.28</v>
      </c>
      <c r="AU11" s="21">
        <f t="shared" si="2"/>
        <v>3.7584990000000018</v>
      </c>
      <c r="AV11" s="21">
        <f t="shared" si="3"/>
        <v>9.8040600000000016</v>
      </c>
      <c r="AW11" s="21">
        <f t="shared" si="4"/>
        <v>4.7567050000000002</v>
      </c>
      <c r="AX11" s="21">
        <f t="shared" si="5"/>
        <v>0</v>
      </c>
      <c r="AY11" s="49">
        <f t="shared" si="6"/>
        <v>16.24275432</v>
      </c>
      <c r="AZ11" s="49">
        <f t="shared" si="7"/>
        <v>14.118701831999999</v>
      </c>
      <c r="BA11" s="49">
        <f t="shared" si="8"/>
        <v>127.06831648799999</v>
      </c>
    </row>
    <row r="12" spans="1:58">
      <c r="A12" s="17" t="s">
        <v>240</v>
      </c>
      <c r="B12" s="77">
        <v>41640</v>
      </c>
      <c r="C12" s="77">
        <v>41640</v>
      </c>
      <c r="D12" s="3" t="s">
        <v>55</v>
      </c>
      <c r="E12" s="10">
        <v>17.63</v>
      </c>
      <c r="F12" s="79" t="s">
        <v>206</v>
      </c>
      <c r="G12" s="79">
        <v>0.84</v>
      </c>
      <c r="H12" s="79">
        <v>1.72</v>
      </c>
      <c r="I12" s="79">
        <v>0.79</v>
      </c>
      <c r="J12" s="79" t="s">
        <v>206</v>
      </c>
      <c r="K12" s="79" t="s">
        <v>206</v>
      </c>
      <c r="L12" s="79" t="s">
        <v>206</v>
      </c>
      <c r="M12" s="79" t="s">
        <v>206</v>
      </c>
      <c r="N12" s="79" t="s">
        <v>206</v>
      </c>
      <c r="O12" s="79" t="s">
        <v>206</v>
      </c>
      <c r="P12" s="80">
        <v>2.2800000000000001E-2</v>
      </c>
      <c r="Q12" s="80">
        <v>2.0000000000000001E-4</v>
      </c>
      <c r="R12" s="80">
        <v>1E-3</v>
      </c>
      <c r="S12" s="80" t="s">
        <v>206</v>
      </c>
      <c r="T12" s="80" t="s">
        <v>206</v>
      </c>
      <c r="U12" s="80">
        <v>6.9999999999999999E-4</v>
      </c>
      <c r="V12" s="80" t="s">
        <v>206</v>
      </c>
      <c r="W12" s="80" t="s">
        <v>206</v>
      </c>
      <c r="X12" s="80" t="s">
        <v>206</v>
      </c>
      <c r="Y12" s="80" t="s">
        <v>206</v>
      </c>
      <c r="Z12" s="80" t="s">
        <v>206</v>
      </c>
      <c r="AA12" s="80" t="s">
        <v>206</v>
      </c>
      <c r="AB12" s="80" t="s">
        <v>206</v>
      </c>
      <c r="AC12" s="80" t="s">
        <v>206</v>
      </c>
      <c r="AD12" s="80" t="s">
        <v>206</v>
      </c>
      <c r="AE12" s="80" t="s">
        <v>206</v>
      </c>
      <c r="AF12" s="80" t="s">
        <v>206</v>
      </c>
      <c r="AG12" s="80">
        <v>1.2999999999999999E-3</v>
      </c>
      <c r="AH12" s="80" t="s">
        <v>206</v>
      </c>
      <c r="AI12" s="80" t="s">
        <v>206</v>
      </c>
      <c r="AJ12" s="80">
        <v>7.0000000000000001E-3</v>
      </c>
      <c r="AK12" s="80">
        <v>5.4000000000000003E-3</v>
      </c>
      <c r="AL12" s="80" t="s">
        <v>206</v>
      </c>
      <c r="AM12" s="80" t="s">
        <v>206</v>
      </c>
      <c r="AN12" s="80">
        <v>1.0542</v>
      </c>
      <c r="AO12" s="80">
        <v>4.4000000000000003E-3</v>
      </c>
      <c r="AP12" s="93">
        <v>1.2999999999999999E-3</v>
      </c>
      <c r="AQ12" s="88">
        <v>0.25</v>
      </c>
      <c r="AR12" s="80">
        <v>7.0000000000000001E-3</v>
      </c>
      <c r="AS12" s="21">
        <f t="shared" si="0"/>
        <v>69.344999999999999</v>
      </c>
      <c r="AT12" s="21">
        <f t="shared" si="1"/>
        <v>39.504999999999995</v>
      </c>
      <c r="AU12" s="21">
        <f t="shared" si="2"/>
        <v>3.7584990000000018</v>
      </c>
      <c r="AV12" s="21">
        <f t="shared" si="3"/>
        <v>9.8040600000000016</v>
      </c>
      <c r="AW12" s="21">
        <f t="shared" si="4"/>
        <v>4.7567050000000002</v>
      </c>
      <c r="AX12" s="21">
        <f t="shared" si="5"/>
        <v>5.25</v>
      </c>
      <c r="AY12" s="49">
        <f t="shared" si="6"/>
        <v>17.21450432</v>
      </c>
      <c r="AZ12" s="49">
        <f t="shared" si="7"/>
        <v>14.963376832000002</v>
      </c>
      <c r="BA12" s="49">
        <f t="shared" si="8"/>
        <v>134.67039148800001</v>
      </c>
    </row>
    <row r="13" spans="1:58">
      <c r="A13" s="17" t="s">
        <v>65</v>
      </c>
      <c r="B13" s="77">
        <v>41760</v>
      </c>
      <c r="C13" s="77">
        <v>41760</v>
      </c>
      <c r="D13" s="3" t="s">
        <v>55</v>
      </c>
      <c r="E13" s="10">
        <v>15.43</v>
      </c>
      <c r="F13" s="79" t="s">
        <v>206</v>
      </c>
      <c r="G13" s="79">
        <v>1.25</v>
      </c>
      <c r="H13" s="79">
        <v>0.98</v>
      </c>
      <c r="I13" s="79">
        <v>0.79</v>
      </c>
      <c r="J13" s="79" t="s">
        <v>206</v>
      </c>
      <c r="K13" s="79" t="s">
        <v>206</v>
      </c>
      <c r="L13" s="79" t="s">
        <v>206</v>
      </c>
      <c r="M13" s="79" t="s">
        <v>206</v>
      </c>
      <c r="N13" s="79" t="s">
        <v>206</v>
      </c>
      <c r="O13" s="79" t="s">
        <v>206</v>
      </c>
      <c r="P13" s="80">
        <v>1.4200000000000001E-2</v>
      </c>
      <c r="Q13" s="80">
        <v>1.8E-3</v>
      </c>
      <c r="R13" s="80" t="s">
        <v>206</v>
      </c>
      <c r="S13" s="80" t="s">
        <v>206</v>
      </c>
      <c r="T13" s="80" t="s">
        <v>206</v>
      </c>
      <c r="U13" s="80" t="s">
        <v>206</v>
      </c>
      <c r="V13" s="80" t="s">
        <v>206</v>
      </c>
      <c r="W13" s="80" t="s">
        <v>206</v>
      </c>
      <c r="X13" s="80" t="s">
        <v>206</v>
      </c>
      <c r="Y13" s="80" t="s">
        <v>206</v>
      </c>
      <c r="Z13" s="80" t="s">
        <v>206</v>
      </c>
      <c r="AA13" s="80" t="s">
        <v>206</v>
      </c>
      <c r="AB13" s="80" t="s">
        <v>206</v>
      </c>
      <c r="AC13" s="80" t="s">
        <v>206</v>
      </c>
      <c r="AD13" s="81" t="s">
        <v>206</v>
      </c>
      <c r="AE13" s="81" t="s">
        <v>206</v>
      </c>
      <c r="AF13" s="80" t="s">
        <v>206</v>
      </c>
      <c r="AG13" s="80" t="s">
        <v>206</v>
      </c>
      <c r="AH13" s="80" t="s">
        <v>206</v>
      </c>
      <c r="AI13" s="80" t="s">
        <v>206</v>
      </c>
      <c r="AJ13" s="80">
        <v>6.7999999999999996E-3</v>
      </c>
      <c r="AK13" s="80">
        <v>4.8999999999999998E-3</v>
      </c>
      <c r="AL13" s="80" t="s">
        <v>206</v>
      </c>
      <c r="AM13" s="80" t="s">
        <v>206</v>
      </c>
      <c r="AN13" s="80">
        <v>1.0497000000000001</v>
      </c>
      <c r="AO13" s="80">
        <v>4.4000000000000003E-3</v>
      </c>
      <c r="AP13" s="93">
        <v>1.2999999999999999E-3</v>
      </c>
      <c r="AQ13" s="88">
        <v>0.25</v>
      </c>
      <c r="AR13" s="80">
        <v>7.0000000000000001E-3</v>
      </c>
      <c r="AS13" s="21">
        <f t="shared" si="0"/>
        <v>69.344999999999999</v>
      </c>
      <c r="AT13" s="21">
        <f t="shared" si="1"/>
        <v>30.45</v>
      </c>
      <c r="AU13" s="21">
        <f t="shared" si="2"/>
        <v>3.4464465000000053</v>
      </c>
      <c r="AV13" s="21">
        <f t="shared" si="3"/>
        <v>9.2111175000000003</v>
      </c>
      <c r="AW13" s="21">
        <f t="shared" si="4"/>
        <v>4.7374675000000011</v>
      </c>
      <c r="AX13" s="21">
        <f t="shared" si="5"/>
        <v>5.25</v>
      </c>
      <c r="AY13" s="49">
        <f t="shared" si="6"/>
        <v>15.917204095000001</v>
      </c>
      <c r="AZ13" s="49">
        <f t="shared" si="7"/>
        <v>13.8357235595</v>
      </c>
      <c r="BA13" s="49">
        <f t="shared" si="8"/>
        <v>124.5215120355</v>
      </c>
    </row>
    <row r="14" spans="1:58">
      <c r="A14" s="17" t="s">
        <v>66</v>
      </c>
      <c r="B14" s="77">
        <v>41760</v>
      </c>
      <c r="C14" s="77">
        <v>41760</v>
      </c>
      <c r="D14" s="3" t="s">
        <v>55</v>
      </c>
      <c r="E14" s="10">
        <v>23.77</v>
      </c>
      <c r="F14" s="79" t="s">
        <v>206</v>
      </c>
      <c r="G14" s="79">
        <v>2.2599999999999998</v>
      </c>
      <c r="H14" s="79">
        <v>0.9</v>
      </c>
      <c r="I14" s="79">
        <v>0.79</v>
      </c>
      <c r="J14" s="79" t="s">
        <v>206</v>
      </c>
      <c r="K14" s="79" t="s">
        <v>206</v>
      </c>
      <c r="L14" s="79" t="s">
        <v>206</v>
      </c>
      <c r="M14" s="79" t="s">
        <v>206</v>
      </c>
      <c r="N14" s="79" t="s">
        <v>206</v>
      </c>
      <c r="O14" s="79" t="s">
        <v>206</v>
      </c>
      <c r="P14" s="80">
        <v>1.38E-2</v>
      </c>
      <c r="Q14" s="80">
        <v>5.9999999999999995E-4</v>
      </c>
      <c r="R14" s="80">
        <v>-3.3999999999999998E-3</v>
      </c>
      <c r="S14" s="80">
        <v>3.5999999999999999E-3</v>
      </c>
      <c r="T14" s="80">
        <v>-2.0999999999999999E-3</v>
      </c>
      <c r="U14" s="80" t="s">
        <v>206</v>
      </c>
      <c r="V14" s="80" t="s">
        <v>206</v>
      </c>
      <c r="W14" s="80" t="s">
        <v>206</v>
      </c>
      <c r="X14" s="80" t="s">
        <v>206</v>
      </c>
      <c r="Y14" s="80" t="s">
        <v>206</v>
      </c>
      <c r="Z14" s="80" t="s">
        <v>206</v>
      </c>
      <c r="AA14" s="80" t="s">
        <v>206</v>
      </c>
      <c r="AB14" s="80" t="s">
        <v>206</v>
      </c>
      <c r="AC14" s="80" t="s">
        <v>206</v>
      </c>
      <c r="AD14" s="80" t="s">
        <v>206</v>
      </c>
      <c r="AE14" s="80" t="s">
        <v>206</v>
      </c>
      <c r="AF14" s="80" t="s">
        <v>206</v>
      </c>
      <c r="AG14" s="80">
        <v>-2.0999999999999999E-3</v>
      </c>
      <c r="AH14" s="50">
        <v>2.3999999999999998E-3</v>
      </c>
      <c r="AI14" s="80" t="s">
        <v>206</v>
      </c>
      <c r="AJ14" s="80">
        <v>6.8999999999999999E-3</v>
      </c>
      <c r="AK14" s="80">
        <v>1.6000000000000001E-3</v>
      </c>
      <c r="AL14" s="80" t="s">
        <v>206</v>
      </c>
      <c r="AM14" s="80" t="s">
        <v>206</v>
      </c>
      <c r="AN14" s="80">
        <v>1.0653999999999999</v>
      </c>
      <c r="AO14" s="80">
        <v>4.4000000000000003E-3</v>
      </c>
      <c r="AP14" s="93">
        <v>1.2999999999999999E-3</v>
      </c>
      <c r="AQ14" s="88">
        <v>0.25</v>
      </c>
      <c r="AR14" s="80">
        <v>7.0000000000000001E-3</v>
      </c>
      <c r="AS14" s="21">
        <f t="shared" si="0"/>
        <v>69.344999999999999</v>
      </c>
      <c r="AT14" s="21">
        <f t="shared" si="1"/>
        <v>37.094999999999999</v>
      </c>
      <c r="AU14" s="21">
        <f t="shared" si="2"/>
        <v>4.5351629999999936</v>
      </c>
      <c r="AV14" s="21">
        <f t="shared" si="3"/>
        <v>6.791925</v>
      </c>
      <c r="AW14" s="21">
        <f t="shared" si="4"/>
        <v>4.8045850000000003</v>
      </c>
      <c r="AX14" s="21">
        <f t="shared" si="5"/>
        <v>5.25</v>
      </c>
      <c r="AY14" s="49">
        <f t="shared" si="6"/>
        <v>16.616817490000003</v>
      </c>
      <c r="AZ14" s="49">
        <f t="shared" si="7"/>
        <v>14.443849049000001</v>
      </c>
      <c r="BA14" s="49">
        <f t="shared" si="8"/>
        <v>129.994641441</v>
      </c>
    </row>
    <row r="15" spans="1:58">
      <c r="A15" s="17" t="s">
        <v>241</v>
      </c>
      <c r="B15" s="77">
        <v>41760</v>
      </c>
      <c r="C15" s="77">
        <v>41760</v>
      </c>
      <c r="D15" s="3" t="s">
        <v>55</v>
      </c>
      <c r="E15" s="10">
        <v>10.02</v>
      </c>
      <c r="F15" s="79" t="s">
        <v>206</v>
      </c>
      <c r="G15" s="79" t="s">
        <v>206</v>
      </c>
      <c r="H15" s="79">
        <v>1.39</v>
      </c>
      <c r="I15" s="79">
        <v>0.79</v>
      </c>
      <c r="J15" s="79" t="s">
        <v>206</v>
      </c>
      <c r="K15" s="79" t="s">
        <v>206</v>
      </c>
      <c r="L15" s="79" t="s">
        <v>206</v>
      </c>
      <c r="M15" s="79" t="s">
        <v>206</v>
      </c>
      <c r="N15" s="79" t="s">
        <v>206</v>
      </c>
      <c r="O15" s="79" t="s">
        <v>206</v>
      </c>
      <c r="P15" s="80">
        <v>1.9599999999999999E-2</v>
      </c>
      <c r="Q15" s="80">
        <v>1.6000000000000001E-3</v>
      </c>
      <c r="R15" s="80">
        <v>-8.9999999999999998E-4</v>
      </c>
      <c r="S15" s="80" t="s">
        <v>206</v>
      </c>
      <c r="T15" s="80" t="s">
        <v>206</v>
      </c>
      <c r="U15" s="80" t="s">
        <v>206</v>
      </c>
      <c r="V15" s="80" t="s">
        <v>206</v>
      </c>
      <c r="W15" s="80" t="s">
        <v>206</v>
      </c>
      <c r="X15" s="80" t="s">
        <v>206</v>
      </c>
      <c r="Y15" s="80" t="s">
        <v>206</v>
      </c>
      <c r="Z15" s="80" t="s">
        <v>206</v>
      </c>
      <c r="AA15" s="80" t="s">
        <v>206</v>
      </c>
      <c r="AB15" s="80" t="s">
        <v>206</v>
      </c>
      <c r="AC15" s="80" t="s">
        <v>206</v>
      </c>
      <c r="AD15" s="80" t="s">
        <v>206</v>
      </c>
      <c r="AE15" s="80" t="s">
        <v>206</v>
      </c>
      <c r="AF15" s="80" t="s">
        <v>206</v>
      </c>
      <c r="AG15" s="80">
        <v>2.3999999999999998E-3</v>
      </c>
      <c r="AH15" s="80" t="s">
        <v>206</v>
      </c>
      <c r="AI15" s="80" t="s">
        <v>206</v>
      </c>
      <c r="AJ15" s="80">
        <v>6.4000000000000003E-3</v>
      </c>
      <c r="AK15" s="80">
        <v>3.3999999999999998E-3</v>
      </c>
      <c r="AL15" s="80" t="s">
        <v>206</v>
      </c>
      <c r="AM15" s="80" t="s">
        <v>206</v>
      </c>
      <c r="AN15" s="80">
        <v>1.071</v>
      </c>
      <c r="AO15" s="80">
        <v>4.4000000000000003E-3</v>
      </c>
      <c r="AP15" s="93">
        <v>1.2999999999999999E-3</v>
      </c>
      <c r="AQ15" s="88">
        <v>0.25</v>
      </c>
      <c r="AR15" s="80">
        <v>7.0000000000000001E-3</v>
      </c>
      <c r="AS15" s="21">
        <f t="shared" si="0"/>
        <v>69.344999999999999</v>
      </c>
      <c r="AT15" s="21">
        <f t="shared" si="1"/>
        <v>27.424999999999997</v>
      </c>
      <c r="AU15" s="21">
        <f t="shared" si="2"/>
        <v>4.9234949999999964</v>
      </c>
      <c r="AV15" s="21">
        <f t="shared" si="3"/>
        <v>7.8718499999999993</v>
      </c>
      <c r="AW15" s="21">
        <f t="shared" si="4"/>
        <v>4.828525</v>
      </c>
      <c r="AX15" s="21">
        <f t="shared" si="5"/>
        <v>5.25</v>
      </c>
      <c r="AY15" s="49">
        <f t="shared" si="6"/>
        <v>15.5537031</v>
      </c>
      <c r="AZ15" s="49">
        <f t="shared" si="7"/>
        <v>13.519757310000001</v>
      </c>
      <c r="BA15" s="49">
        <f t="shared" si="8"/>
        <v>121.67781579</v>
      </c>
    </row>
    <row r="16" spans="1:58">
      <c r="A16" s="17" t="s">
        <v>70</v>
      </c>
      <c r="B16" s="77">
        <v>41640</v>
      </c>
      <c r="C16" s="77">
        <v>41640</v>
      </c>
      <c r="D16" s="3" t="s">
        <v>55</v>
      </c>
      <c r="E16" s="10">
        <v>14.56</v>
      </c>
      <c r="F16" s="79" t="s">
        <v>206</v>
      </c>
      <c r="G16" s="79" t="s">
        <v>206</v>
      </c>
      <c r="H16" s="79">
        <v>1.62</v>
      </c>
      <c r="I16" s="79">
        <v>0.79</v>
      </c>
      <c r="J16" s="79" t="s">
        <v>206</v>
      </c>
      <c r="K16" s="79" t="s">
        <v>206</v>
      </c>
      <c r="L16" s="79" t="s">
        <v>206</v>
      </c>
      <c r="M16" s="79" t="s">
        <v>206</v>
      </c>
      <c r="N16" s="79" t="s">
        <v>206</v>
      </c>
      <c r="O16" s="79" t="s">
        <v>206</v>
      </c>
      <c r="P16" s="80">
        <v>1.3599999999999999E-2</v>
      </c>
      <c r="Q16" s="80">
        <v>1.8E-3</v>
      </c>
      <c r="R16" s="80">
        <v>-2.0999999999999999E-3</v>
      </c>
      <c r="S16" s="80">
        <v>-4.5999999999999999E-3</v>
      </c>
      <c r="T16" s="80" t="s">
        <v>206</v>
      </c>
      <c r="U16" s="80">
        <v>-8.0000000000000004E-4</v>
      </c>
      <c r="V16" s="80">
        <v>-6.9999999999999999E-4</v>
      </c>
      <c r="W16" s="80" t="s">
        <v>206</v>
      </c>
      <c r="X16" s="80" t="s">
        <v>206</v>
      </c>
      <c r="Y16" s="80" t="s">
        <v>206</v>
      </c>
      <c r="Z16" s="80" t="s">
        <v>206</v>
      </c>
      <c r="AA16" s="80" t="s">
        <v>206</v>
      </c>
      <c r="AB16" s="80" t="s">
        <v>206</v>
      </c>
      <c r="AC16" s="80" t="s">
        <v>206</v>
      </c>
      <c r="AD16" s="80">
        <v>4.0000000000000002E-4</v>
      </c>
      <c r="AE16" s="80" t="s">
        <v>206</v>
      </c>
      <c r="AF16" s="80" t="s">
        <v>206</v>
      </c>
      <c r="AG16" s="80">
        <v>1.4E-3</v>
      </c>
      <c r="AH16" s="80">
        <v>-1.4E-3</v>
      </c>
      <c r="AI16" s="80" t="s">
        <v>206</v>
      </c>
      <c r="AJ16" s="80">
        <v>7.3000000000000001E-3</v>
      </c>
      <c r="AK16" s="80">
        <v>5.1999999999999998E-3</v>
      </c>
      <c r="AL16" s="80" t="s">
        <v>206</v>
      </c>
      <c r="AM16" s="80" t="s">
        <v>206</v>
      </c>
      <c r="AN16" s="80">
        <v>1.0663</v>
      </c>
      <c r="AO16" s="80">
        <v>4.4000000000000003E-3</v>
      </c>
      <c r="AP16" s="93">
        <v>1.2999999999999999E-3</v>
      </c>
      <c r="AQ16" s="88">
        <v>0.25</v>
      </c>
      <c r="AR16" s="80">
        <v>7.0000000000000001E-3</v>
      </c>
      <c r="AS16" s="21">
        <f t="shared" si="0"/>
        <v>69.344999999999999</v>
      </c>
      <c r="AT16" s="21">
        <f t="shared" si="1"/>
        <v>22.669999999999998</v>
      </c>
      <c r="AU16" s="21">
        <f t="shared" si="2"/>
        <v>4.597573500000002</v>
      </c>
      <c r="AV16" s="21">
        <f t="shared" si="3"/>
        <v>9.9965625000000014</v>
      </c>
      <c r="AW16" s="21">
        <f t="shared" si="4"/>
        <v>4.8084325000000003</v>
      </c>
      <c r="AX16" s="21">
        <f t="shared" si="5"/>
        <v>5.25</v>
      </c>
      <c r="AY16" s="49">
        <f t="shared" si="6"/>
        <v>15.166783904999999</v>
      </c>
      <c r="AZ16" s="49">
        <f t="shared" si="7"/>
        <v>13.183435240499998</v>
      </c>
      <c r="BA16" s="49">
        <f t="shared" si="8"/>
        <v>118.65091716449997</v>
      </c>
    </row>
    <row r="17" spans="1:53">
      <c r="A17" s="17" t="s">
        <v>71</v>
      </c>
      <c r="B17" s="77">
        <v>41760</v>
      </c>
      <c r="C17" s="77">
        <v>41760</v>
      </c>
      <c r="D17" s="3" t="s">
        <v>55</v>
      </c>
      <c r="E17" s="10">
        <v>11.26</v>
      </c>
      <c r="F17" s="79" t="s">
        <v>206</v>
      </c>
      <c r="G17" s="79" t="s">
        <v>206</v>
      </c>
      <c r="H17" s="79" t="s">
        <v>206</v>
      </c>
      <c r="I17" s="79">
        <v>0.79</v>
      </c>
      <c r="J17" s="79" t="s">
        <v>206</v>
      </c>
      <c r="K17" s="79" t="s">
        <v>206</v>
      </c>
      <c r="L17" s="79" t="s">
        <v>206</v>
      </c>
      <c r="M17" s="79" t="s">
        <v>206</v>
      </c>
      <c r="N17" s="79" t="s">
        <v>206</v>
      </c>
      <c r="O17" s="79" t="s">
        <v>206</v>
      </c>
      <c r="P17" s="80">
        <v>8.0000000000000002E-3</v>
      </c>
      <c r="Q17" s="80">
        <v>1.1999999999999999E-3</v>
      </c>
      <c r="R17" s="80">
        <v>-8.6999999999999994E-3</v>
      </c>
      <c r="S17" s="80" t="s">
        <v>206</v>
      </c>
      <c r="T17" s="80" t="s">
        <v>206</v>
      </c>
      <c r="U17" s="80">
        <v>-8.0000000000000004E-4</v>
      </c>
      <c r="V17" s="80">
        <v>-1E-3</v>
      </c>
      <c r="W17" s="80" t="s">
        <v>206</v>
      </c>
      <c r="X17" s="80" t="s">
        <v>206</v>
      </c>
      <c r="Y17" s="80" t="s">
        <v>206</v>
      </c>
      <c r="Z17" s="80" t="s">
        <v>206</v>
      </c>
      <c r="AA17" s="80" t="s">
        <v>206</v>
      </c>
      <c r="AB17" s="80" t="s">
        <v>206</v>
      </c>
      <c r="AC17" s="80" t="s">
        <v>206</v>
      </c>
      <c r="AD17" s="80" t="s">
        <v>206</v>
      </c>
      <c r="AE17" s="80" t="s">
        <v>206</v>
      </c>
      <c r="AF17" s="80">
        <v>-1.2999999999999999E-3</v>
      </c>
      <c r="AG17" s="80">
        <v>1.4200000000000001E-2</v>
      </c>
      <c r="AH17" s="80" t="s">
        <v>206</v>
      </c>
      <c r="AI17" s="80" t="s">
        <v>206</v>
      </c>
      <c r="AJ17" s="80">
        <v>5.3E-3</v>
      </c>
      <c r="AK17" s="80">
        <v>3.8E-3</v>
      </c>
      <c r="AL17" s="80" t="s">
        <v>206</v>
      </c>
      <c r="AM17" s="80" t="s">
        <v>206</v>
      </c>
      <c r="AN17" s="80">
        <v>1.081</v>
      </c>
      <c r="AO17" s="80">
        <v>4.4000000000000003E-3</v>
      </c>
      <c r="AP17" s="93">
        <v>1.2999999999999999E-3</v>
      </c>
      <c r="AQ17" s="88">
        <v>0.25</v>
      </c>
      <c r="AR17" s="80">
        <v>7.0000000000000001E-3</v>
      </c>
      <c r="AS17" s="21">
        <f t="shared" si="0"/>
        <v>69.344999999999999</v>
      </c>
      <c r="AT17" s="21">
        <f t="shared" si="1"/>
        <v>10.100000000000001</v>
      </c>
      <c r="AU17" s="21">
        <f t="shared" si="2"/>
        <v>5.6169449999999976</v>
      </c>
      <c r="AV17" s="21">
        <f t="shared" si="3"/>
        <v>7.3778250000000005</v>
      </c>
      <c r="AW17" s="21">
        <f t="shared" si="4"/>
        <v>4.8712749999999998</v>
      </c>
      <c r="AX17" s="21">
        <f t="shared" si="5"/>
        <v>5.25</v>
      </c>
      <c r="AY17" s="49">
        <f t="shared" si="6"/>
        <v>13.33293585</v>
      </c>
      <c r="AZ17" s="49">
        <f t="shared" si="7"/>
        <v>11.589398084999999</v>
      </c>
      <c r="BA17" s="49">
        <f t="shared" si="8"/>
        <v>104.30458276499999</v>
      </c>
    </row>
    <row r="18" spans="1:53">
      <c r="A18" s="17" t="s">
        <v>72</v>
      </c>
      <c r="B18" s="77">
        <v>41640</v>
      </c>
      <c r="C18" s="77">
        <v>41640</v>
      </c>
      <c r="D18" s="3" t="s">
        <v>55</v>
      </c>
      <c r="E18" s="10">
        <v>13.03</v>
      </c>
      <c r="F18" s="79" t="s">
        <v>206</v>
      </c>
      <c r="G18" s="79" t="s">
        <v>206</v>
      </c>
      <c r="H18" s="79" t="s">
        <v>206</v>
      </c>
      <c r="I18" s="79">
        <v>0.79</v>
      </c>
      <c r="J18" s="79" t="s">
        <v>206</v>
      </c>
      <c r="K18" s="79" t="s">
        <v>206</v>
      </c>
      <c r="L18" s="79" t="s">
        <v>206</v>
      </c>
      <c r="M18" s="79" t="s">
        <v>206</v>
      </c>
      <c r="N18" s="79" t="s">
        <v>206</v>
      </c>
      <c r="O18" s="79" t="s">
        <v>206</v>
      </c>
      <c r="P18" s="80">
        <v>1.3100000000000001E-2</v>
      </c>
      <c r="Q18" s="80">
        <v>2.0000000000000001E-4</v>
      </c>
      <c r="R18" s="80">
        <v>-1.1000000000000001E-3</v>
      </c>
      <c r="S18" s="80">
        <v>-1.1000000000000001E-3</v>
      </c>
      <c r="T18" s="80" t="s">
        <v>206</v>
      </c>
      <c r="U18" s="80" t="s">
        <v>206</v>
      </c>
      <c r="V18" s="80" t="s">
        <v>206</v>
      </c>
      <c r="W18" s="80" t="s">
        <v>206</v>
      </c>
      <c r="X18" s="80" t="s">
        <v>206</v>
      </c>
      <c r="Y18" s="80" t="s">
        <v>206</v>
      </c>
      <c r="Z18" s="80" t="s">
        <v>206</v>
      </c>
      <c r="AA18" s="80" t="s">
        <v>206</v>
      </c>
      <c r="AB18" s="80" t="s">
        <v>206</v>
      </c>
      <c r="AC18" s="80" t="s">
        <v>206</v>
      </c>
      <c r="AD18" s="80">
        <v>5.0000000000000001E-4</v>
      </c>
      <c r="AE18" s="80" t="s">
        <v>206</v>
      </c>
      <c r="AF18" s="80" t="s">
        <v>206</v>
      </c>
      <c r="AG18" s="80">
        <v>-2.2000000000000001E-3</v>
      </c>
      <c r="AH18" s="80">
        <v>-2E-3</v>
      </c>
      <c r="AI18" s="80" t="s">
        <v>206</v>
      </c>
      <c r="AJ18" s="80">
        <v>7.6E-3</v>
      </c>
      <c r="AK18" s="80">
        <v>5.7999999999999996E-3</v>
      </c>
      <c r="AL18" s="80" t="s">
        <v>206</v>
      </c>
      <c r="AM18" s="80" t="s">
        <v>206</v>
      </c>
      <c r="AN18" s="80">
        <v>1.036</v>
      </c>
      <c r="AO18" s="80">
        <v>4.4000000000000003E-3</v>
      </c>
      <c r="AP18" s="93">
        <v>1.2999999999999999E-3</v>
      </c>
      <c r="AQ18" s="88">
        <v>0.25</v>
      </c>
      <c r="AR18" s="80">
        <v>7.0000000000000001E-3</v>
      </c>
      <c r="AS18" s="21">
        <f t="shared" si="0"/>
        <v>69.344999999999999</v>
      </c>
      <c r="AT18" s="21">
        <f t="shared" si="1"/>
        <v>22.520000000000003</v>
      </c>
      <c r="AU18" s="21">
        <f t="shared" si="2"/>
        <v>2.4964200000000023</v>
      </c>
      <c r="AV18" s="21">
        <f t="shared" si="3"/>
        <v>10.411799999999999</v>
      </c>
      <c r="AW18" s="21">
        <f t="shared" si="4"/>
        <v>4.6789000000000005</v>
      </c>
      <c r="AX18" s="21">
        <f t="shared" si="5"/>
        <v>5.25</v>
      </c>
      <c r="AY18" s="49">
        <f t="shared" si="6"/>
        <v>14.911275600000002</v>
      </c>
      <c r="AZ18" s="49">
        <f t="shared" si="7"/>
        <v>12.961339560000003</v>
      </c>
      <c r="BA18" s="49">
        <f t="shared" si="8"/>
        <v>116.65205604000002</v>
      </c>
    </row>
    <row r="19" spans="1:53">
      <c r="A19" s="89" t="s">
        <v>208</v>
      </c>
      <c r="B19" s="77">
        <v>41760</v>
      </c>
      <c r="C19" s="77">
        <v>41760</v>
      </c>
      <c r="D19" s="3" t="s">
        <v>55</v>
      </c>
      <c r="E19" s="10">
        <v>18.71</v>
      </c>
      <c r="F19" s="79" t="s">
        <v>206</v>
      </c>
      <c r="G19" s="79" t="s">
        <v>206</v>
      </c>
      <c r="H19" s="79" t="s">
        <v>206</v>
      </c>
      <c r="I19" s="79">
        <v>0.79</v>
      </c>
      <c r="J19" s="79">
        <v>0.28000000000000003</v>
      </c>
      <c r="K19" s="79" t="s">
        <v>206</v>
      </c>
      <c r="L19" s="79" t="s">
        <v>206</v>
      </c>
      <c r="M19" s="79" t="s">
        <v>206</v>
      </c>
      <c r="N19" s="79" t="s">
        <v>206</v>
      </c>
      <c r="O19" s="79" t="s">
        <v>206</v>
      </c>
      <c r="P19" s="80">
        <v>8.6999999999999994E-3</v>
      </c>
      <c r="Q19" s="80">
        <v>2.9999999999999997E-4</v>
      </c>
      <c r="R19" s="80" t="s">
        <v>206</v>
      </c>
      <c r="S19" s="80" t="s">
        <v>206</v>
      </c>
      <c r="T19" s="80" t="s">
        <v>206</v>
      </c>
      <c r="U19" s="80" t="s">
        <v>206</v>
      </c>
      <c r="V19" s="80" t="s">
        <v>206</v>
      </c>
      <c r="W19" s="80" t="s">
        <v>206</v>
      </c>
      <c r="X19" s="80" t="s">
        <v>206</v>
      </c>
      <c r="Y19" s="80" t="s">
        <v>206</v>
      </c>
      <c r="Z19" s="80" t="s">
        <v>206</v>
      </c>
      <c r="AA19" s="80">
        <v>-2.0000000000000001E-4</v>
      </c>
      <c r="AB19" s="80" t="s">
        <v>206</v>
      </c>
      <c r="AC19" s="80" t="s">
        <v>206</v>
      </c>
      <c r="AD19" s="80" t="s">
        <v>206</v>
      </c>
      <c r="AE19" s="80">
        <v>1E-4</v>
      </c>
      <c r="AF19" s="80" t="s">
        <v>206</v>
      </c>
      <c r="AG19" s="80" t="s">
        <v>206</v>
      </c>
      <c r="AH19" s="80" t="s">
        <v>206</v>
      </c>
      <c r="AI19" s="80" t="s">
        <v>206</v>
      </c>
      <c r="AJ19" s="80">
        <v>7.3000000000000001E-3</v>
      </c>
      <c r="AK19" s="80">
        <v>5.1000000000000004E-3</v>
      </c>
      <c r="AL19" s="80" t="s">
        <v>206</v>
      </c>
      <c r="AM19" s="80" t="s">
        <v>206</v>
      </c>
      <c r="AN19" s="80">
        <v>1.0427999999999999</v>
      </c>
      <c r="AO19" s="80">
        <v>4.4000000000000003E-3</v>
      </c>
      <c r="AP19" s="93">
        <v>1.2999999999999999E-3</v>
      </c>
      <c r="AQ19" s="88">
        <v>0.25</v>
      </c>
      <c r="AR19" s="80">
        <v>7.0000000000000001E-3</v>
      </c>
      <c r="AS19" s="21">
        <f t="shared" si="0"/>
        <v>69.344999999999999</v>
      </c>
      <c r="AT19" s="21">
        <f t="shared" si="1"/>
        <v>26.454999999999998</v>
      </c>
      <c r="AU19" s="21">
        <f t="shared" si="2"/>
        <v>2.9679659999999966</v>
      </c>
      <c r="AV19" s="21">
        <f t="shared" si="3"/>
        <v>9.6980400000000007</v>
      </c>
      <c r="AW19" s="21">
        <f t="shared" si="4"/>
        <v>4.7079700000000004</v>
      </c>
      <c r="AX19" s="21">
        <f t="shared" si="5"/>
        <v>5.25</v>
      </c>
      <c r="AY19" s="49">
        <f t="shared" si="6"/>
        <v>15.39511688</v>
      </c>
      <c r="AZ19" s="49">
        <f t="shared" si="7"/>
        <v>13.381909288000001</v>
      </c>
      <c r="BA19" s="49">
        <f t="shared" si="8"/>
        <v>120.437183592</v>
      </c>
    </row>
    <row r="20" spans="1:53">
      <c r="A20" s="89" t="s">
        <v>209</v>
      </c>
      <c r="B20" s="77">
        <v>41760</v>
      </c>
      <c r="C20" s="77">
        <v>41760</v>
      </c>
      <c r="D20" s="3" t="s">
        <v>55</v>
      </c>
      <c r="E20" s="10">
        <v>14.22</v>
      </c>
      <c r="F20" s="79" t="s">
        <v>206</v>
      </c>
      <c r="G20" s="79" t="s">
        <v>206</v>
      </c>
      <c r="H20" s="79" t="s">
        <v>206</v>
      </c>
      <c r="I20" s="79">
        <v>0.79</v>
      </c>
      <c r="J20" s="79">
        <v>0.38</v>
      </c>
      <c r="K20" s="79" t="s">
        <v>206</v>
      </c>
      <c r="L20" s="79" t="s">
        <v>206</v>
      </c>
      <c r="M20" s="79">
        <v>1.23</v>
      </c>
      <c r="N20" s="79">
        <v>0.77</v>
      </c>
      <c r="O20" s="79" t="s">
        <v>206</v>
      </c>
      <c r="P20" s="80">
        <v>1.44E-2</v>
      </c>
      <c r="Q20" s="80">
        <v>2.9999999999999997E-4</v>
      </c>
      <c r="R20" s="80">
        <v>-5.9999999999999995E-4</v>
      </c>
      <c r="S20" s="80" t="s">
        <v>206</v>
      </c>
      <c r="T20" s="80" t="s">
        <v>206</v>
      </c>
      <c r="U20" s="80" t="s">
        <v>206</v>
      </c>
      <c r="V20" s="80" t="s">
        <v>206</v>
      </c>
      <c r="W20" s="80" t="s">
        <v>206</v>
      </c>
      <c r="X20" s="80" t="s">
        <v>206</v>
      </c>
      <c r="Y20" s="80" t="s">
        <v>206</v>
      </c>
      <c r="Z20" s="80" t="s">
        <v>206</v>
      </c>
      <c r="AA20" s="80">
        <v>-2.0000000000000001E-4</v>
      </c>
      <c r="AB20" s="80" t="s">
        <v>206</v>
      </c>
      <c r="AC20" s="80" t="s">
        <v>206</v>
      </c>
      <c r="AD20" s="80">
        <v>5.0000000000000001E-4</v>
      </c>
      <c r="AE20" s="80">
        <v>1E-4</v>
      </c>
      <c r="AF20" s="80" t="s">
        <v>206</v>
      </c>
      <c r="AG20" s="80">
        <v>-1E-3</v>
      </c>
      <c r="AH20" s="80" t="s">
        <v>206</v>
      </c>
      <c r="AI20" s="80" t="s">
        <v>206</v>
      </c>
      <c r="AJ20" s="80">
        <v>7.6E-3</v>
      </c>
      <c r="AK20" s="80">
        <v>5.3E-3</v>
      </c>
      <c r="AL20" s="80" t="s">
        <v>206</v>
      </c>
      <c r="AM20" s="80" t="s">
        <v>206</v>
      </c>
      <c r="AN20" s="80">
        <v>1.0608</v>
      </c>
      <c r="AO20" s="80">
        <v>4.4000000000000003E-3</v>
      </c>
      <c r="AP20" s="93">
        <v>1.2999999999999999E-3</v>
      </c>
      <c r="AQ20" s="88">
        <v>0.25</v>
      </c>
      <c r="AR20" s="80">
        <v>7.0000000000000001E-3</v>
      </c>
      <c r="AS20" s="21">
        <f t="shared" si="0"/>
        <v>69.344999999999999</v>
      </c>
      <c r="AT20" s="21">
        <f t="shared" si="1"/>
        <v>28.265000000000001</v>
      </c>
      <c r="AU20" s="21">
        <f t="shared" si="2"/>
        <v>4.2161759999999973</v>
      </c>
      <c r="AV20" s="21">
        <f t="shared" si="3"/>
        <v>10.26324</v>
      </c>
      <c r="AW20" s="21">
        <f t="shared" si="4"/>
        <v>4.7849200000000005</v>
      </c>
      <c r="AX20" s="21">
        <f t="shared" si="5"/>
        <v>5.25</v>
      </c>
      <c r="AY20" s="49">
        <f t="shared" si="6"/>
        <v>15.876163680000001</v>
      </c>
      <c r="AZ20" s="49">
        <f t="shared" si="7"/>
        <v>13.800049968</v>
      </c>
      <c r="BA20" s="49">
        <f t="shared" si="8"/>
        <v>124.20044971199999</v>
      </c>
    </row>
    <row r="21" spans="1:53">
      <c r="A21" s="89" t="s">
        <v>210</v>
      </c>
      <c r="B21" s="77">
        <v>41760</v>
      </c>
      <c r="C21" s="77">
        <v>41760</v>
      </c>
      <c r="D21" s="3" t="s">
        <v>55</v>
      </c>
      <c r="E21" s="10">
        <v>13.25</v>
      </c>
      <c r="F21" s="79" t="s">
        <v>206</v>
      </c>
      <c r="G21" s="79">
        <v>1.2</v>
      </c>
      <c r="H21" s="79" t="s">
        <v>206</v>
      </c>
      <c r="I21" s="79">
        <v>0.79</v>
      </c>
      <c r="J21" s="79">
        <v>2.33</v>
      </c>
      <c r="K21" s="79" t="s">
        <v>206</v>
      </c>
      <c r="L21" s="79" t="s">
        <v>206</v>
      </c>
      <c r="M21" s="79" t="s">
        <v>206</v>
      </c>
      <c r="N21" s="79" t="s">
        <v>206</v>
      </c>
      <c r="O21" s="79" t="s">
        <v>206</v>
      </c>
      <c r="P21" s="80">
        <v>1.2500000000000001E-2</v>
      </c>
      <c r="Q21" s="80">
        <v>1.4E-3</v>
      </c>
      <c r="R21" s="80">
        <v>6.4999999999999997E-3</v>
      </c>
      <c r="S21" s="80">
        <v>4.0000000000000002E-4</v>
      </c>
      <c r="T21" s="80">
        <v>-8.0000000000000004E-4</v>
      </c>
      <c r="U21" s="80" t="s">
        <v>206</v>
      </c>
      <c r="V21" s="80" t="s">
        <v>206</v>
      </c>
      <c r="W21" s="80" t="s">
        <v>206</v>
      </c>
      <c r="X21" s="80" t="s">
        <v>206</v>
      </c>
      <c r="Y21" s="80" t="s">
        <v>206</v>
      </c>
      <c r="Z21" s="80" t="s">
        <v>206</v>
      </c>
      <c r="AA21" s="80" t="s">
        <v>206</v>
      </c>
      <c r="AB21" s="80" t="s">
        <v>206</v>
      </c>
      <c r="AC21" s="80" t="s">
        <v>206</v>
      </c>
      <c r="AD21" s="80" t="s">
        <v>206</v>
      </c>
      <c r="AE21" s="80" t="s">
        <v>206</v>
      </c>
      <c r="AF21" s="80" t="s">
        <v>206</v>
      </c>
      <c r="AG21" s="80">
        <v>6.1999999999999998E-3</v>
      </c>
      <c r="AH21" s="80">
        <v>8.3000000000000001E-3</v>
      </c>
      <c r="AI21" s="80">
        <v>-8.8000000000000005E-3</v>
      </c>
      <c r="AJ21" s="80">
        <v>7.4999999999999997E-3</v>
      </c>
      <c r="AK21" s="80">
        <v>5.4000000000000003E-3</v>
      </c>
      <c r="AL21" s="80" t="s">
        <v>206</v>
      </c>
      <c r="AM21" s="80" t="s">
        <v>206</v>
      </c>
      <c r="AN21" s="80">
        <v>1.0662</v>
      </c>
      <c r="AO21" s="80">
        <v>4.4000000000000003E-3</v>
      </c>
      <c r="AP21" s="93">
        <v>1.2999999999999999E-3</v>
      </c>
      <c r="AQ21" s="88">
        <v>0.25</v>
      </c>
      <c r="AR21" s="80">
        <v>7.0000000000000001E-3</v>
      </c>
      <c r="AS21" s="21">
        <f t="shared" si="0"/>
        <v>69.344999999999999</v>
      </c>
      <c r="AT21" s="21">
        <f t="shared" si="1"/>
        <v>32.570000000000007</v>
      </c>
      <c r="AU21" s="21">
        <f t="shared" si="2"/>
        <v>4.5906390000000021</v>
      </c>
      <c r="AV21" s="21">
        <f t="shared" si="3"/>
        <v>10.315484999999999</v>
      </c>
      <c r="AW21" s="21">
        <f t="shared" si="4"/>
        <v>4.8080050000000005</v>
      </c>
      <c r="AX21" s="21">
        <f t="shared" si="5"/>
        <v>5.25</v>
      </c>
      <c r="AY21" s="49">
        <f t="shared" si="6"/>
        <v>16.494286769999999</v>
      </c>
      <c r="AZ21" s="49">
        <f t="shared" si="7"/>
        <v>14.337341576999998</v>
      </c>
      <c r="BA21" s="49">
        <f t="shared" si="8"/>
        <v>129.03607419299999</v>
      </c>
    </row>
    <row r="22" spans="1:53">
      <c r="A22" s="89" t="s">
        <v>211</v>
      </c>
      <c r="B22" s="77">
        <v>41760</v>
      </c>
      <c r="C22" s="77">
        <v>41760</v>
      </c>
      <c r="D22" s="3" t="s">
        <v>55</v>
      </c>
      <c r="E22" s="10">
        <v>12.34</v>
      </c>
      <c r="F22" s="79" t="s">
        <v>206</v>
      </c>
      <c r="G22" s="79">
        <v>0.77</v>
      </c>
      <c r="H22" s="79" t="s">
        <v>206</v>
      </c>
      <c r="I22" s="79">
        <v>0.79</v>
      </c>
      <c r="J22" s="79">
        <v>2.4</v>
      </c>
      <c r="K22" s="79" t="s">
        <v>206</v>
      </c>
      <c r="L22" s="79" t="s">
        <v>206</v>
      </c>
      <c r="M22" s="79" t="s">
        <v>206</v>
      </c>
      <c r="N22" s="79" t="s">
        <v>206</v>
      </c>
      <c r="O22" s="79" t="s">
        <v>206</v>
      </c>
      <c r="P22" s="80">
        <v>1.24E-2</v>
      </c>
      <c r="Q22" s="80">
        <v>4.3E-3</v>
      </c>
      <c r="R22" s="80">
        <v>2.3E-3</v>
      </c>
      <c r="S22" s="80">
        <v>-1E-3</v>
      </c>
      <c r="T22" s="80">
        <v>-4.0000000000000002E-4</v>
      </c>
      <c r="U22" s="80" t="s">
        <v>206</v>
      </c>
      <c r="V22" s="80" t="s">
        <v>206</v>
      </c>
      <c r="W22" s="80" t="s">
        <v>206</v>
      </c>
      <c r="X22" s="80" t="s">
        <v>206</v>
      </c>
      <c r="Y22" s="80" t="s">
        <v>206</v>
      </c>
      <c r="Z22" s="80" t="s">
        <v>206</v>
      </c>
      <c r="AA22" s="80" t="s">
        <v>206</v>
      </c>
      <c r="AB22" s="80" t="s">
        <v>206</v>
      </c>
      <c r="AC22" s="80" t="s">
        <v>206</v>
      </c>
      <c r="AD22" s="80" t="s">
        <v>206</v>
      </c>
      <c r="AE22" s="80" t="s">
        <v>206</v>
      </c>
      <c r="AF22" s="80" t="s">
        <v>206</v>
      </c>
      <c r="AG22" s="80">
        <v>3.0999999999999999E-3</v>
      </c>
      <c r="AH22" s="80">
        <v>-1.6000000000000001E-3</v>
      </c>
      <c r="AI22" s="80" t="s">
        <v>206</v>
      </c>
      <c r="AJ22" s="80">
        <v>8.3000000000000001E-3</v>
      </c>
      <c r="AK22" s="80">
        <v>4.1999999999999997E-3</v>
      </c>
      <c r="AL22" s="80" t="s">
        <v>206</v>
      </c>
      <c r="AM22" s="80" t="s">
        <v>206</v>
      </c>
      <c r="AN22" s="80">
        <v>1.0580000000000001</v>
      </c>
      <c r="AO22" s="80">
        <v>4.4000000000000003E-3</v>
      </c>
      <c r="AP22" s="93">
        <v>1.2999999999999999E-3</v>
      </c>
      <c r="AQ22" s="88">
        <v>0.25</v>
      </c>
      <c r="AR22" s="80">
        <v>7.0000000000000001E-3</v>
      </c>
      <c r="AS22" s="21">
        <f t="shared" si="0"/>
        <v>69.344999999999999</v>
      </c>
      <c r="AT22" s="21">
        <f t="shared" si="1"/>
        <v>29.499999999999993</v>
      </c>
      <c r="AU22" s="21">
        <f t="shared" si="2"/>
        <v>4.0220100000000034</v>
      </c>
      <c r="AV22" s="21">
        <f t="shared" si="3"/>
        <v>9.9187500000000011</v>
      </c>
      <c r="AW22" s="21">
        <f t="shared" si="4"/>
        <v>4.7729500000000007</v>
      </c>
      <c r="AX22" s="21">
        <f t="shared" si="5"/>
        <v>5.25</v>
      </c>
      <c r="AY22" s="49">
        <f t="shared" si="6"/>
        <v>15.9651323</v>
      </c>
      <c r="AZ22" s="49">
        <f t="shared" si="7"/>
        <v>13.877384230000002</v>
      </c>
      <c r="BA22" s="49">
        <f t="shared" si="8"/>
        <v>124.89645807000001</v>
      </c>
    </row>
    <row r="23" spans="1:53">
      <c r="A23" s="17" t="s">
        <v>73</v>
      </c>
      <c r="B23" s="77">
        <v>41852</v>
      </c>
      <c r="C23" s="77">
        <v>41852</v>
      </c>
      <c r="D23" s="3" t="s">
        <v>55</v>
      </c>
      <c r="E23" s="10">
        <v>10.94</v>
      </c>
      <c r="F23" s="79" t="s">
        <v>206</v>
      </c>
      <c r="G23" s="79">
        <v>-0.42</v>
      </c>
      <c r="H23" s="79" t="s">
        <v>206</v>
      </c>
      <c r="I23" s="79">
        <v>0.79</v>
      </c>
      <c r="J23" s="79">
        <v>0.69</v>
      </c>
      <c r="K23" s="79" t="s">
        <v>206</v>
      </c>
      <c r="L23" s="79" t="s">
        <v>206</v>
      </c>
      <c r="M23" s="79" t="s">
        <v>206</v>
      </c>
      <c r="N23" s="79" t="s">
        <v>206</v>
      </c>
      <c r="O23" s="79" t="s">
        <v>206</v>
      </c>
      <c r="P23" s="80">
        <v>2.0400000000000001E-2</v>
      </c>
      <c r="Q23" s="80" t="s">
        <v>206</v>
      </c>
      <c r="R23" s="80">
        <v>1E-3</v>
      </c>
      <c r="S23" s="80" t="s">
        <v>206</v>
      </c>
      <c r="T23" s="80" t="s">
        <v>206</v>
      </c>
      <c r="U23" s="80">
        <v>1.2999999999999999E-3</v>
      </c>
      <c r="V23" s="80" t="s">
        <v>206</v>
      </c>
      <c r="W23" s="80" t="s">
        <v>206</v>
      </c>
      <c r="X23" s="80" t="s">
        <v>206</v>
      </c>
      <c r="Y23" s="80" t="s">
        <v>206</v>
      </c>
      <c r="Z23" s="80" t="s">
        <v>206</v>
      </c>
      <c r="AA23" s="80">
        <v>-2.9999999999999997E-4</v>
      </c>
      <c r="AB23" s="80" t="s">
        <v>206</v>
      </c>
      <c r="AC23" s="80" t="s">
        <v>206</v>
      </c>
      <c r="AD23" s="80" t="s">
        <v>206</v>
      </c>
      <c r="AE23" s="80" t="s">
        <v>206</v>
      </c>
      <c r="AF23" s="80">
        <v>-5.1999999999999998E-3</v>
      </c>
      <c r="AG23" s="80">
        <v>2.5999999999999999E-3</v>
      </c>
      <c r="AH23" s="80" t="s">
        <v>206</v>
      </c>
      <c r="AI23" s="80" t="s">
        <v>206</v>
      </c>
      <c r="AJ23" s="80">
        <v>8.0000000000000002E-3</v>
      </c>
      <c r="AK23" s="80">
        <v>4.7000000000000002E-3</v>
      </c>
      <c r="AL23" s="80" t="s">
        <v>206</v>
      </c>
      <c r="AM23" s="80" t="s">
        <v>206</v>
      </c>
      <c r="AN23" s="80">
        <v>1.0377000000000001</v>
      </c>
      <c r="AO23" s="80">
        <v>4.4000000000000003E-3</v>
      </c>
      <c r="AP23" s="93">
        <v>1.2999999999999999E-3</v>
      </c>
      <c r="AQ23" s="88">
        <v>0.25</v>
      </c>
      <c r="AR23" s="80">
        <v>7.0000000000000001E-3</v>
      </c>
      <c r="AS23" s="21">
        <f t="shared" si="0"/>
        <v>69.344999999999999</v>
      </c>
      <c r="AT23" s="21">
        <f t="shared" si="1"/>
        <v>24.9</v>
      </c>
      <c r="AU23" s="21">
        <f t="shared" si="2"/>
        <v>2.6143065000000045</v>
      </c>
      <c r="AV23" s="21">
        <f t="shared" si="3"/>
        <v>9.8840925000000013</v>
      </c>
      <c r="AW23" s="21">
        <f t="shared" si="4"/>
        <v>4.6861675000000007</v>
      </c>
      <c r="AX23" s="21">
        <f t="shared" si="5"/>
        <v>5.25</v>
      </c>
      <c r="AY23" s="49">
        <f t="shared" si="6"/>
        <v>15.168343645000002</v>
      </c>
      <c r="AZ23" s="49">
        <f t="shared" si="7"/>
        <v>13.184791014500002</v>
      </c>
      <c r="BA23" s="49">
        <f t="shared" si="8"/>
        <v>118.66311913050001</v>
      </c>
    </row>
    <row r="24" spans="1:53">
      <c r="A24" s="17" t="s">
        <v>74</v>
      </c>
      <c r="B24" s="77">
        <v>41760</v>
      </c>
      <c r="C24" s="77">
        <v>41760</v>
      </c>
      <c r="D24" s="3" t="s">
        <v>55</v>
      </c>
      <c r="E24" s="10">
        <v>15.44</v>
      </c>
      <c r="F24" s="79" t="s">
        <v>206</v>
      </c>
      <c r="G24" s="79">
        <v>0.23</v>
      </c>
      <c r="H24" s="79">
        <v>1.36</v>
      </c>
      <c r="I24" s="79">
        <v>0.79</v>
      </c>
      <c r="J24" s="79" t="s">
        <v>206</v>
      </c>
      <c r="K24" s="79" t="s">
        <v>206</v>
      </c>
      <c r="L24" s="79" t="s">
        <v>206</v>
      </c>
      <c r="M24" s="79" t="s">
        <v>206</v>
      </c>
      <c r="N24" s="79" t="s">
        <v>206</v>
      </c>
      <c r="O24" s="79" t="s">
        <v>206</v>
      </c>
      <c r="P24" s="80">
        <v>1.7999999999999999E-2</v>
      </c>
      <c r="Q24" s="80">
        <v>2.0999999999999999E-3</v>
      </c>
      <c r="R24" s="80">
        <v>-3.7000000000000002E-3</v>
      </c>
      <c r="S24" s="80" t="s">
        <v>206</v>
      </c>
      <c r="T24" s="80" t="s">
        <v>206</v>
      </c>
      <c r="U24" s="80">
        <v>-1.6000000000000001E-3</v>
      </c>
      <c r="V24" s="80" t="s">
        <v>206</v>
      </c>
      <c r="W24" s="80" t="s">
        <v>206</v>
      </c>
      <c r="X24" s="80" t="s">
        <v>206</v>
      </c>
      <c r="Y24" s="80" t="s">
        <v>206</v>
      </c>
      <c r="Z24" s="80" t="s">
        <v>206</v>
      </c>
      <c r="AA24" s="80" t="s">
        <v>206</v>
      </c>
      <c r="AB24" s="80" t="s">
        <v>206</v>
      </c>
      <c r="AC24" s="80">
        <v>4.0000000000000002E-4</v>
      </c>
      <c r="AD24" s="80" t="s">
        <v>206</v>
      </c>
      <c r="AE24" s="80" t="s">
        <v>206</v>
      </c>
      <c r="AF24" s="80" t="s">
        <v>206</v>
      </c>
      <c r="AG24" s="80">
        <v>1.5E-3</v>
      </c>
      <c r="AH24" s="80" t="s">
        <v>206</v>
      </c>
      <c r="AI24" s="80" t="s">
        <v>206</v>
      </c>
      <c r="AJ24" s="80">
        <v>6.4000000000000003E-3</v>
      </c>
      <c r="AK24" s="80">
        <v>4.8999999999999998E-3</v>
      </c>
      <c r="AL24" s="80" t="s">
        <v>206</v>
      </c>
      <c r="AM24" s="80" t="s">
        <v>206</v>
      </c>
      <c r="AN24" s="80">
        <v>1.0450999999999999</v>
      </c>
      <c r="AO24" s="80">
        <v>4.4000000000000003E-3</v>
      </c>
      <c r="AP24" s="93">
        <v>1.2999999999999999E-3</v>
      </c>
      <c r="AQ24" s="88">
        <v>0.25</v>
      </c>
      <c r="AR24" s="80">
        <v>7.0000000000000001E-3</v>
      </c>
      <c r="AS24" s="21">
        <f t="shared" si="0"/>
        <v>69.344999999999999</v>
      </c>
      <c r="AT24" s="21">
        <f t="shared" si="1"/>
        <v>29.22</v>
      </c>
      <c r="AU24" s="21">
        <f t="shared" si="2"/>
        <v>3.1274594999999943</v>
      </c>
      <c r="AV24" s="21">
        <f t="shared" si="3"/>
        <v>8.8572225000000007</v>
      </c>
      <c r="AW24" s="21">
        <f t="shared" si="4"/>
        <v>4.7178025000000003</v>
      </c>
      <c r="AX24" s="21">
        <f t="shared" si="5"/>
        <v>5.25</v>
      </c>
      <c r="AY24" s="49">
        <f t="shared" si="6"/>
        <v>15.667272985000002</v>
      </c>
      <c r="AZ24" s="49">
        <f t="shared" si="7"/>
        <v>13.618475748500002</v>
      </c>
      <c r="BA24" s="49">
        <f t="shared" si="8"/>
        <v>122.5662817365</v>
      </c>
    </row>
    <row r="25" spans="1:53">
      <c r="A25" s="90" t="s">
        <v>212</v>
      </c>
      <c r="B25" s="77">
        <v>41760</v>
      </c>
      <c r="C25" s="77">
        <v>41760</v>
      </c>
      <c r="D25" s="3" t="s">
        <v>55</v>
      </c>
      <c r="E25" s="10">
        <v>15.44</v>
      </c>
      <c r="F25" s="79" t="s">
        <v>206</v>
      </c>
      <c r="G25" s="79">
        <v>0.23</v>
      </c>
      <c r="H25" s="79">
        <v>1.36</v>
      </c>
      <c r="I25" s="79">
        <v>0.79</v>
      </c>
      <c r="J25" s="79" t="s">
        <v>206</v>
      </c>
      <c r="K25" s="79" t="s">
        <v>206</v>
      </c>
      <c r="L25" s="79" t="s">
        <v>206</v>
      </c>
      <c r="M25" s="79" t="s">
        <v>206</v>
      </c>
      <c r="N25" s="79" t="s">
        <v>206</v>
      </c>
      <c r="O25" s="79" t="s">
        <v>206</v>
      </c>
      <c r="P25" s="80">
        <v>1.7999999999999999E-2</v>
      </c>
      <c r="Q25" s="80">
        <v>2.0999999999999999E-3</v>
      </c>
      <c r="R25" s="80">
        <v>-3.7000000000000002E-3</v>
      </c>
      <c r="S25" s="80">
        <v>7.3000000000000001E-3</v>
      </c>
      <c r="T25" s="80" t="s">
        <v>206</v>
      </c>
      <c r="U25" s="80" t="s">
        <v>206</v>
      </c>
      <c r="V25" s="80" t="s">
        <v>206</v>
      </c>
      <c r="W25" s="80" t="s">
        <v>206</v>
      </c>
      <c r="X25" s="80" t="s">
        <v>206</v>
      </c>
      <c r="Y25" s="80" t="s">
        <v>206</v>
      </c>
      <c r="Z25" s="80" t="s">
        <v>206</v>
      </c>
      <c r="AA25" s="80" t="s">
        <v>206</v>
      </c>
      <c r="AB25" s="80" t="s">
        <v>206</v>
      </c>
      <c r="AC25" s="80">
        <v>5.9999999999999995E-4</v>
      </c>
      <c r="AD25" s="80" t="s">
        <v>206</v>
      </c>
      <c r="AE25" s="80" t="s">
        <v>206</v>
      </c>
      <c r="AF25" s="80" t="s">
        <v>206</v>
      </c>
      <c r="AG25" s="80">
        <v>1.5E-3</v>
      </c>
      <c r="AH25" s="80" t="s">
        <v>206</v>
      </c>
      <c r="AI25" s="80" t="s">
        <v>206</v>
      </c>
      <c r="AJ25" s="80">
        <v>6.4000000000000003E-3</v>
      </c>
      <c r="AK25" s="80">
        <v>4.8999999999999998E-3</v>
      </c>
      <c r="AL25" s="80" t="s">
        <v>206</v>
      </c>
      <c r="AM25" s="80" t="s">
        <v>206</v>
      </c>
      <c r="AN25" s="80">
        <v>1.0450999999999999</v>
      </c>
      <c r="AO25" s="80">
        <v>4.4000000000000003E-3</v>
      </c>
      <c r="AP25" s="93">
        <v>1.2999999999999999E-3</v>
      </c>
      <c r="AQ25" s="88">
        <v>0.25</v>
      </c>
      <c r="AR25" s="80">
        <v>7.0000000000000001E-3</v>
      </c>
      <c r="AS25" s="21">
        <f t="shared" si="0"/>
        <v>69.344999999999999</v>
      </c>
      <c r="AT25" s="21">
        <f t="shared" si="1"/>
        <v>36.045000000000002</v>
      </c>
      <c r="AU25" s="21">
        <f t="shared" si="2"/>
        <v>3.1274594999999943</v>
      </c>
      <c r="AV25" s="21">
        <f t="shared" si="3"/>
        <v>8.8572225000000007</v>
      </c>
      <c r="AW25" s="21">
        <f t="shared" si="4"/>
        <v>4.7178025000000003</v>
      </c>
      <c r="AX25" s="21">
        <f t="shared" si="5"/>
        <v>5.25</v>
      </c>
      <c r="AY25" s="49">
        <f t="shared" si="6"/>
        <v>16.554522985000002</v>
      </c>
      <c r="AZ25" s="49">
        <f t="shared" si="7"/>
        <v>14.389700748500003</v>
      </c>
      <c r="BA25" s="49">
        <f t="shared" si="8"/>
        <v>129.50730673650003</v>
      </c>
    </row>
    <row r="26" spans="1:53" ht="30">
      <c r="A26" s="90" t="s">
        <v>213</v>
      </c>
      <c r="B26" s="77">
        <v>41760</v>
      </c>
      <c r="C26" s="77">
        <v>41760</v>
      </c>
      <c r="D26" s="3" t="s">
        <v>55</v>
      </c>
      <c r="E26" s="10">
        <v>15.44</v>
      </c>
      <c r="F26" s="79" t="s">
        <v>206</v>
      </c>
      <c r="G26" s="79">
        <v>0.23</v>
      </c>
      <c r="H26" s="79">
        <v>1.36</v>
      </c>
      <c r="I26" s="79">
        <v>0.79</v>
      </c>
      <c r="J26" s="79" t="s">
        <v>206</v>
      </c>
      <c r="K26" s="79" t="s">
        <v>206</v>
      </c>
      <c r="L26" s="79" t="s">
        <v>206</v>
      </c>
      <c r="M26" s="79" t="s">
        <v>206</v>
      </c>
      <c r="N26" s="79" t="s">
        <v>206</v>
      </c>
      <c r="O26" s="79" t="s">
        <v>206</v>
      </c>
      <c r="P26" s="80">
        <v>1.7999999999999999E-2</v>
      </c>
      <c r="Q26" s="80">
        <v>2.0999999999999999E-3</v>
      </c>
      <c r="R26" s="80">
        <v>-3.7000000000000002E-3</v>
      </c>
      <c r="S26" s="80" t="s">
        <v>206</v>
      </c>
      <c r="T26" s="80" t="s">
        <v>206</v>
      </c>
      <c r="U26" s="80" t="s">
        <v>206</v>
      </c>
      <c r="V26" s="80" t="s">
        <v>206</v>
      </c>
      <c r="W26" s="80" t="s">
        <v>206</v>
      </c>
      <c r="X26" s="80" t="s">
        <v>206</v>
      </c>
      <c r="Y26" s="80" t="s">
        <v>206</v>
      </c>
      <c r="Z26" s="80" t="s">
        <v>206</v>
      </c>
      <c r="AA26" s="80" t="s">
        <v>206</v>
      </c>
      <c r="AB26" s="80" t="s">
        <v>206</v>
      </c>
      <c r="AC26" s="80">
        <v>5.0000000000000001E-4</v>
      </c>
      <c r="AD26" s="80" t="s">
        <v>206</v>
      </c>
      <c r="AE26" s="80" t="s">
        <v>206</v>
      </c>
      <c r="AF26" s="80" t="s">
        <v>206</v>
      </c>
      <c r="AG26" s="80">
        <v>1.5E-3</v>
      </c>
      <c r="AH26" s="80" t="s">
        <v>206</v>
      </c>
      <c r="AI26" s="80" t="s">
        <v>206</v>
      </c>
      <c r="AJ26" s="80">
        <v>6.4000000000000003E-3</v>
      </c>
      <c r="AK26" s="80">
        <v>4.8999999999999998E-3</v>
      </c>
      <c r="AL26" s="80" t="s">
        <v>206</v>
      </c>
      <c r="AM26" s="80" t="s">
        <v>206</v>
      </c>
      <c r="AN26" s="80">
        <v>1.0450999999999999</v>
      </c>
      <c r="AO26" s="80">
        <v>4.4000000000000003E-3</v>
      </c>
      <c r="AP26" s="93">
        <v>1.2999999999999999E-3</v>
      </c>
      <c r="AQ26" s="88">
        <v>0.25</v>
      </c>
      <c r="AR26" s="80">
        <v>7.0000000000000001E-3</v>
      </c>
      <c r="AS26" s="21">
        <f t="shared" si="0"/>
        <v>69.344999999999999</v>
      </c>
      <c r="AT26" s="21">
        <f t="shared" si="1"/>
        <v>30.494999999999997</v>
      </c>
      <c r="AU26" s="21">
        <f t="shared" si="2"/>
        <v>3.1274594999999943</v>
      </c>
      <c r="AV26" s="21">
        <f t="shared" si="3"/>
        <v>8.8572225000000007</v>
      </c>
      <c r="AW26" s="21">
        <f t="shared" si="4"/>
        <v>4.7178025000000003</v>
      </c>
      <c r="AX26" s="21">
        <f t="shared" si="5"/>
        <v>5.25</v>
      </c>
      <c r="AY26" s="49">
        <f t="shared" si="6"/>
        <v>15.833022985000003</v>
      </c>
      <c r="AZ26" s="49">
        <f t="shared" si="7"/>
        <v>13.762550748500002</v>
      </c>
      <c r="BA26" s="49">
        <f t="shared" si="8"/>
        <v>123.86295673650001</v>
      </c>
    </row>
    <row r="27" spans="1:53">
      <c r="A27" s="17" t="s">
        <v>75</v>
      </c>
      <c r="B27" s="77">
        <v>41760</v>
      </c>
      <c r="C27" s="77">
        <v>41760</v>
      </c>
      <c r="D27" s="3" t="s">
        <v>55</v>
      </c>
      <c r="E27" s="10">
        <v>13.87</v>
      </c>
      <c r="F27" s="79" t="s">
        <v>206</v>
      </c>
      <c r="G27" s="79">
        <v>1.1200000000000001</v>
      </c>
      <c r="H27" s="79">
        <v>0.52</v>
      </c>
      <c r="I27" s="79">
        <v>0.79</v>
      </c>
      <c r="J27" s="79" t="s">
        <v>206</v>
      </c>
      <c r="K27" s="79" t="s">
        <v>206</v>
      </c>
      <c r="L27" s="79">
        <v>1.39</v>
      </c>
      <c r="M27" s="79" t="s">
        <v>206</v>
      </c>
      <c r="N27" s="79" t="s">
        <v>206</v>
      </c>
      <c r="O27" s="79" t="s">
        <v>206</v>
      </c>
      <c r="P27" s="80">
        <v>1.6799999999999999E-2</v>
      </c>
      <c r="Q27" s="80">
        <v>3.7000000000000002E-3</v>
      </c>
      <c r="R27" s="80">
        <v>4.0000000000000002E-4</v>
      </c>
      <c r="S27" s="80">
        <v>-4.7999999999999996E-3</v>
      </c>
      <c r="T27" s="80" t="s">
        <v>206</v>
      </c>
      <c r="U27" s="80" t="s">
        <v>206</v>
      </c>
      <c r="V27" s="80" t="s">
        <v>206</v>
      </c>
      <c r="W27" s="80" t="s">
        <v>206</v>
      </c>
      <c r="X27" s="80" t="s">
        <v>206</v>
      </c>
      <c r="Y27" s="80" t="s">
        <v>206</v>
      </c>
      <c r="Z27" s="80" t="s">
        <v>206</v>
      </c>
      <c r="AA27" s="80" t="s">
        <v>206</v>
      </c>
      <c r="AB27" s="80">
        <v>1.6999999999999999E-3</v>
      </c>
      <c r="AC27" s="80" t="s">
        <v>206</v>
      </c>
      <c r="AD27" s="80">
        <v>1.1999999999999999E-3</v>
      </c>
      <c r="AE27" s="80" t="s">
        <v>206</v>
      </c>
      <c r="AF27" s="80">
        <v>2.0000000000000001E-4</v>
      </c>
      <c r="AG27" s="80">
        <v>6.7000000000000002E-3</v>
      </c>
      <c r="AH27" s="80" t="s">
        <v>206</v>
      </c>
      <c r="AI27" s="80" t="s">
        <v>206</v>
      </c>
      <c r="AJ27" s="80">
        <v>6.4999999999999997E-3</v>
      </c>
      <c r="AK27" s="80">
        <v>4.1000000000000003E-3</v>
      </c>
      <c r="AL27" s="80" t="s">
        <v>206</v>
      </c>
      <c r="AM27" s="80" t="s">
        <v>206</v>
      </c>
      <c r="AN27" s="80">
        <v>1.0687</v>
      </c>
      <c r="AO27" s="80">
        <v>4.4000000000000003E-3</v>
      </c>
      <c r="AP27" s="93">
        <v>1.2999999999999999E-3</v>
      </c>
      <c r="AQ27" s="88">
        <v>0.25</v>
      </c>
      <c r="AR27" s="80">
        <v>7.0000000000000001E-3</v>
      </c>
      <c r="AS27" s="21">
        <f t="shared" si="0"/>
        <v>69.344999999999999</v>
      </c>
      <c r="AT27" s="21">
        <f t="shared" si="1"/>
        <v>32.089999999999996</v>
      </c>
      <c r="AU27" s="21">
        <f t="shared" si="2"/>
        <v>4.7640014999999991</v>
      </c>
      <c r="AV27" s="21">
        <f t="shared" si="3"/>
        <v>8.4961649999999995</v>
      </c>
      <c r="AW27" s="21">
        <f t="shared" si="4"/>
        <v>4.8186925</v>
      </c>
      <c r="AX27" s="21">
        <f t="shared" si="5"/>
        <v>5.25</v>
      </c>
      <c r="AY27" s="49">
        <f t="shared" si="6"/>
        <v>16.219301670000004</v>
      </c>
      <c r="AZ27" s="49">
        <f t="shared" si="7"/>
        <v>14.098316067000003</v>
      </c>
      <c r="BA27" s="49">
        <f t="shared" si="8"/>
        <v>126.88484460300002</v>
      </c>
    </row>
    <row r="28" spans="1:53">
      <c r="A28" s="17" t="s">
        <v>76</v>
      </c>
      <c r="B28" s="77">
        <v>41760</v>
      </c>
      <c r="C28" s="77">
        <v>41760</v>
      </c>
      <c r="D28" s="3" t="s">
        <v>55</v>
      </c>
      <c r="E28" s="10">
        <v>12.94</v>
      </c>
      <c r="F28" s="79" t="s">
        <v>206</v>
      </c>
      <c r="G28" s="79" t="s">
        <v>206</v>
      </c>
      <c r="H28" s="79" t="s">
        <v>206</v>
      </c>
      <c r="I28" s="79">
        <v>0.79</v>
      </c>
      <c r="J28" s="79" t="s">
        <v>206</v>
      </c>
      <c r="K28" s="79" t="s">
        <v>206</v>
      </c>
      <c r="L28" s="79" t="s">
        <v>206</v>
      </c>
      <c r="M28" s="79" t="s">
        <v>206</v>
      </c>
      <c r="N28" s="79" t="s">
        <v>206</v>
      </c>
      <c r="O28" s="79" t="s">
        <v>206</v>
      </c>
      <c r="P28" s="80">
        <v>1.52E-2</v>
      </c>
      <c r="Q28" s="80">
        <v>1E-3</v>
      </c>
      <c r="R28" s="80">
        <v>9.9000000000000008E-3</v>
      </c>
      <c r="S28" s="80" t="s">
        <v>206</v>
      </c>
      <c r="T28" s="80" t="s">
        <v>206</v>
      </c>
      <c r="U28" s="80" t="s">
        <v>206</v>
      </c>
      <c r="V28" s="80" t="s">
        <v>206</v>
      </c>
      <c r="W28" s="80" t="s">
        <v>206</v>
      </c>
      <c r="X28" s="80" t="s">
        <v>206</v>
      </c>
      <c r="Y28" s="80" t="s">
        <v>206</v>
      </c>
      <c r="Z28" s="80" t="s">
        <v>206</v>
      </c>
      <c r="AA28" s="80">
        <v>-2.0000000000000001E-4</v>
      </c>
      <c r="AB28" s="80" t="s">
        <v>206</v>
      </c>
      <c r="AC28" s="80" t="s">
        <v>206</v>
      </c>
      <c r="AD28" s="80" t="s">
        <v>206</v>
      </c>
      <c r="AE28" s="80">
        <v>1E-4</v>
      </c>
      <c r="AF28" s="80" t="s">
        <v>206</v>
      </c>
      <c r="AG28" s="80">
        <v>-3.5099999999999999E-2</v>
      </c>
      <c r="AH28" s="80" t="s">
        <v>206</v>
      </c>
      <c r="AI28" s="80" t="s">
        <v>206</v>
      </c>
      <c r="AJ28" s="80">
        <v>7.7999999999999996E-3</v>
      </c>
      <c r="AK28" s="80">
        <v>3.7000000000000002E-3</v>
      </c>
      <c r="AL28" s="80" t="s">
        <v>206</v>
      </c>
      <c r="AM28" s="80" t="s">
        <v>206</v>
      </c>
      <c r="AN28" s="80">
        <v>1.0602</v>
      </c>
      <c r="AO28" s="80">
        <v>4.4000000000000003E-3</v>
      </c>
      <c r="AP28" s="93">
        <v>1.2999999999999999E-3</v>
      </c>
      <c r="AQ28" s="88">
        <v>0.25</v>
      </c>
      <c r="AR28" s="80">
        <v>7.0000000000000001E-3</v>
      </c>
      <c r="AS28" s="21">
        <f t="shared" si="0"/>
        <v>69.344999999999999</v>
      </c>
      <c r="AT28" s="21">
        <f t="shared" si="1"/>
        <v>33.230000000000004</v>
      </c>
      <c r="AU28" s="21">
        <f t="shared" si="2"/>
        <v>4.1745690000000018</v>
      </c>
      <c r="AV28" s="21">
        <f t="shared" si="3"/>
        <v>9.1442249999999987</v>
      </c>
      <c r="AW28" s="21">
        <f t="shared" si="4"/>
        <v>4.7823550000000008</v>
      </c>
      <c r="AX28" s="21">
        <f t="shared" si="5"/>
        <v>5.25</v>
      </c>
      <c r="AY28" s="49">
        <f t="shared" si="6"/>
        <v>16.370399370000001</v>
      </c>
      <c r="AZ28" s="49">
        <f t="shared" si="7"/>
        <v>14.229654837000002</v>
      </c>
      <c r="BA28" s="49">
        <f t="shared" si="8"/>
        <v>128.06689353300001</v>
      </c>
    </row>
    <row r="29" spans="1:53">
      <c r="A29" s="17" t="s">
        <v>77</v>
      </c>
      <c r="B29" s="77">
        <v>41760</v>
      </c>
      <c r="C29" s="77">
        <v>41760</v>
      </c>
      <c r="D29" s="3" t="s">
        <v>55</v>
      </c>
      <c r="E29" s="10">
        <v>15.18</v>
      </c>
      <c r="F29" s="79" t="s">
        <v>206</v>
      </c>
      <c r="G29" s="79" t="s">
        <v>206</v>
      </c>
      <c r="H29" s="79" t="s">
        <v>206</v>
      </c>
      <c r="I29" s="79">
        <v>0.79</v>
      </c>
      <c r="J29" s="79">
        <v>2.79</v>
      </c>
      <c r="K29" s="79" t="s">
        <v>206</v>
      </c>
      <c r="L29" s="79">
        <v>1</v>
      </c>
      <c r="M29" s="79" t="s">
        <v>206</v>
      </c>
      <c r="N29" s="79" t="s">
        <v>206</v>
      </c>
      <c r="O29" s="79" t="s">
        <v>206</v>
      </c>
      <c r="P29" s="80">
        <v>1.6899999999999998E-2</v>
      </c>
      <c r="Q29" s="80">
        <v>2.0000000000000001E-4</v>
      </c>
      <c r="R29" s="80" t="s">
        <v>206</v>
      </c>
      <c r="S29" s="80" t="s">
        <v>206</v>
      </c>
      <c r="T29" s="80" t="s">
        <v>206</v>
      </c>
      <c r="U29" s="80" t="s">
        <v>206</v>
      </c>
      <c r="V29" s="80" t="s">
        <v>206</v>
      </c>
      <c r="W29" s="80" t="s">
        <v>206</v>
      </c>
      <c r="X29" s="80" t="s">
        <v>206</v>
      </c>
      <c r="Y29" s="80" t="s">
        <v>206</v>
      </c>
      <c r="Z29" s="80" t="s">
        <v>206</v>
      </c>
      <c r="AA29" s="80">
        <v>-4.0000000000000002E-4</v>
      </c>
      <c r="AB29" s="80">
        <v>1.1000000000000001E-3</v>
      </c>
      <c r="AC29" s="80" t="s">
        <v>206</v>
      </c>
      <c r="AD29" s="80" t="s">
        <v>206</v>
      </c>
      <c r="AE29" s="80" t="s">
        <v>206</v>
      </c>
      <c r="AF29" s="80" t="s">
        <v>206</v>
      </c>
      <c r="AG29" s="80" t="s">
        <v>206</v>
      </c>
      <c r="AH29" s="80" t="s">
        <v>206</v>
      </c>
      <c r="AI29" s="80" t="s">
        <v>206</v>
      </c>
      <c r="AJ29" s="80">
        <v>7.1999999999999998E-3</v>
      </c>
      <c r="AK29" s="80">
        <v>5.1000000000000004E-3</v>
      </c>
      <c r="AL29" s="80" t="s">
        <v>206</v>
      </c>
      <c r="AM29" s="80" t="s">
        <v>206</v>
      </c>
      <c r="AN29" s="80">
        <v>1.0306999999999999</v>
      </c>
      <c r="AO29" s="80">
        <v>4.4000000000000003E-3</v>
      </c>
      <c r="AP29" s="93">
        <v>1.2999999999999999E-3</v>
      </c>
      <c r="AQ29" s="88">
        <v>0.25</v>
      </c>
      <c r="AR29" s="80">
        <v>7.0000000000000001E-3</v>
      </c>
      <c r="AS29" s="21">
        <f t="shared" si="0"/>
        <v>69.344999999999999</v>
      </c>
      <c r="AT29" s="21">
        <f t="shared" si="1"/>
        <v>33.11</v>
      </c>
      <c r="AU29" s="21">
        <f t="shared" si="2"/>
        <v>2.1288914999999964</v>
      </c>
      <c r="AV29" s="21">
        <f t="shared" si="3"/>
        <v>9.5082074999999993</v>
      </c>
      <c r="AW29" s="21">
        <f t="shared" si="4"/>
        <v>4.6562425000000003</v>
      </c>
      <c r="AX29" s="21">
        <f t="shared" si="5"/>
        <v>5.25</v>
      </c>
      <c r="AY29" s="49">
        <f t="shared" si="6"/>
        <v>16.119784395</v>
      </c>
      <c r="AZ29" s="49">
        <f t="shared" si="7"/>
        <v>14.0118125895</v>
      </c>
      <c r="BA29" s="49">
        <f t="shared" si="8"/>
        <v>126.1063133055</v>
      </c>
    </row>
    <row r="30" spans="1:53">
      <c r="A30" s="17" t="s">
        <v>77</v>
      </c>
      <c r="B30" s="77">
        <v>41760</v>
      </c>
      <c r="C30" s="77">
        <v>41760</v>
      </c>
      <c r="D30" s="3" t="s">
        <v>214</v>
      </c>
      <c r="E30" s="10">
        <v>15.2</v>
      </c>
      <c r="F30" s="79" t="s">
        <v>206</v>
      </c>
      <c r="G30" s="79" t="s">
        <v>206</v>
      </c>
      <c r="H30" s="79" t="s">
        <v>206</v>
      </c>
      <c r="I30" s="79">
        <v>0.79</v>
      </c>
      <c r="J30" s="79">
        <v>2.79</v>
      </c>
      <c r="K30" s="79" t="s">
        <v>206</v>
      </c>
      <c r="L30" s="79">
        <v>0.92</v>
      </c>
      <c r="M30" s="79" t="s">
        <v>206</v>
      </c>
      <c r="N30" s="79" t="s">
        <v>206</v>
      </c>
      <c r="O30" s="79" t="s">
        <v>206</v>
      </c>
      <c r="P30" s="80">
        <v>1.6400000000000001E-2</v>
      </c>
      <c r="Q30" s="80">
        <v>2.0000000000000001E-4</v>
      </c>
      <c r="R30" s="80" t="s">
        <v>206</v>
      </c>
      <c r="S30" s="80" t="s">
        <v>206</v>
      </c>
      <c r="T30" s="80" t="s">
        <v>206</v>
      </c>
      <c r="U30" s="80" t="s">
        <v>206</v>
      </c>
      <c r="V30" s="80" t="s">
        <v>206</v>
      </c>
      <c r="W30" s="80" t="s">
        <v>206</v>
      </c>
      <c r="X30" s="80" t="s">
        <v>206</v>
      </c>
      <c r="Y30" s="80" t="s">
        <v>206</v>
      </c>
      <c r="Z30" s="80" t="s">
        <v>206</v>
      </c>
      <c r="AA30" s="80">
        <v>-4.0000000000000002E-4</v>
      </c>
      <c r="AB30" s="80">
        <v>1E-3</v>
      </c>
      <c r="AC30" s="80" t="s">
        <v>206</v>
      </c>
      <c r="AD30" s="80" t="s">
        <v>206</v>
      </c>
      <c r="AE30" s="80" t="s">
        <v>206</v>
      </c>
      <c r="AF30" s="80" t="s">
        <v>206</v>
      </c>
      <c r="AG30" s="80" t="s">
        <v>206</v>
      </c>
      <c r="AH30" s="80" t="s">
        <v>206</v>
      </c>
      <c r="AI30" s="80" t="s">
        <v>206</v>
      </c>
      <c r="AJ30" s="80">
        <v>7.1999999999999998E-3</v>
      </c>
      <c r="AK30" s="80">
        <v>5.1000000000000004E-3</v>
      </c>
      <c r="AL30" s="80" t="s">
        <v>206</v>
      </c>
      <c r="AM30" s="80" t="s">
        <v>206</v>
      </c>
      <c r="AN30" s="80">
        <v>1.0306999999999999</v>
      </c>
      <c r="AO30" s="80">
        <v>4.4000000000000003E-3</v>
      </c>
      <c r="AP30" s="93">
        <v>1.2999999999999999E-3</v>
      </c>
      <c r="AQ30" s="88">
        <v>0.25</v>
      </c>
      <c r="AR30" s="80">
        <v>7.0000000000000001E-3</v>
      </c>
      <c r="AS30" s="21">
        <f t="shared" si="0"/>
        <v>69.344999999999999</v>
      </c>
      <c r="AT30" s="21">
        <f t="shared" si="1"/>
        <v>32.6</v>
      </c>
      <c r="AU30" s="21">
        <f t="shared" si="2"/>
        <v>2.1288914999999964</v>
      </c>
      <c r="AV30" s="21">
        <f t="shared" si="3"/>
        <v>9.5082074999999993</v>
      </c>
      <c r="AW30" s="21">
        <f t="shared" si="4"/>
        <v>4.6562425000000003</v>
      </c>
      <c r="AX30" s="21">
        <f t="shared" si="5"/>
        <v>5.25</v>
      </c>
      <c r="AY30" s="49">
        <f t="shared" si="6"/>
        <v>16.053484394999998</v>
      </c>
      <c r="AZ30" s="49">
        <f t="shared" si="7"/>
        <v>13.9541825895</v>
      </c>
      <c r="BA30" s="49">
        <f t="shared" si="8"/>
        <v>125.58764330549999</v>
      </c>
    </row>
    <row r="31" spans="1:53">
      <c r="A31" s="17" t="s">
        <v>79</v>
      </c>
      <c r="B31" s="77">
        <v>41883</v>
      </c>
      <c r="C31" s="77">
        <v>41883</v>
      </c>
      <c r="D31" s="3" t="s">
        <v>55</v>
      </c>
      <c r="E31" s="10">
        <v>18.64</v>
      </c>
      <c r="F31" s="79" t="s">
        <v>206</v>
      </c>
      <c r="G31" s="79" t="s">
        <v>206</v>
      </c>
      <c r="H31" s="79">
        <v>0.86</v>
      </c>
      <c r="I31" s="79">
        <v>0.79</v>
      </c>
      <c r="J31" s="79" t="s">
        <v>206</v>
      </c>
      <c r="K31" s="79" t="s">
        <v>206</v>
      </c>
      <c r="L31" s="79" t="s">
        <v>206</v>
      </c>
      <c r="M31" s="79" t="s">
        <v>206</v>
      </c>
      <c r="N31" s="79" t="s">
        <v>206</v>
      </c>
      <c r="O31" s="79" t="s">
        <v>206</v>
      </c>
      <c r="P31" s="80">
        <v>1.3599999999999999E-2</v>
      </c>
      <c r="Q31" s="80" t="s">
        <v>206</v>
      </c>
      <c r="R31" s="80">
        <v>-4.0000000000000002E-4</v>
      </c>
      <c r="S31" s="80">
        <v>1E-4</v>
      </c>
      <c r="T31" s="80" t="s">
        <v>206</v>
      </c>
      <c r="U31" s="80" t="s">
        <v>206</v>
      </c>
      <c r="V31" s="80">
        <v>-4.0000000000000002E-4</v>
      </c>
      <c r="W31" s="80" t="s">
        <v>206</v>
      </c>
      <c r="X31" s="80" t="s">
        <v>206</v>
      </c>
      <c r="Y31" s="80" t="s">
        <v>206</v>
      </c>
      <c r="Z31" s="80" t="s">
        <v>206</v>
      </c>
      <c r="AA31" s="80" t="s">
        <v>206</v>
      </c>
      <c r="AB31" s="80" t="s">
        <v>206</v>
      </c>
      <c r="AC31" s="80" t="s">
        <v>206</v>
      </c>
      <c r="AD31" s="80">
        <v>4.0000000000000002E-4</v>
      </c>
      <c r="AE31" s="80" t="s">
        <v>206</v>
      </c>
      <c r="AF31" s="80" t="s">
        <v>206</v>
      </c>
      <c r="AG31" s="80">
        <v>-6.3E-3</v>
      </c>
      <c r="AH31" s="80">
        <v>-4.7000000000000002E-3</v>
      </c>
      <c r="AI31" s="80" t="s">
        <v>206</v>
      </c>
      <c r="AJ31" s="80">
        <v>7.1000000000000004E-3</v>
      </c>
      <c r="AK31" s="80">
        <v>1.6999999999999999E-3</v>
      </c>
      <c r="AL31" s="80" t="s">
        <v>206</v>
      </c>
      <c r="AM31" s="80" t="s">
        <v>206</v>
      </c>
      <c r="AN31" s="80">
        <v>1.0469999999999999</v>
      </c>
      <c r="AO31" s="80">
        <v>4.4000000000000003E-3</v>
      </c>
      <c r="AP31" s="93">
        <v>1.2999999999999999E-3</v>
      </c>
      <c r="AQ31" s="88">
        <v>0.25</v>
      </c>
      <c r="AR31" s="84">
        <v>4.7000000000000002E-3</v>
      </c>
      <c r="AS31" s="21">
        <f t="shared" si="0"/>
        <v>69.344999999999999</v>
      </c>
      <c r="AT31" s="21">
        <f t="shared" si="1"/>
        <v>30.265000000000001</v>
      </c>
      <c r="AU31" s="21">
        <f t="shared" si="2"/>
        <v>3.2592149999999953</v>
      </c>
      <c r="AV31" s="21">
        <f t="shared" si="3"/>
        <v>6.9102000000000006</v>
      </c>
      <c r="AW31" s="21">
        <f t="shared" si="4"/>
        <v>4.7259250000000002</v>
      </c>
      <c r="AX31" s="21">
        <f t="shared" si="5"/>
        <v>3.5250000000000004</v>
      </c>
      <c r="AY31" s="49">
        <f t="shared" si="6"/>
        <v>15.343944200000001</v>
      </c>
      <c r="AZ31" s="49">
        <f t="shared" si="7"/>
        <v>13.337428420000002</v>
      </c>
      <c r="BA31" s="49">
        <f t="shared" si="8"/>
        <v>120.03685578</v>
      </c>
    </row>
    <row r="32" spans="1:53">
      <c r="A32" s="17" t="s">
        <v>146</v>
      </c>
      <c r="B32" s="77">
        <v>41760</v>
      </c>
      <c r="C32" s="77">
        <v>41760</v>
      </c>
      <c r="D32" s="3" t="s">
        <v>55</v>
      </c>
      <c r="E32" s="10">
        <v>16.010000000000002</v>
      </c>
      <c r="F32" s="79" t="s">
        <v>206</v>
      </c>
      <c r="G32" s="79" t="s">
        <v>206</v>
      </c>
      <c r="H32" s="79">
        <v>0.41</v>
      </c>
      <c r="I32" s="79">
        <v>0.79</v>
      </c>
      <c r="J32" s="79" t="s">
        <v>206</v>
      </c>
      <c r="K32" s="79" t="s">
        <v>206</v>
      </c>
      <c r="L32" s="79" t="s">
        <v>206</v>
      </c>
      <c r="M32" s="79" t="s">
        <v>206</v>
      </c>
      <c r="N32" s="79" t="s">
        <v>206</v>
      </c>
      <c r="O32" s="79" t="s">
        <v>206</v>
      </c>
      <c r="P32" s="80">
        <v>1.23E-2</v>
      </c>
      <c r="Q32" s="80">
        <v>2.0000000000000001E-4</v>
      </c>
      <c r="R32" s="80">
        <v>-1.4E-3</v>
      </c>
      <c r="S32" s="80" t="s">
        <v>206</v>
      </c>
      <c r="T32" s="80" t="s">
        <v>206</v>
      </c>
      <c r="U32" s="80" t="s">
        <v>206</v>
      </c>
      <c r="V32" s="80" t="s">
        <v>206</v>
      </c>
      <c r="W32" s="80" t="s">
        <v>206</v>
      </c>
      <c r="X32" s="80" t="s">
        <v>206</v>
      </c>
      <c r="Y32" s="80" t="s">
        <v>206</v>
      </c>
      <c r="Z32" s="80" t="s">
        <v>206</v>
      </c>
      <c r="AA32" s="80" t="s">
        <v>206</v>
      </c>
      <c r="AB32" s="80" t="s">
        <v>206</v>
      </c>
      <c r="AC32" s="80" t="s">
        <v>206</v>
      </c>
      <c r="AD32" s="80" t="s">
        <v>206</v>
      </c>
      <c r="AE32" s="80" t="s">
        <v>206</v>
      </c>
      <c r="AF32" s="80" t="s">
        <v>206</v>
      </c>
      <c r="AG32" s="80">
        <v>8.9999999999999998E-4</v>
      </c>
      <c r="AH32" s="80" t="s">
        <v>206</v>
      </c>
      <c r="AI32" s="80" t="s">
        <v>206</v>
      </c>
      <c r="AJ32" s="80">
        <v>6.3E-3</v>
      </c>
      <c r="AK32" s="80">
        <v>4.1000000000000003E-3</v>
      </c>
      <c r="AL32" s="80" t="s">
        <v>206</v>
      </c>
      <c r="AM32" s="80" t="s">
        <v>206</v>
      </c>
      <c r="AN32" s="80">
        <v>1.054</v>
      </c>
      <c r="AO32" s="80">
        <v>4.4000000000000003E-3</v>
      </c>
      <c r="AP32" s="93">
        <v>1.2999999999999999E-3</v>
      </c>
      <c r="AQ32" s="88">
        <v>0.25</v>
      </c>
      <c r="AR32" s="80">
        <v>7.0000000000000001E-3</v>
      </c>
      <c r="AS32" s="21">
        <f t="shared" si="0"/>
        <v>69.344999999999999</v>
      </c>
      <c r="AT32" s="21">
        <f t="shared" si="1"/>
        <v>25.535000000000004</v>
      </c>
      <c r="AU32" s="21">
        <f t="shared" si="2"/>
        <v>3.7446300000000035</v>
      </c>
      <c r="AV32" s="21">
        <f t="shared" si="3"/>
        <v>8.2211999999999996</v>
      </c>
      <c r="AW32" s="21">
        <f t="shared" si="4"/>
        <v>4.7558500000000006</v>
      </c>
      <c r="AX32" s="21">
        <f t="shared" si="5"/>
        <v>5.25</v>
      </c>
      <c r="AY32" s="49">
        <f t="shared" si="6"/>
        <v>15.1907184</v>
      </c>
      <c r="AZ32" s="49">
        <f t="shared" si="7"/>
        <v>13.20423984</v>
      </c>
      <c r="BA32" s="49">
        <f t="shared" si="8"/>
        <v>118.83815856</v>
      </c>
    </row>
    <row r="33" spans="1:53">
      <c r="A33" s="17" t="s">
        <v>82</v>
      </c>
      <c r="B33" s="77">
        <v>41640</v>
      </c>
      <c r="C33" s="77">
        <v>41640</v>
      </c>
      <c r="D33" s="3" t="s">
        <v>55</v>
      </c>
      <c r="E33" s="10">
        <v>15.47</v>
      </c>
      <c r="F33" s="79" t="s">
        <v>206</v>
      </c>
      <c r="G33" s="79" t="s">
        <v>206</v>
      </c>
      <c r="H33" s="79" t="s">
        <v>206</v>
      </c>
      <c r="I33" s="79">
        <v>0.79</v>
      </c>
      <c r="J33" s="79" t="s">
        <v>206</v>
      </c>
      <c r="K33" s="79" t="s">
        <v>206</v>
      </c>
      <c r="L33" s="79" t="s">
        <v>206</v>
      </c>
      <c r="M33" s="79" t="s">
        <v>206</v>
      </c>
      <c r="N33" s="79" t="s">
        <v>206</v>
      </c>
      <c r="O33" s="79" t="s">
        <v>206</v>
      </c>
      <c r="P33" s="80">
        <v>1.1900000000000001E-2</v>
      </c>
      <c r="Q33" s="80">
        <v>6.9999999999999999E-4</v>
      </c>
      <c r="R33" s="80">
        <v>-8.9999999999999998E-4</v>
      </c>
      <c r="S33" s="80" t="s">
        <v>206</v>
      </c>
      <c r="T33" s="80" t="s">
        <v>206</v>
      </c>
      <c r="U33" s="80" t="s">
        <v>206</v>
      </c>
      <c r="V33" s="80" t="s">
        <v>206</v>
      </c>
      <c r="W33" s="80" t="s">
        <v>206</v>
      </c>
      <c r="X33" s="80" t="s">
        <v>206</v>
      </c>
      <c r="Y33" s="80" t="s">
        <v>206</v>
      </c>
      <c r="Z33" s="80" t="s">
        <v>206</v>
      </c>
      <c r="AA33" s="80" t="s">
        <v>206</v>
      </c>
      <c r="AB33" s="80" t="s">
        <v>206</v>
      </c>
      <c r="AC33" s="80" t="s">
        <v>206</v>
      </c>
      <c r="AD33" s="80" t="s">
        <v>206</v>
      </c>
      <c r="AE33" s="80" t="s">
        <v>206</v>
      </c>
      <c r="AF33" s="80" t="s">
        <v>206</v>
      </c>
      <c r="AG33" s="80">
        <v>-7.1999999999999998E-3</v>
      </c>
      <c r="AH33" s="80" t="s">
        <v>206</v>
      </c>
      <c r="AI33" s="80" t="s">
        <v>206</v>
      </c>
      <c r="AJ33" s="80">
        <v>7.3000000000000001E-3</v>
      </c>
      <c r="AK33" s="80">
        <v>5.4000000000000003E-3</v>
      </c>
      <c r="AL33" s="80" t="s">
        <v>206</v>
      </c>
      <c r="AM33" s="80" t="s">
        <v>206</v>
      </c>
      <c r="AN33" s="80">
        <v>1.0526</v>
      </c>
      <c r="AO33" s="80">
        <v>4.4000000000000003E-3</v>
      </c>
      <c r="AP33" s="93">
        <v>1.2999999999999999E-3</v>
      </c>
      <c r="AQ33" s="88">
        <v>0.25</v>
      </c>
      <c r="AR33" s="80">
        <v>7.0000000000000001E-3</v>
      </c>
      <c r="AS33" s="21">
        <f t="shared" si="0"/>
        <v>69.344999999999999</v>
      </c>
      <c r="AT33" s="21">
        <f t="shared" si="1"/>
        <v>25.035000000000004</v>
      </c>
      <c r="AU33" s="21">
        <f t="shared" si="2"/>
        <v>3.6475469999999985</v>
      </c>
      <c r="AV33" s="21">
        <f t="shared" si="3"/>
        <v>10.026014999999999</v>
      </c>
      <c r="AW33" s="21">
        <f t="shared" si="4"/>
        <v>4.7498650000000007</v>
      </c>
      <c r="AX33" s="21">
        <f t="shared" si="5"/>
        <v>5.25</v>
      </c>
      <c r="AY33" s="49">
        <f t="shared" si="6"/>
        <v>15.346945510000001</v>
      </c>
      <c r="AZ33" s="49">
        <f t="shared" si="7"/>
        <v>13.340037251000002</v>
      </c>
      <c r="BA33" s="49">
        <f t="shared" si="8"/>
        <v>120.06033525900001</v>
      </c>
    </row>
    <row r="34" spans="1:53">
      <c r="A34" s="17" t="s">
        <v>83</v>
      </c>
      <c r="B34" s="77">
        <v>41640</v>
      </c>
      <c r="C34" s="77">
        <v>41640</v>
      </c>
      <c r="D34" s="3" t="s">
        <v>55</v>
      </c>
      <c r="E34" s="10">
        <v>14.3</v>
      </c>
      <c r="F34" s="79" t="s">
        <v>206</v>
      </c>
      <c r="G34" s="79" t="s">
        <v>206</v>
      </c>
      <c r="H34" s="79">
        <v>0.73</v>
      </c>
      <c r="I34" s="79">
        <v>0.79</v>
      </c>
      <c r="J34" s="79" t="s">
        <v>206</v>
      </c>
      <c r="K34" s="79" t="s">
        <v>206</v>
      </c>
      <c r="L34" s="79" t="s">
        <v>206</v>
      </c>
      <c r="M34" s="79">
        <v>0.15</v>
      </c>
      <c r="N34" s="79">
        <v>-0.18</v>
      </c>
      <c r="O34" s="79">
        <v>0.14000000000000001</v>
      </c>
      <c r="P34" s="80">
        <v>1.7399999999999999E-2</v>
      </c>
      <c r="Q34" s="80" t="s">
        <v>206</v>
      </c>
      <c r="R34" s="80">
        <v>-5.9999999999999995E-4</v>
      </c>
      <c r="S34" s="80" t="s">
        <v>206</v>
      </c>
      <c r="T34" s="80" t="s">
        <v>206</v>
      </c>
      <c r="U34" s="80">
        <v>6.9999999999999999E-4</v>
      </c>
      <c r="V34" s="80" t="s">
        <v>206</v>
      </c>
      <c r="W34" s="80" t="s">
        <v>206</v>
      </c>
      <c r="X34" s="80" t="s">
        <v>206</v>
      </c>
      <c r="Y34" s="80" t="s">
        <v>206</v>
      </c>
      <c r="Z34" s="80" t="s">
        <v>206</v>
      </c>
      <c r="AA34" s="80" t="s">
        <v>206</v>
      </c>
      <c r="AB34" s="80" t="s">
        <v>206</v>
      </c>
      <c r="AC34" s="80">
        <v>2.9999999999999997E-4</v>
      </c>
      <c r="AD34" s="80" t="s">
        <v>206</v>
      </c>
      <c r="AE34" s="80" t="s">
        <v>206</v>
      </c>
      <c r="AF34" s="80" t="s">
        <v>206</v>
      </c>
      <c r="AG34" s="80">
        <v>-1.8E-3</v>
      </c>
      <c r="AH34" s="80" t="s">
        <v>206</v>
      </c>
      <c r="AI34" s="80" t="s">
        <v>206</v>
      </c>
      <c r="AJ34" s="80">
        <v>7.1999999999999998E-3</v>
      </c>
      <c r="AK34" s="80">
        <v>5.3E-3</v>
      </c>
      <c r="AL34" s="80" t="s">
        <v>206</v>
      </c>
      <c r="AM34" s="80" t="s">
        <v>206</v>
      </c>
      <c r="AN34" s="80">
        <v>1.0208999999999999</v>
      </c>
      <c r="AO34" s="80">
        <v>4.4000000000000003E-3</v>
      </c>
      <c r="AP34" s="93">
        <v>1.2999999999999999E-3</v>
      </c>
      <c r="AQ34" s="88">
        <v>0.25</v>
      </c>
      <c r="AR34" s="80">
        <v>7.0000000000000001E-3</v>
      </c>
      <c r="AS34" s="21">
        <f t="shared" si="0"/>
        <v>69.344999999999999</v>
      </c>
      <c r="AT34" s="21">
        <f t="shared" si="1"/>
        <v>29.28</v>
      </c>
      <c r="AU34" s="21">
        <f t="shared" si="2"/>
        <v>1.4493104999999944</v>
      </c>
      <c r="AV34" s="21">
        <f t="shared" si="3"/>
        <v>9.5709374999999994</v>
      </c>
      <c r="AW34" s="21">
        <f t="shared" si="4"/>
        <v>4.6143475</v>
      </c>
      <c r="AX34" s="21">
        <f t="shared" si="5"/>
        <v>5.25</v>
      </c>
      <c r="AY34" s="49">
        <f t="shared" si="6"/>
        <v>15.536247414999998</v>
      </c>
      <c r="AZ34" s="49">
        <f t="shared" si="7"/>
        <v>13.504584291499999</v>
      </c>
      <c r="BA34" s="49">
        <f t="shared" si="8"/>
        <v>121.54125862349998</v>
      </c>
    </row>
    <row r="35" spans="1:53">
      <c r="A35" s="17" t="s">
        <v>84</v>
      </c>
      <c r="B35" s="77">
        <v>41760</v>
      </c>
      <c r="C35" s="77">
        <v>41760</v>
      </c>
      <c r="D35" s="3" t="s">
        <v>55</v>
      </c>
      <c r="E35" s="10">
        <v>17.010000000000002</v>
      </c>
      <c r="F35" s="79" t="s">
        <v>206</v>
      </c>
      <c r="G35" s="79" t="s">
        <v>206</v>
      </c>
      <c r="H35" s="79" t="s">
        <v>206</v>
      </c>
      <c r="I35" s="79">
        <v>0.79</v>
      </c>
      <c r="J35" s="79" t="s">
        <v>206</v>
      </c>
      <c r="K35" s="79" t="s">
        <v>206</v>
      </c>
      <c r="L35" s="79" t="s">
        <v>206</v>
      </c>
      <c r="M35" s="79" t="s">
        <v>206</v>
      </c>
      <c r="N35" s="79" t="s">
        <v>206</v>
      </c>
      <c r="O35" s="79" t="s">
        <v>206</v>
      </c>
      <c r="P35" s="80">
        <v>2.4799999999999999E-2</v>
      </c>
      <c r="Q35" s="80">
        <v>4.0000000000000002E-4</v>
      </c>
      <c r="R35" s="80">
        <v>-1.4E-3</v>
      </c>
      <c r="S35" s="80" t="s">
        <v>206</v>
      </c>
      <c r="T35" s="80" t="s">
        <v>206</v>
      </c>
      <c r="U35" s="80" t="s">
        <v>206</v>
      </c>
      <c r="V35" s="80" t="s">
        <v>206</v>
      </c>
      <c r="W35" s="80">
        <v>-1.5E-3</v>
      </c>
      <c r="X35" s="80">
        <v>2.0999999999999999E-3</v>
      </c>
      <c r="Y35" s="80" t="s">
        <v>206</v>
      </c>
      <c r="Z35" s="80" t="s">
        <v>206</v>
      </c>
      <c r="AA35" s="80" t="s">
        <v>206</v>
      </c>
      <c r="AB35" s="80" t="s">
        <v>206</v>
      </c>
      <c r="AC35" s="80" t="s">
        <v>206</v>
      </c>
      <c r="AD35" s="80" t="s">
        <v>206</v>
      </c>
      <c r="AE35" s="80" t="s">
        <v>206</v>
      </c>
      <c r="AF35" s="80">
        <v>2.0000000000000001E-4</v>
      </c>
      <c r="AG35" s="80">
        <v>4.3E-3</v>
      </c>
      <c r="AH35" s="80" t="s">
        <v>206</v>
      </c>
      <c r="AI35" s="80" t="s">
        <v>206</v>
      </c>
      <c r="AJ35" s="80">
        <v>6.7999999999999996E-3</v>
      </c>
      <c r="AK35" s="80">
        <v>5.1999999999999998E-3</v>
      </c>
      <c r="AL35" s="80" t="s">
        <v>206</v>
      </c>
      <c r="AM35" s="80" t="s">
        <v>206</v>
      </c>
      <c r="AN35" s="80">
        <v>1.0654999999999999</v>
      </c>
      <c r="AO35" s="80">
        <v>4.4000000000000003E-3</v>
      </c>
      <c r="AP35" s="93">
        <v>1.2999999999999999E-3</v>
      </c>
      <c r="AQ35" s="88">
        <v>0.25</v>
      </c>
      <c r="AR35" s="80">
        <v>7.0000000000000001E-3</v>
      </c>
      <c r="AS35" s="21">
        <f t="shared" si="0"/>
        <v>69.344999999999999</v>
      </c>
      <c r="AT35" s="21">
        <f t="shared" si="1"/>
        <v>36.25</v>
      </c>
      <c r="AU35" s="21">
        <f t="shared" si="2"/>
        <v>4.5420974999999926</v>
      </c>
      <c r="AV35" s="21">
        <f t="shared" si="3"/>
        <v>9.5894999999999992</v>
      </c>
      <c r="AW35" s="21">
        <f t="shared" si="4"/>
        <v>4.8050125000000001</v>
      </c>
      <c r="AX35" s="21">
        <f t="shared" si="5"/>
        <v>5.25</v>
      </c>
      <c r="AY35" s="49">
        <f t="shared" si="6"/>
        <v>16.871609299999999</v>
      </c>
      <c r="AZ35" s="49">
        <f t="shared" si="7"/>
        <v>14.665321929999999</v>
      </c>
      <c r="BA35" s="49">
        <f t="shared" si="8"/>
        <v>131.98789736999998</v>
      </c>
    </row>
    <row r="36" spans="1:53">
      <c r="A36" s="17" t="s">
        <v>87</v>
      </c>
      <c r="B36" s="77">
        <v>41760</v>
      </c>
      <c r="C36" s="77">
        <v>41760</v>
      </c>
      <c r="D36" s="3" t="s">
        <v>55</v>
      </c>
      <c r="E36" s="10">
        <v>12.52</v>
      </c>
      <c r="F36" s="79" t="s">
        <v>206</v>
      </c>
      <c r="G36" s="79">
        <v>1.31</v>
      </c>
      <c r="H36" s="79">
        <v>1.1299999999999999</v>
      </c>
      <c r="I36" s="79">
        <v>0.79</v>
      </c>
      <c r="J36" s="79" t="s">
        <v>206</v>
      </c>
      <c r="K36" s="79" t="s">
        <v>206</v>
      </c>
      <c r="L36" s="79" t="s">
        <v>206</v>
      </c>
      <c r="M36" s="79" t="s">
        <v>206</v>
      </c>
      <c r="N36" s="79" t="s">
        <v>206</v>
      </c>
      <c r="O36" s="79" t="s">
        <v>206</v>
      </c>
      <c r="P36" s="80">
        <v>1.18E-2</v>
      </c>
      <c r="Q36" s="80">
        <v>1.1999999999999999E-3</v>
      </c>
      <c r="R36" s="80">
        <v>-1E-4</v>
      </c>
      <c r="S36" s="80" t="s">
        <v>206</v>
      </c>
      <c r="T36" s="80" t="s">
        <v>206</v>
      </c>
      <c r="U36" s="80" t="s">
        <v>206</v>
      </c>
      <c r="V36" s="80" t="s">
        <v>206</v>
      </c>
      <c r="W36" s="80" t="s">
        <v>206</v>
      </c>
      <c r="X36" s="80" t="s">
        <v>206</v>
      </c>
      <c r="Y36" s="80" t="s">
        <v>206</v>
      </c>
      <c r="Z36" s="80" t="s">
        <v>206</v>
      </c>
      <c r="AA36" s="80" t="s">
        <v>206</v>
      </c>
      <c r="AB36" s="80" t="s">
        <v>206</v>
      </c>
      <c r="AC36" s="80" t="s">
        <v>206</v>
      </c>
      <c r="AD36" s="80" t="s">
        <v>206</v>
      </c>
      <c r="AE36" s="80" t="s">
        <v>206</v>
      </c>
      <c r="AF36" s="80" t="s">
        <v>206</v>
      </c>
      <c r="AG36" s="80">
        <v>4.4000000000000003E-3</v>
      </c>
      <c r="AH36" s="80" t="s">
        <v>206</v>
      </c>
      <c r="AI36" s="80" t="s">
        <v>206</v>
      </c>
      <c r="AJ36" s="80">
        <v>7.3000000000000001E-3</v>
      </c>
      <c r="AK36" s="80">
        <v>5.1999999999999998E-3</v>
      </c>
      <c r="AL36" s="80" t="s">
        <v>206</v>
      </c>
      <c r="AM36" s="80" t="s">
        <v>206</v>
      </c>
      <c r="AN36" s="80">
        <v>1.0602</v>
      </c>
      <c r="AO36" s="80">
        <v>4.4000000000000003E-3</v>
      </c>
      <c r="AP36" s="93">
        <v>1.2999999999999999E-3</v>
      </c>
      <c r="AQ36" s="88">
        <v>0.25</v>
      </c>
      <c r="AR36" s="80">
        <v>7.0000000000000001E-3</v>
      </c>
      <c r="AS36" s="21">
        <f t="shared" si="0"/>
        <v>69.344999999999999</v>
      </c>
      <c r="AT36" s="21">
        <f t="shared" si="1"/>
        <v>25.425000000000001</v>
      </c>
      <c r="AU36" s="21">
        <f t="shared" si="2"/>
        <v>4.1745690000000018</v>
      </c>
      <c r="AV36" s="21">
        <f t="shared" si="3"/>
        <v>9.9393750000000001</v>
      </c>
      <c r="AW36" s="21">
        <f t="shared" si="4"/>
        <v>4.7823550000000008</v>
      </c>
      <c r="AX36" s="21">
        <f t="shared" si="5"/>
        <v>5.25</v>
      </c>
      <c r="AY36" s="49">
        <f t="shared" si="6"/>
        <v>15.459118869999999</v>
      </c>
      <c r="AZ36" s="49">
        <f t="shared" si="7"/>
        <v>13.437541787000001</v>
      </c>
      <c r="BA36" s="49">
        <f t="shared" si="8"/>
        <v>120.93787608300001</v>
      </c>
    </row>
    <row r="37" spans="1:53">
      <c r="A37" s="17" t="s">
        <v>88</v>
      </c>
      <c r="B37" s="77">
        <v>41395</v>
      </c>
      <c r="C37" s="77">
        <v>41395</v>
      </c>
      <c r="D37" s="3" t="s">
        <v>55</v>
      </c>
      <c r="E37" s="10">
        <v>9.19</v>
      </c>
      <c r="F37" s="79" t="s">
        <v>206</v>
      </c>
      <c r="G37" s="79" t="s">
        <v>206</v>
      </c>
      <c r="H37" s="79" t="s">
        <v>206</v>
      </c>
      <c r="I37" s="79">
        <v>0.79</v>
      </c>
      <c r="J37" s="79" t="s">
        <v>206</v>
      </c>
      <c r="K37" s="79" t="s">
        <v>206</v>
      </c>
      <c r="L37" s="79" t="s">
        <v>206</v>
      </c>
      <c r="M37" s="79" t="s">
        <v>206</v>
      </c>
      <c r="N37" s="79" t="s">
        <v>206</v>
      </c>
      <c r="O37" s="79" t="s">
        <v>206</v>
      </c>
      <c r="P37" s="80">
        <v>1.6E-2</v>
      </c>
      <c r="Q37" s="80">
        <v>6.9999999999999999E-4</v>
      </c>
      <c r="R37" s="80">
        <v>-2.8E-3</v>
      </c>
      <c r="S37" s="80">
        <v>-2.0999999999999999E-3</v>
      </c>
      <c r="T37" s="80" t="s">
        <v>206</v>
      </c>
      <c r="U37" s="80" t="s">
        <v>206</v>
      </c>
      <c r="V37" s="80" t="s">
        <v>206</v>
      </c>
      <c r="W37" s="80" t="s">
        <v>206</v>
      </c>
      <c r="X37" s="80" t="s">
        <v>206</v>
      </c>
      <c r="Y37" s="80" t="s">
        <v>206</v>
      </c>
      <c r="Z37" s="80" t="s">
        <v>206</v>
      </c>
      <c r="AA37" s="80">
        <v>-1E-4</v>
      </c>
      <c r="AB37" s="80" t="s">
        <v>206</v>
      </c>
      <c r="AC37" s="80" t="s">
        <v>206</v>
      </c>
      <c r="AD37" s="80" t="s">
        <v>206</v>
      </c>
      <c r="AE37" s="80" t="s">
        <v>206</v>
      </c>
      <c r="AF37" s="80" t="s">
        <v>206</v>
      </c>
      <c r="AG37" s="80">
        <v>6.9999999999999999E-4</v>
      </c>
      <c r="AH37" s="80">
        <v>1.8E-3</v>
      </c>
      <c r="AI37" s="80" t="s">
        <v>206</v>
      </c>
      <c r="AJ37" s="80">
        <v>6.1000000000000004E-3</v>
      </c>
      <c r="AK37" s="80">
        <v>4.7999999999999996E-3</v>
      </c>
      <c r="AL37" s="80" t="s">
        <v>206</v>
      </c>
      <c r="AM37" s="80" t="s">
        <v>206</v>
      </c>
      <c r="AN37" s="80">
        <v>1.046</v>
      </c>
      <c r="AO37" s="80">
        <v>4.4000000000000003E-3</v>
      </c>
      <c r="AP37" s="93">
        <v>1.2999999999999999E-3</v>
      </c>
      <c r="AQ37" s="88">
        <v>0.25</v>
      </c>
      <c r="AR37" s="80">
        <v>7.0000000000000001E-3</v>
      </c>
      <c r="AS37" s="21">
        <f t="shared" si="0"/>
        <v>69.344999999999999</v>
      </c>
      <c r="AT37" s="21">
        <f t="shared" si="1"/>
        <v>18.755000000000003</v>
      </c>
      <c r="AU37" s="21">
        <f t="shared" si="2"/>
        <v>3.1898700000000026</v>
      </c>
      <c r="AV37" s="21">
        <f t="shared" si="3"/>
        <v>8.55105</v>
      </c>
      <c r="AW37" s="21">
        <f t="shared" si="4"/>
        <v>4.7216500000000003</v>
      </c>
      <c r="AX37" s="21">
        <f t="shared" si="5"/>
        <v>5.25</v>
      </c>
      <c r="AY37" s="49">
        <f t="shared" si="6"/>
        <v>14.2756341</v>
      </c>
      <c r="AZ37" s="49">
        <f t="shared" si="7"/>
        <v>12.408820410000001</v>
      </c>
      <c r="BA37" s="49">
        <f t="shared" si="8"/>
        <v>111.67938368999999</v>
      </c>
    </row>
    <row r="38" spans="1:53">
      <c r="A38" s="17" t="s">
        <v>89</v>
      </c>
      <c r="B38" s="77">
        <v>41640</v>
      </c>
      <c r="C38" s="77">
        <v>41640</v>
      </c>
      <c r="D38" s="3" t="s">
        <v>55</v>
      </c>
      <c r="E38" s="10">
        <v>14.92</v>
      </c>
      <c r="F38" s="79" t="s">
        <v>206</v>
      </c>
      <c r="G38" s="79" t="s">
        <v>206</v>
      </c>
      <c r="H38" s="79" t="s">
        <v>206</v>
      </c>
      <c r="I38" s="79">
        <v>0.79</v>
      </c>
      <c r="J38" s="79">
        <v>1.47</v>
      </c>
      <c r="K38" s="79" t="s">
        <v>206</v>
      </c>
      <c r="L38" s="79" t="s">
        <v>206</v>
      </c>
      <c r="M38" s="79">
        <v>0.04</v>
      </c>
      <c r="N38" s="79" t="s">
        <v>206</v>
      </c>
      <c r="O38" s="79" t="s">
        <v>206</v>
      </c>
      <c r="P38" s="80">
        <v>1.47E-2</v>
      </c>
      <c r="Q38" s="81">
        <v>6.0000000000000002E-5</v>
      </c>
      <c r="R38" s="80">
        <v>-1.6000000000000001E-3</v>
      </c>
      <c r="S38" s="80" t="s">
        <v>206</v>
      </c>
      <c r="T38" s="80" t="s">
        <v>206</v>
      </c>
      <c r="U38" s="80" t="s">
        <v>206</v>
      </c>
      <c r="V38" s="80" t="s">
        <v>206</v>
      </c>
      <c r="W38" s="80" t="s">
        <v>206</v>
      </c>
      <c r="X38" s="80" t="s">
        <v>206</v>
      </c>
      <c r="Y38" s="80" t="s">
        <v>206</v>
      </c>
      <c r="Z38" s="80" t="s">
        <v>206</v>
      </c>
      <c r="AA38" s="80">
        <v>-1E-4</v>
      </c>
      <c r="AB38" s="80" t="s">
        <v>206</v>
      </c>
      <c r="AC38" s="80" t="s">
        <v>206</v>
      </c>
      <c r="AD38" s="80" t="s">
        <v>206</v>
      </c>
      <c r="AE38" s="80" t="s">
        <v>206</v>
      </c>
      <c r="AF38" s="80" t="s">
        <v>206</v>
      </c>
      <c r="AG38" s="80">
        <v>-1.2999999999999999E-3</v>
      </c>
      <c r="AH38" s="80" t="s">
        <v>206</v>
      </c>
      <c r="AI38" s="80" t="s">
        <v>206</v>
      </c>
      <c r="AJ38" s="80">
        <v>7.1999999999999998E-3</v>
      </c>
      <c r="AK38" s="80">
        <v>5.1999999999999998E-3</v>
      </c>
      <c r="AL38" s="80" t="s">
        <v>206</v>
      </c>
      <c r="AM38" s="80" t="s">
        <v>206</v>
      </c>
      <c r="AN38" s="80">
        <v>1.0407</v>
      </c>
      <c r="AO38" s="80">
        <v>4.4000000000000003E-3</v>
      </c>
      <c r="AP38" s="93">
        <v>1.2999999999999999E-3</v>
      </c>
      <c r="AQ38" s="88">
        <v>0.25</v>
      </c>
      <c r="AR38" s="80">
        <v>7.0000000000000001E-3</v>
      </c>
      <c r="AS38" s="21">
        <f t="shared" si="0"/>
        <v>69.344999999999999</v>
      </c>
      <c r="AT38" s="21">
        <f t="shared" si="1"/>
        <v>27.014999999999997</v>
      </c>
      <c r="AU38" s="21">
        <f t="shared" si="2"/>
        <v>2.8223414999999972</v>
      </c>
      <c r="AV38" s="21">
        <f t="shared" si="3"/>
        <v>9.6785099999999993</v>
      </c>
      <c r="AW38" s="21">
        <f t="shared" si="4"/>
        <v>4.6989925000000001</v>
      </c>
      <c r="AX38" s="21">
        <f t="shared" si="5"/>
        <v>5.25</v>
      </c>
      <c r="AY38" s="49">
        <f t="shared" si="6"/>
        <v>15.44527972</v>
      </c>
      <c r="AZ38" s="49">
        <f t="shared" si="7"/>
        <v>13.425512372</v>
      </c>
      <c r="BA38" s="49">
        <f t="shared" si="8"/>
        <v>120.829611348</v>
      </c>
    </row>
    <row r="39" spans="1:53">
      <c r="A39" s="17" t="s">
        <v>90</v>
      </c>
      <c r="B39" s="77">
        <v>41760</v>
      </c>
      <c r="C39" s="77">
        <v>41760</v>
      </c>
      <c r="D39" s="3" t="s">
        <v>55</v>
      </c>
      <c r="E39" s="10">
        <v>14.68</v>
      </c>
      <c r="F39" s="79" t="s">
        <v>206</v>
      </c>
      <c r="G39" s="79">
        <v>1.08</v>
      </c>
      <c r="H39" s="79">
        <v>0.26</v>
      </c>
      <c r="I39" s="79">
        <v>0.79</v>
      </c>
      <c r="J39" s="79" t="s">
        <v>206</v>
      </c>
      <c r="K39" s="79" t="s">
        <v>206</v>
      </c>
      <c r="L39" s="79" t="s">
        <v>206</v>
      </c>
      <c r="M39" s="79" t="s">
        <v>206</v>
      </c>
      <c r="N39" s="79" t="s">
        <v>206</v>
      </c>
      <c r="O39" s="79" t="s">
        <v>206</v>
      </c>
      <c r="P39" s="80">
        <v>1.4800000000000001E-2</v>
      </c>
      <c r="Q39" s="80">
        <v>5.4000000000000003E-3</v>
      </c>
      <c r="R39" s="80">
        <v>-3.8999999999999998E-3</v>
      </c>
      <c r="S39" s="80" t="s">
        <v>206</v>
      </c>
      <c r="T39" s="80" t="s">
        <v>206</v>
      </c>
      <c r="U39" s="80" t="s">
        <v>206</v>
      </c>
      <c r="V39" s="80" t="s">
        <v>206</v>
      </c>
      <c r="W39" s="80" t="s">
        <v>206</v>
      </c>
      <c r="X39" s="80" t="s">
        <v>206</v>
      </c>
      <c r="Y39" s="80" t="s">
        <v>206</v>
      </c>
      <c r="Z39" s="80" t="s">
        <v>206</v>
      </c>
      <c r="AA39" s="80" t="s">
        <v>206</v>
      </c>
      <c r="AB39" s="80" t="s">
        <v>206</v>
      </c>
      <c r="AC39" s="80" t="s">
        <v>206</v>
      </c>
      <c r="AD39" s="80" t="s">
        <v>206</v>
      </c>
      <c r="AE39" s="80" t="s">
        <v>206</v>
      </c>
      <c r="AF39" s="80" t="s">
        <v>206</v>
      </c>
      <c r="AG39" s="80">
        <v>3.2000000000000002E-3</v>
      </c>
      <c r="AH39" s="80" t="s">
        <v>206</v>
      </c>
      <c r="AI39" s="80" t="s">
        <v>206</v>
      </c>
      <c r="AJ39" s="80">
        <v>6.8999999999999999E-3</v>
      </c>
      <c r="AK39" s="80">
        <v>4.7999999999999996E-3</v>
      </c>
      <c r="AL39" s="80" t="s">
        <v>206</v>
      </c>
      <c r="AM39" s="80" t="s">
        <v>206</v>
      </c>
      <c r="AN39" s="80">
        <v>1.0771999999999999</v>
      </c>
      <c r="AO39" s="80">
        <v>4.4000000000000003E-3</v>
      </c>
      <c r="AP39" s="93">
        <v>1.2999999999999999E-3</v>
      </c>
      <c r="AQ39" s="88">
        <v>0.25</v>
      </c>
      <c r="AR39" s="80">
        <v>7.0000000000000001E-3</v>
      </c>
      <c r="AS39" s="21">
        <f t="shared" si="0"/>
        <v>69.344999999999999</v>
      </c>
      <c r="AT39" s="21">
        <f t="shared" si="1"/>
        <v>29.035</v>
      </c>
      <c r="AU39" s="21">
        <f t="shared" si="2"/>
        <v>5.3534339999999956</v>
      </c>
      <c r="AV39" s="21">
        <f t="shared" si="3"/>
        <v>9.4524299999999979</v>
      </c>
      <c r="AW39" s="21">
        <f t="shared" si="4"/>
        <v>4.8550300000000002</v>
      </c>
      <c r="AX39" s="21">
        <f t="shared" si="5"/>
        <v>5.25</v>
      </c>
      <c r="AY39" s="49">
        <f t="shared" si="6"/>
        <v>16.027816219999998</v>
      </c>
      <c r="AZ39" s="49">
        <f t="shared" si="7"/>
        <v>13.931871021999999</v>
      </c>
      <c r="BA39" s="49">
        <f t="shared" si="8"/>
        <v>125.38683919799999</v>
      </c>
    </row>
    <row r="40" spans="1:53">
      <c r="A40" s="17" t="s">
        <v>91</v>
      </c>
      <c r="B40" s="77">
        <v>41699</v>
      </c>
      <c r="C40" s="77">
        <v>41699</v>
      </c>
      <c r="D40" s="3" t="s">
        <v>55</v>
      </c>
      <c r="E40" s="10">
        <v>7.06</v>
      </c>
      <c r="F40" s="79" t="s">
        <v>206</v>
      </c>
      <c r="G40" s="79">
        <v>-1.35</v>
      </c>
      <c r="H40" s="79">
        <v>1.06</v>
      </c>
      <c r="I40" s="79">
        <v>0.79</v>
      </c>
      <c r="J40" s="79" t="s">
        <v>206</v>
      </c>
      <c r="K40" s="79" t="s">
        <v>206</v>
      </c>
      <c r="L40" s="79" t="s">
        <v>206</v>
      </c>
      <c r="M40" s="79" t="s">
        <v>206</v>
      </c>
      <c r="N40" s="79" t="s">
        <v>206</v>
      </c>
      <c r="O40" s="79" t="s">
        <v>206</v>
      </c>
      <c r="P40" s="80">
        <v>9.5999999999999992E-3</v>
      </c>
      <c r="Q40" s="80">
        <v>6.9999999999999999E-4</v>
      </c>
      <c r="R40" s="80">
        <v>1.1000000000000001E-3</v>
      </c>
      <c r="S40" s="80">
        <v>-1.8E-3</v>
      </c>
      <c r="T40" s="80" t="s">
        <v>206</v>
      </c>
      <c r="U40" s="80" t="s">
        <v>206</v>
      </c>
      <c r="V40" s="80">
        <v>-2.0000000000000001E-4</v>
      </c>
      <c r="W40" s="80" t="s">
        <v>206</v>
      </c>
      <c r="X40" s="80" t="s">
        <v>206</v>
      </c>
      <c r="Y40" s="80" t="s">
        <v>206</v>
      </c>
      <c r="Z40" s="80" t="s">
        <v>206</v>
      </c>
      <c r="AA40" s="80" t="s">
        <v>206</v>
      </c>
      <c r="AB40" s="80" t="s">
        <v>206</v>
      </c>
      <c r="AC40" s="80" t="s">
        <v>206</v>
      </c>
      <c r="AD40" s="80">
        <v>1E-4</v>
      </c>
      <c r="AE40" s="80" t="s">
        <v>206</v>
      </c>
      <c r="AF40" s="80">
        <v>-3.2000000000000002E-3</v>
      </c>
      <c r="AG40" s="80">
        <v>6.0000000000000001E-3</v>
      </c>
      <c r="AH40" s="80">
        <v>3.3E-3</v>
      </c>
      <c r="AI40" s="80" t="s">
        <v>206</v>
      </c>
      <c r="AJ40" s="80">
        <v>7.0000000000000001E-3</v>
      </c>
      <c r="AK40" s="80">
        <v>3.0999999999999999E-3</v>
      </c>
      <c r="AL40" s="80" t="s">
        <v>206</v>
      </c>
      <c r="AM40" s="80" t="s">
        <v>206</v>
      </c>
      <c r="AN40" s="80">
        <v>1.0541</v>
      </c>
      <c r="AO40" s="80">
        <v>4.4000000000000003E-3</v>
      </c>
      <c r="AP40" s="93">
        <v>1.2999999999999999E-3</v>
      </c>
      <c r="AQ40" s="88">
        <v>0.25</v>
      </c>
      <c r="AR40" s="80">
        <v>7.0000000000000001E-3</v>
      </c>
      <c r="AS40" s="21">
        <f t="shared" si="0"/>
        <v>69.344999999999999</v>
      </c>
      <c r="AT40" s="21">
        <f t="shared" si="1"/>
        <v>12.284999999999998</v>
      </c>
      <c r="AU40" s="21">
        <f t="shared" si="2"/>
        <v>3.7515645000000024</v>
      </c>
      <c r="AV40" s="21">
        <f t="shared" si="3"/>
        <v>7.9848075000000005</v>
      </c>
      <c r="AW40" s="21">
        <f t="shared" si="4"/>
        <v>4.7562775000000004</v>
      </c>
      <c r="AX40" s="21">
        <f t="shared" si="5"/>
        <v>5.25</v>
      </c>
      <c r="AY40" s="49">
        <f t="shared" si="6"/>
        <v>13.438444434999999</v>
      </c>
      <c r="AZ40" s="49">
        <f t="shared" si="7"/>
        <v>11.6811093935</v>
      </c>
      <c r="BA40" s="49">
        <f t="shared" si="8"/>
        <v>105.12998454149999</v>
      </c>
    </row>
    <row r="41" spans="1:53">
      <c r="A41" s="17" t="s">
        <v>92</v>
      </c>
      <c r="B41" s="77">
        <v>41640</v>
      </c>
      <c r="C41" s="77">
        <v>41640</v>
      </c>
      <c r="D41" s="3" t="s">
        <v>55</v>
      </c>
      <c r="E41" s="10">
        <v>10.1</v>
      </c>
      <c r="F41" s="79" t="s">
        <v>206</v>
      </c>
      <c r="G41" s="79">
        <v>0.14000000000000001</v>
      </c>
      <c r="H41" s="79" t="s">
        <v>206</v>
      </c>
      <c r="I41" s="79">
        <v>0.79</v>
      </c>
      <c r="J41" s="79">
        <v>0.41</v>
      </c>
      <c r="K41" s="79" t="s">
        <v>206</v>
      </c>
      <c r="L41" s="79" t="s">
        <v>206</v>
      </c>
      <c r="M41" s="79">
        <v>0.17</v>
      </c>
      <c r="N41" s="79" t="s">
        <v>206</v>
      </c>
      <c r="O41" s="79" t="s">
        <v>206</v>
      </c>
      <c r="P41" s="80">
        <v>1.47E-2</v>
      </c>
      <c r="Q41" s="80" t="s">
        <v>206</v>
      </c>
      <c r="R41" s="80">
        <v>-1.2999999999999999E-3</v>
      </c>
      <c r="S41" s="80" t="s">
        <v>206</v>
      </c>
      <c r="T41" s="80" t="s">
        <v>206</v>
      </c>
      <c r="U41" s="80" t="s">
        <v>206</v>
      </c>
      <c r="V41" s="80" t="s">
        <v>206</v>
      </c>
      <c r="W41" s="80" t="s">
        <v>206</v>
      </c>
      <c r="X41" s="80" t="s">
        <v>206</v>
      </c>
      <c r="Y41" s="80" t="s">
        <v>206</v>
      </c>
      <c r="Z41" s="80" t="s">
        <v>206</v>
      </c>
      <c r="AA41" s="80" t="s">
        <v>206</v>
      </c>
      <c r="AB41" s="80" t="s">
        <v>206</v>
      </c>
      <c r="AC41" s="80" t="s">
        <v>206</v>
      </c>
      <c r="AD41" s="80" t="s">
        <v>206</v>
      </c>
      <c r="AE41" s="80" t="s">
        <v>206</v>
      </c>
      <c r="AF41" s="80" t="s">
        <v>206</v>
      </c>
      <c r="AG41" s="80">
        <v>4.0000000000000002E-4</v>
      </c>
      <c r="AH41" s="80" t="s">
        <v>206</v>
      </c>
      <c r="AI41" s="80" t="s">
        <v>206</v>
      </c>
      <c r="AJ41" s="80">
        <v>7.6E-3</v>
      </c>
      <c r="AK41" s="80">
        <v>5.4000000000000003E-3</v>
      </c>
      <c r="AL41" s="80" t="s">
        <v>206</v>
      </c>
      <c r="AM41" s="80" t="s">
        <v>206</v>
      </c>
      <c r="AN41" s="80">
        <v>1.0348999999999999</v>
      </c>
      <c r="AO41" s="80">
        <v>4.4000000000000003E-3</v>
      </c>
      <c r="AP41" s="93">
        <v>1.2999999999999999E-3</v>
      </c>
      <c r="AQ41" s="88">
        <v>0.25</v>
      </c>
      <c r="AR41" s="80">
        <v>7.0000000000000001E-3</v>
      </c>
      <c r="AS41" s="21">
        <f t="shared" si="0"/>
        <v>69.344999999999999</v>
      </c>
      <c r="AT41" s="21">
        <f t="shared" si="1"/>
        <v>21.66</v>
      </c>
      <c r="AU41" s="21">
        <f t="shared" si="2"/>
        <v>2.4201404999999951</v>
      </c>
      <c r="AV41" s="21">
        <f t="shared" si="3"/>
        <v>10.090275</v>
      </c>
      <c r="AW41" s="21">
        <f t="shared" si="4"/>
        <v>4.6741975</v>
      </c>
      <c r="AX41" s="21">
        <f t="shared" si="5"/>
        <v>5.25</v>
      </c>
      <c r="AY41" s="49">
        <f t="shared" si="6"/>
        <v>14.747149690000002</v>
      </c>
      <c r="AZ41" s="49">
        <f t="shared" si="7"/>
        <v>12.818676269000003</v>
      </c>
      <c r="BA41" s="49">
        <f t="shared" si="8"/>
        <v>115.36808642100002</v>
      </c>
    </row>
    <row r="42" spans="1:53" ht="26.25">
      <c r="A42" s="91" t="s">
        <v>215</v>
      </c>
      <c r="B42" s="77">
        <v>41640</v>
      </c>
      <c r="C42" s="77">
        <v>41640</v>
      </c>
      <c r="D42" s="82" t="s">
        <v>216</v>
      </c>
      <c r="E42" s="10">
        <v>20.149999999999999</v>
      </c>
      <c r="F42" s="79">
        <v>3.92</v>
      </c>
      <c r="G42" s="79" t="s">
        <v>206</v>
      </c>
      <c r="H42" s="79" t="s">
        <v>206</v>
      </c>
      <c r="I42" s="79">
        <v>0.79</v>
      </c>
      <c r="J42" s="79" t="s">
        <v>206</v>
      </c>
      <c r="K42" s="79" t="s">
        <v>206</v>
      </c>
      <c r="L42" s="79" t="s">
        <v>206</v>
      </c>
      <c r="M42" s="79" t="s">
        <v>206</v>
      </c>
      <c r="N42" s="79" t="s">
        <v>206</v>
      </c>
      <c r="O42" s="79" t="s">
        <v>206</v>
      </c>
      <c r="P42" s="81">
        <v>3.39E-2</v>
      </c>
      <c r="Q42" s="80" t="s">
        <v>206</v>
      </c>
      <c r="R42" s="81">
        <v>-8.9999999999999998E-4</v>
      </c>
      <c r="S42" s="80" t="s">
        <v>206</v>
      </c>
      <c r="T42" s="80" t="s">
        <v>206</v>
      </c>
      <c r="U42" s="80" t="s">
        <v>206</v>
      </c>
      <c r="V42" s="80" t="s">
        <v>206</v>
      </c>
      <c r="W42" s="80" t="s">
        <v>206</v>
      </c>
      <c r="X42" s="80" t="s">
        <v>206</v>
      </c>
      <c r="Y42" s="80" t="s">
        <v>206</v>
      </c>
      <c r="Z42" s="80" t="s">
        <v>206</v>
      </c>
      <c r="AA42" s="81">
        <v>-6.0000000000000002E-5</v>
      </c>
      <c r="AB42" s="81">
        <v>6.2E-4</v>
      </c>
      <c r="AC42" s="80" t="s">
        <v>206</v>
      </c>
      <c r="AD42" s="80" t="s">
        <v>206</v>
      </c>
      <c r="AE42" s="80" t="s">
        <v>206</v>
      </c>
      <c r="AF42" s="81">
        <v>1.41E-3</v>
      </c>
      <c r="AG42" s="80">
        <v>-5.0000000000000001E-4</v>
      </c>
      <c r="AH42" s="80" t="s">
        <v>206</v>
      </c>
      <c r="AI42" s="80" t="s">
        <v>206</v>
      </c>
      <c r="AJ42" s="81">
        <v>7.1900000000000002E-3</v>
      </c>
      <c r="AK42" s="81">
        <v>4.9899999999999996E-3</v>
      </c>
      <c r="AL42" s="80" t="s">
        <v>206</v>
      </c>
      <c r="AM42" s="80" t="s">
        <v>206</v>
      </c>
      <c r="AN42" s="80">
        <v>1.085</v>
      </c>
      <c r="AO42" s="80">
        <v>4.4000000000000003E-3</v>
      </c>
      <c r="AP42" s="93">
        <v>1.2999999999999999E-3</v>
      </c>
      <c r="AQ42" s="88">
        <v>0.25</v>
      </c>
      <c r="AR42" s="80">
        <v>7.0000000000000001E-3</v>
      </c>
      <c r="AS42" s="21">
        <f t="shared" si="0"/>
        <v>69.344999999999999</v>
      </c>
      <c r="AT42" s="21">
        <f t="shared" si="1"/>
        <v>51.087500000000006</v>
      </c>
      <c r="AU42" s="21">
        <f t="shared" si="2"/>
        <v>5.8943249999999976</v>
      </c>
      <c r="AV42" s="21">
        <f t="shared" si="3"/>
        <v>9.9114749999999994</v>
      </c>
      <c r="AW42" s="21">
        <f t="shared" si="4"/>
        <v>4.8883749999999999</v>
      </c>
      <c r="AX42" s="21">
        <f t="shared" si="5"/>
        <v>5.25</v>
      </c>
      <c r="AY42" s="49">
        <f t="shared" si="6"/>
        <v>19.028967750000003</v>
      </c>
      <c r="AZ42" s="49">
        <f t="shared" si="7"/>
        <v>16.540564275000001</v>
      </c>
      <c r="BA42" s="49">
        <f t="shared" si="8"/>
        <v>148.86507847499999</v>
      </c>
    </row>
    <row r="43" spans="1:53">
      <c r="A43" s="91" t="s">
        <v>242</v>
      </c>
      <c r="B43" s="77">
        <v>41890</v>
      </c>
      <c r="C43" s="77">
        <v>41890</v>
      </c>
      <c r="D43" s="3" t="s">
        <v>55</v>
      </c>
      <c r="E43" s="10">
        <v>20.87</v>
      </c>
      <c r="F43" s="79" t="s">
        <v>206</v>
      </c>
      <c r="G43" s="79">
        <v>0.1</v>
      </c>
      <c r="H43" s="79">
        <v>0.93</v>
      </c>
      <c r="I43" s="79">
        <v>0.79</v>
      </c>
      <c r="J43" s="79" t="s">
        <v>206</v>
      </c>
      <c r="K43" s="79" t="s">
        <v>206</v>
      </c>
      <c r="L43" s="79" t="s">
        <v>206</v>
      </c>
      <c r="M43" s="79">
        <v>-0.31</v>
      </c>
      <c r="N43" s="79" t="s">
        <v>206</v>
      </c>
      <c r="O43" s="79" t="s">
        <v>206</v>
      </c>
      <c r="P43" s="80">
        <v>2.18E-2</v>
      </c>
      <c r="Q43" s="80">
        <v>8.9999999999999998E-4</v>
      </c>
      <c r="R43" s="80" t="s">
        <v>206</v>
      </c>
      <c r="S43" s="80" t="s">
        <v>206</v>
      </c>
      <c r="T43" s="80" t="s">
        <v>206</v>
      </c>
      <c r="U43" s="80" t="s">
        <v>206</v>
      </c>
      <c r="V43" s="80" t="s">
        <v>206</v>
      </c>
      <c r="W43" s="80" t="s">
        <v>206</v>
      </c>
      <c r="X43" s="80" t="s">
        <v>206</v>
      </c>
      <c r="Y43" s="80" t="s">
        <v>206</v>
      </c>
      <c r="Z43" s="80" t="s">
        <v>206</v>
      </c>
      <c r="AA43" s="80">
        <v>2.0000000000000001E-4</v>
      </c>
      <c r="AB43" s="80" t="s">
        <v>206</v>
      </c>
      <c r="AC43" s="80" t="s">
        <v>206</v>
      </c>
      <c r="AD43" s="80" t="s">
        <v>206</v>
      </c>
      <c r="AE43" s="80" t="s">
        <v>206</v>
      </c>
      <c r="AF43" s="80">
        <v>-2.9999999999999997E-4</v>
      </c>
      <c r="AG43" s="80" t="s">
        <v>206</v>
      </c>
      <c r="AH43" s="80" t="s">
        <v>206</v>
      </c>
      <c r="AI43" s="80" t="s">
        <v>206</v>
      </c>
      <c r="AJ43" s="80">
        <v>6.7000000000000002E-3</v>
      </c>
      <c r="AK43" s="80">
        <v>3.2000000000000002E-3</v>
      </c>
      <c r="AL43" s="80" t="s">
        <v>206</v>
      </c>
      <c r="AM43" s="80" t="s">
        <v>206</v>
      </c>
      <c r="AN43" s="80">
        <v>1.0564</v>
      </c>
      <c r="AO43" s="80">
        <v>4.4000000000000003E-3</v>
      </c>
      <c r="AP43" s="93">
        <v>1.2999999999999999E-3</v>
      </c>
      <c r="AQ43" s="88">
        <v>0.25</v>
      </c>
      <c r="AR43" s="80">
        <v>7.0000000000000001E-3</v>
      </c>
      <c r="AS43" s="21">
        <f t="shared" si="0"/>
        <v>69.344999999999999</v>
      </c>
      <c r="AT43" s="21">
        <f t="shared" si="1"/>
        <v>39.33</v>
      </c>
      <c r="AU43" s="21">
        <f t="shared" si="2"/>
        <v>3.9110580000000001</v>
      </c>
      <c r="AV43" s="21">
        <f t="shared" si="3"/>
        <v>7.8437700000000001</v>
      </c>
      <c r="AW43" s="21">
        <f t="shared" si="4"/>
        <v>4.7661100000000003</v>
      </c>
      <c r="AX43" s="21">
        <f t="shared" si="5"/>
        <v>5.25</v>
      </c>
      <c r="AY43" s="49">
        <f t="shared" si="6"/>
        <v>16.957971940000004</v>
      </c>
      <c r="AZ43" s="49">
        <f t="shared" si="7"/>
        <v>14.740390994000002</v>
      </c>
      <c r="BA43" s="49">
        <f t="shared" si="8"/>
        <v>132.66351894600001</v>
      </c>
    </row>
    <row r="44" spans="1:53">
      <c r="A44" s="17" t="s">
        <v>93</v>
      </c>
      <c r="B44" s="77">
        <v>41640</v>
      </c>
      <c r="C44" s="77">
        <v>41640</v>
      </c>
      <c r="D44" s="3" t="s">
        <v>55</v>
      </c>
      <c r="E44" s="10">
        <v>9.5500000000000007</v>
      </c>
      <c r="F44" s="79" t="s">
        <v>206</v>
      </c>
      <c r="G44" s="79" t="s">
        <v>206</v>
      </c>
      <c r="H44" s="79" t="s">
        <v>206</v>
      </c>
      <c r="I44" s="79">
        <v>0.79</v>
      </c>
      <c r="J44" s="79" t="s">
        <v>206</v>
      </c>
      <c r="K44" s="79" t="s">
        <v>206</v>
      </c>
      <c r="L44" s="79" t="s">
        <v>206</v>
      </c>
      <c r="M44" s="79" t="s">
        <v>206</v>
      </c>
      <c r="N44" s="79" t="s">
        <v>206</v>
      </c>
      <c r="O44" s="79" t="s">
        <v>206</v>
      </c>
      <c r="P44" s="80">
        <v>2.3099999999999999E-2</v>
      </c>
      <c r="Q44" s="81">
        <v>6.0000000000000002E-5</v>
      </c>
      <c r="R44" s="80">
        <v>-1.8E-3</v>
      </c>
      <c r="S44" s="80" t="s">
        <v>206</v>
      </c>
      <c r="T44" s="80" t="s">
        <v>206</v>
      </c>
      <c r="U44" s="80" t="s">
        <v>206</v>
      </c>
      <c r="V44" s="80" t="s">
        <v>206</v>
      </c>
      <c r="W44" s="80" t="s">
        <v>206</v>
      </c>
      <c r="X44" s="80" t="s">
        <v>206</v>
      </c>
      <c r="Y44" s="80" t="s">
        <v>206</v>
      </c>
      <c r="Z44" s="80" t="s">
        <v>206</v>
      </c>
      <c r="AA44" s="80" t="s">
        <v>206</v>
      </c>
      <c r="AB44" s="80" t="s">
        <v>206</v>
      </c>
      <c r="AC44" s="80" t="s">
        <v>206</v>
      </c>
      <c r="AD44" s="81" t="s">
        <v>206</v>
      </c>
      <c r="AE44" s="81" t="s">
        <v>206</v>
      </c>
      <c r="AF44" s="80" t="s">
        <v>206</v>
      </c>
      <c r="AG44" s="80">
        <v>-1.1000000000000001E-3</v>
      </c>
      <c r="AH44" s="80" t="s">
        <v>206</v>
      </c>
      <c r="AI44" s="80" t="s">
        <v>206</v>
      </c>
      <c r="AJ44" s="80">
        <v>8.0000000000000002E-3</v>
      </c>
      <c r="AK44" s="80">
        <v>4.1999999999999997E-3</v>
      </c>
      <c r="AL44" s="80" t="s">
        <v>206</v>
      </c>
      <c r="AM44" s="80" t="s">
        <v>206</v>
      </c>
      <c r="AN44" s="80">
        <v>1.0358000000000001</v>
      </c>
      <c r="AO44" s="80">
        <v>4.4000000000000003E-3</v>
      </c>
      <c r="AP44" s="93">
        <v>1.2999999999999999E-3</v>
      </c>
      <c r="AQ44" s="88">
        <v>0.25</v>
      </c>
      <c r="AR44" s="84">
        <v>6.8999999999999999E-3</v>
      </c>
      <c r="AS44" s="21">
        <f t="shared" si="0"/>
        <v>69.344999999999999</v>
      </c>
      <c r="AT44" s="21">
        <f t="shared" si="1"/>
        <v>26.36</v>
      </c>
      <c r="AU44" s="21">
        <f t="shared" si="2"/>
        <v>2.4825510000000035</v>
      </c>
      <c r="AV44" s="21">
        <f t="shared" si="3"/>
        <v>9.4775700000000001</v>
      </c>
      <c r="AW44" s="21">
        <f t="shared" si="4"/>
        <v>4.6780450000000009</v>
      </c>
      <c r="AX44" s="21">
        <f t="shared" si="5"/>
        <v>5.1749999999999998</v>
      </c>
      <c r="AY44" s="49">
        <f t="shared" si="6"/>
        <v>15.277361579999999</v>
      </c>
      <c r="AZ44" s="49">
        <f t="shared" si="7"/>
        <v>13.279552758000001</v>
      </c>
      <c r="BA44" s="49">
        <f t="shared" si="8"/>
        <v>119.515974822</v>
      </c>
    </row>
    <row r="45" spans="1:53">
      <c r="A45" s="17" t="s">
        <v>94</v>
      </c>
      <c r="B45" s="77">
        <v>41640</v>
      </c>
      <c r="C45" s="77">
        <v>41640</v>
      </c>
      <c r="D45" s="3" t="s">
        <v>55</v>
      </c>
      <c r="E45" s="10">
        <v>20.190000000000001</v>
      </c>
      <c r="F45" s="79" t="s">
        <v>206</v>
      </c>
      <c r="G45" s="79">
        <v>0.27</v>
      </c>
      <c r="H45" s="79">
        <v>0.83</v>
      </c>
      <c r="I45" s="79">
        <v>0.79</v>
      </c>
      <c r="J45" s="79" t="s">
        <v>206</v>
      </c>
      <c r="K45" s="79" t="s">
        <v>206</v>
      </c>
      <c r="L45" s="79" t="s">
        <v>206</v>
      </c>
      <c r="M45" s="79" t="s">
        <v>206</v>
      </c>
      <c r="N45" s="79" t="s">
        <v>206</v>
      </c>
      <c r="O45" s="79" t="s">
        <v>206</v>
      </c>
      <c r="P45" s="80">
        <v>1.7999999999999999E-2</v>
      </c>
      <c r="Q45" s="80">
        <v>2.2000000000000001E-3</v>
      </c>
      <c r="R45" s="80">
        <v>-3.2000000000000002E-3</v>
      </c>
      <c r="S45" s="80">
        <v>-2E-3</v>
      </c>
      <c r="T45" s="80" t="s">
        <v>206</v>
      </c>
      <c r="U45" s="80" t="s">
        <v>206</v>
      </c>
      <c r="V45" s="80" t="s">
        <v>206</v>
      </c>
      <c r="W45" s="80" t="s">
        <v>206</v>
      </c>
      <c r="X45" s="80" t="s">
        <v>206</v>
      </c>
      <c r="Y45" s="80" t="s">
        <v>206</v>
      </c>
      <c r="Z45" s="80" t="s">
        <v>206</v>
      </c>
      <c r="AA45" s="80" t="s">
        <v>206</v>
      </c>
      <c r="AB45" s="80" t="s">
        <v>206</v>
      </c>
      <c r="AC45" s="80" t="s">
        <v>206</v>
      </c>
      <c r="AD45" s="80" t="s">
        <v>206</v>
      </c>
      <c r="AE45" s="80" t="s">
        <v>206</v>
      </c>
      <c r="AF45" s="80" t="s">
        <v>206</v>
      </c>
      <c r="AG45" s="80">
        <v>-2.0000000000000001E-4</v>
      </c>
      <c r="AH45" s="80">
        <v>6.1999999999999998E-3</v>
      </c>
      <c r="AI45" s="80" t="s">
        <v>206</v>
      </c>
      <c r="AJ45" s="80">
        <v>7.0000000000000001E-3</v>
      </c>
      <c r="AK45" s="80">
        <v>5.1000000000000004E-3</v>
      </c>
      <c r="AL45" s="80" t="s">
        <v>206</v>
      </c>
      <c r="AM45" s="80" t="s">
        <v>206</v>
      </c>
      <c r="AN45" s="80">
        <v>1.0723</v>
      </c>
      <c r="AO45" s="80">
        <v>4.4000000000000003E-3</v>
      </c>
      <c r="AP45" s="93">
        <v>1.2999999999999999E-3</v>
      </c>
      <c r="AQ45" s="88">
        <v>0.25</v>
      </c>
      <c r="AR45" s="80">
        <v>7.0000000000000001E-3</v>
      </c>
      <c r="AS45" s="21">
        <f t="shared" si="0"/>
        <v>69.344999999999999</v>
      </c>
      <c r="AT45" s="21">
        <f t="shared" si="1"/>
        <v>33.33</v>
      </c>
      <c r="AU45" s="21">
        <f t="shared" si="2"/>
        <v>5.0136435000000024</v>
      </c>
      <c r="AV45" s="21">
        <f t="shared" si="3"/>
        <v>9.7311224999999997</v>
      </c>
      <c r="AW45" s="21">
        <f t="shared" si="4"/>
        <v>4.8340825000000009</v>
      </c>
      <c r="AX45" s="21">
        <f t="shared" si="5"/>
        <v>5.25</v>
      </c>
      <c r="AY45" s="49">
        <f t="shared" si="6"/>
        <v>16.575500305000002</v>
      </c>
      <c r="AZ45" s="49">
        <f t="shared" si="7"/>
        <v>14.407934880500001</v>
      </c>
      <c r="BA45" s="49">
        <f t="shared" si="8"/>
        <v>129.6714139245</v>
      </c>
    </row>
    <row r="46" spans="1:53">
      <c r="A46" s="17" t="s">
        <v>95</v>
      </c>
      <c r="B46" s="77">
        <v>41760</v>
      </c>
      <c r="C46" s="77">
        <v>41760</v>
      </c>
      <c r="D46" s="3" t="s">
        <v>55</v>
      </c>
      <c r="E46" s="10">
        <v>19.239999999999998</v>
      </c>
      <c r="F46" s="79" t="s">
        <v>206</v>
      </c>
      <c r="G46" s="79" t="s">
        <v>206</v>
      </c>
      <c r="H46" s="79" t="s">
        <v>206</v>
      </c>
      <c r="I46" s="79">
        <v>0.79</v>
      </c>
      <c r="J46" s="79" t="s">
        <v>206</v>
      </c>
      <c r="K46" s="79" t="s">
        <v>206</v>
      </c>
      <c r="L46" s="79" t="s">
        <v>206</v>
      </c>
      <c r="M46" s="79" t="s">
        <v>206</v>
      </c>
      <c r="N46" s="79" t="s">
        <v>206</v>
      </c>
      <c r="O46" s="79" t="s">
        <v>206</v>
      </c>
      <c r="P46" s="80">
        <v>1.41E-2</v>
      </c>
      <c r="Q46" s="80" t="s">
        <v>206</v>
      </c>
      <c r="R46" s="80" t="s">
        <v>206</v>
      </c>
      <c r="S46" s="80" t="s">
        <v>206</v>
      </c>
      <c r="T46" s="80" t="s">
        <v>206</v>
      </c>
      <c r="U46" s="80" t="s">
        <v>206</v>
      </c>
      <c r="V46" s="80" t="s">
        <v>206</v>
      </c>
      <c r="W46" s="80" t="s">
        <v>206</v>
      </c>
      <c r="X46" s="80" t="s">
        <v>206</v>
      </c>
      <c r="Y46" s="80" t="s">
        <v>206</v>
      </c>
      <c r="Z46" s="80" t="s">
        <v>206</v>
      </c>
      <c r="AA46" s="80" t="s">
        <v>206</v>
      </c>
      <c r="AB46" s="80" t="s">
        <v>206</v>
      </c>
      <c r="AC46" s="80" t="s">
        <v>206</v>
      </c>
      <c r="AD46" s="80" t="s">
        <v>206</v>
      </c>
      <c r="AE46" s="80" t="s">
        <v>206</v>
      </c>
      <c r="AF46" s="80" t="s">
        <v>206</v>
      </c>
      <c r="AG46" s="80" t="s">
        <v>206</v>
      </c>
      <c r="AH46" s="80" t="s">
        <v>206</v>
      </c>
      <c r="AI46" s="80" t="s">
        <v>206</v>
      </c>
      <c r="AJ46" s="80">
        <v>7.1999999999999998E-3</v>
      </c>
      <c r="AK46" s="80">
        <v>1.8E-3</v>
      </c>
      <c r="AL46" s="80" t="s">
        <v>206</v>
      </c>
      <c r="AM46" s="80" t="s">
        <v>206</v>
      </c>
      <c r="AN46" s="80">
        <v>1.0429999999999999</v>
      </c>
      <c r="AO46" s="80">
        <v>4.4000000000000003E-3</v>
      </c>
      <c r="AP46" s="93">
        <v>1.2999999999999999E-3</v>
      </c>
      <c r="AQ46" s="88">
        <v>0.25</v>
      </c>
      <c r="AR46" s="80">
        <v>7.0000000000000001E-3</v>
      </c>
      <c r="AS46" s="21">
        <f t="shared" si="0"/>
        <v>69.344999999999999</v>
      </c>
      <c r="AT46" s="21">
        <f t="shared" si="1"/>
        <v>30.604999999999997</v>
      </c>
      <c r="AU46" s="21">
        <f t="shared" si="2"/>
        <v>2.9818349999999949</v>
      </c>
      <c r="AV46" s="21">
        <f t="shared" si="3"/>
        <v>7.0402499999999995</v>
      </c>
      <c r="AW46" s="21">
        <f t="shared" si="4"/>
        <v>4.708825</v>
      </c>
      <c r="AX46" s="21">
        <f t="shared" si="5"/>
        <v>5.25</v>
      </c>
      <c r="AY46" s="49">
        <f t="shared" si="6"/>
        <v>15.591018299999998</v>
      </c>
      <c r="AZ46" s="49">
        <f t="shared" si="7"/>
        <v>13.552192829999999</v>
      </c>
      <c r="BA46" s="49">
        <f t="shared" si="8"/>
        <v>121.96973546999999</v>
      </c>
    </row>
    <row r="47" spans="1:53">
      <c r="A47" s="17" t="s">
        <v>96</v>
      </c>
      <c r="B47" s="77">
        <v>41760</v>
      </c>
      <c r="C47" s="77">
        <v>41760</v>
      </c>
      <c r="D47" s="3" t="s">
        <v>55</v>
      </c>
      <c r="E47" s="10">
        <v>12.4</v>
      </c>
      <c r="F47" s="79" t="s">
        <v>206</v>
      </c>
      <c r="G47" s="79" t="s">
        <v>206</v>
      </c>
      <c r="H47" s="79" t="s">
        <v>206</v>
      </c>
      <c r="I47" s="79">
        <v>0.79</v>
      </c>
      <c r="J47" s="79">
        <v>2.63</v>
      </c>
      <c r="K47" s="79" t="s">
        <v>206</v>
      </c>
      <c r="L47" s="79" t="s">
        <v>206</v>
      </c>
      <c r="M47" s="79" t="s">
        <v>206</v>
      </c>
      <c r="N47" s="79" t="s">
        <v>206</v>
      </c>
      <c r="O47" s="79" t="s">
        <v>206</v>
      </c>
      <c r="P47" s="80">
        <v>1.52E-2</v>
      </c>
      <c r="Q47" s="80">
        <v>6.9999999999999999E-4</v>
      </c>
      <c r="R47" s="80">
        <v>-5.0000000000000001E-4</v>
      </c>
      <c r="S47" s="80" t="s">
        <v>206</v>
      </c>
      <c r="T47" s="80" t="s">
        <v>206</v>
      </c>
      <c r="U47" s="80" t="s">
        <v>206</v>
      </c>
      <c r="V47" s="80" t="s">
        <v>206</v>
      </c>
      <c r="W47" s="80" t="s">
        <v>206</v>
      </c>
      <c r="X47" s="80" t="s">
        <v>206</v>
      </c>
      <c r="Y47" s="80" t="s">
        <v>206</v>
      </c>
      <c r="Z47" s="80" t="s">
        <v>206</v>
      </c>
      <c r="AA47" s="80">
        <v>-1E-4</v>
      </c>
      <c r="AB47" s="80">
        <v>6.9999999999999999E-4</v>
      </c>
      <c r="AC47" s="80" t="s">
        <v>206</v>
      </c>
      <c r="AD47" s="80" t="s">
        <v>206</v>
      </c>
      <c r="AE47" s="80" t="s">
        <v>206</v>
      </c>
      <c r="AF47" s="80" t="s">
        <v>206</v>
      </c>
      <c r="AG47" s="80">
        <v>7.3000000000000001E-3</v>
      </c>
      <c r="AH47" s="80" t="s">
        <v>206</v>
      </c>
      <c r="AI47" s="80" t="s">
        <v>206</v>
      </c>
      <c r="AJ47" s="80">
        <v>7.1999999999999998E-3</v>
      </c>
      <c r="AK47" s="80">
        <v>5.4999999999999997E-3</v>
      </c>
      <c r="AL47" s="80" t="s">
        <v>206</v>
      </c>
      <c r="AM47" s="80" t="s">
        <v>206</v>
      </c>
      <c r="AN47" s="80">
        <v>1.0344</v>
      </c>
      <c r="AO47" s="80">
        <v>4.4000000000000003E-3</v>
      </c>
      <c r="AP47" s="93">
        <v>1.2999999999999999E-3</v>
      </c>
      <c r="AQ47" s="88">
        <v>0.25</v>
      </c>
      <c r="AR47" s="80">
        <v>7.0000000000000001E-3</v>
      </c>
      <c r="AS47" s="21">
        <f t="shared" si="0"/>
        <v>69.344999999999999</v>
      </c>
      <c r="AT47" s="21">
        <f t="shared" si="1"/>
        <v>27.82</v>
      </c>
      <c r="AU47" s="21">
        <f t="shared" si="2"/>
        <v>2.385467999999999</v>
      </c>
      <c r="AV47" s="21">
        <f t="shared" si="3"/>
        <v>9.8526599999999984</v>
      </c>
      <c r="AW47" s="21">
        <f t="shared" si="4"/>
        <v>4.6720600000000001</v>
      </c>
      <c r="AX47" s="21">
        <f t="shared" si="5"/>
        <v>5.25</v>
      </c>
      <c r="AY47" s="49">
        <f t="shared" si="6"/>
        <v>15.512274440000001</v>
      </c>
      <c r="AZ47" s="49">
        <f t="shared" si="7"/>
        <v>13.483746244000001</v>
      </c>
      <c r="BA47" s="49">
        <f t="shared" si="8"/>
        <v>121.35371619599999</v>
      </c>
    </row>
    <row r="48" spans="1:53">
      <c r="A48" s="17" t="s">
        <v>97</v>
      </c>
      <c r="B48" s="77">
        <v>41640</v>
      </c>
      <c r="C48" s="77">
        <v>41760</v>
      </c>
      <c r="D48" s="3" t="s">
        <v>55</v>
      </c>
      <c r="E48" s="10">
        <v>10.5</v>
      </c>
      <c r="F48" s="79" t="s">
        <v>206</v>
      </c>
      <c r="G48" s="79">
        <v>0.13</v>
      </c>
      <c r="H48" s="79">
        <v>3.09</v>
      </c>
      <c r="I48" s="79">
        <v>0.79</v>
      </c>
      <c r="J48" s="79" t="s">
        <v>206</v>
      </c>
      <c r="K48" s="79">
        <v>-0.81</v>
      </c>
      <c r="L48" s="79" t="s">
        <v>206</v>
      </c>
      <c r="M48" s="79" t="s">
        <v>206</v>
      </c>
      <c r="N48" s="79" t="s">
        <v>206</v>
      </c>
      <c r="O48" s="79" t="s">
        <v>206</v>
      </c>
      <c r="P48" s="80">
        <v>1.6199999999999999E-2</v>
      </c>
      <c r="Q48" s="80" t="s">
        <v>206</v>
      </c>
      <c r="R48" s="80">
        <v>-5.0000000000000001E-4</v>
      </c>
      <c r="S48" s="80" t="s">
        <v>206</v>
      </c>
      <c r="T48" s="80" t="s">
        <v>206</v>
      </c>
      <c r="U48" s="80" t="s">
        <v>206</v>
      </c>
      <c r="V48" s="80">
        <v>-6.4999999999999997E-3</v>
      </c>
      <c r="W48" s="80" t="s">
        <v>206</v>
      </c>
      <c r="X48" s="80" t="s">
        <v>206</v>
      </c>
      <c r="Y48" s="80" t="s">
        <v>206</v>
      </c>
      <c r="Z48" s="80" t="s">
        <v>206</v>
      </c>
      <c r="AA48" s="80">
        <v>-4.0000000000000002E-4</v>
      </c>
      <c r="AB48" s="80" t="s">
        <v>206</v>
      </c>
      <c r="AC48" s="80">
        <v>2.9999999999999997E-4</v>
      </c>
      <c r="AD48" s="80" t="s">
        <v>206</v>
      </c>
      <c r="AE48" s="80" t="s">
        <v>206</v>
      </c>
      <c r="AF48" s="80">
        <v>1E-3</v>
      </c>
      <c r="AG48" s="80">
        <v>2.9999999999999997E-4</v>
      </c>
      <c r="AH48" s="80" t="s">
        <v>206</v>
      </c>
      <c r="AI48" s="80" t="s">
        <v>206</v>
      </c>
      <c r="AJ48" s="80">
        <v>7.1999999999999998E-3</v>
      </c>
      <c r="AK48" s="80">
        <v>1.4E-3</v>
      </c>
      <c r="AL48" s="80" t="s">
        <v>206</v>
      </c>
      <c r="AM48" s="80" t="s">
        <v>206</v>
      </c>
      <c r="AN48" s="80">
        <v>1.0350999999999999</v>
      </c>
      <c r="AO48" s="80">
        <v>4.4000000000000003E-3</v>
      </c>
      <c r="AP48" s="93">
        <v>1.2999999999999999E-3</v>
      </c>
      <c r="AQ48" s="88">
        <v>0.25</v>
      </c>
      <c r="AR48" s="80">
        <v>7.0000000000000001E-3</v>
      </c>
      <c r="AS48" s="21">
        <f t="shared" si="0"/>
        <v>69.344999999999999</v>
      </c>
      <c r="AT48" s="21">
        <f t="shared" si="1"/>
        <v>21.275000000000002</v>
      </c>
      <c r="AU48" s="21">
        <f t="shared" si="2"/>
        <v>2.4340094999999935</v>
      </c>
      <c r="AV48" s="21">
        <f t="shared" si="3"/>
        <v>6.6763949999999994</v>
      </c>
      <c r="AW48" s="21">
        <f t="shared" si="4"/>
        <v>4.6750524999999996</v>
      </c>
      <c r="AX48" s="21">
        <f t="shared" si="5"/>
        <v>5.25</v>
      </c>
      <c r="AY48" s="49">
        <f t="shared" si="6"/>
        <v>14.255209409999999</v>
      </c>
      <c r="AZ48" s="49">
        <f t="shared" si="7"/>
        <v>12.391066640999998</v>
      </c>
      <c r="BA48" s="49">
        <f t="shared" si="8"/>
        <v>111.51959976899998</v>
      </c>
    </row>
    <row r="49" spans="1:53">
      <c r="A49" s="17" t="s">
        <v>98</v>
      </c>
      <c r="B49" s="77">
        <v>41760</v>
      </c>
      <c r="C49" s="77">
        <v>41760</v>
      </c>
      <c r="D49" s="3" t="s">
        <v>55</v>
      </c>
      <c r="E49" s="10">
        <v>10.119999999999999</v>
      </c>
      <c r="F49" s="79" t="s">
        <v>206</v>
      </c>
      <c r="G49" s="79" t="s">
        <v>206</v>
      </c>
      <c r="H49" s="79" t="s">
        <v>206</v>
      </c>
      <c r="I49" s="79">
        <v>0.79</v>
      </c>
      <c r="J49" s="79" t="s">
        <v>206</v>
      </c>
      <c r="K49" s="79" t="s">
        <v>206</v>
      </c>
      <c r="L49" s="79" t="s">
        <v>206</v>
      </c>
      <c r="M49" s="79" t="s">
        <v>206</v>
      </c>
      <c r="N49" s="79" t="s">
        <v>206</v>
      </c>
      <c r="O49" s="79" t="s">
        <v>206</v>
      </c>
      <c r="P49" s="80">
        <v>1.46E-2</v>
      </c>
      <c r="Q49" s="80">
        <v>1.2999999999999999E-3</v>
      </c>
      <c r="R49" s="80">
        <v>-1.2999999999999999E-3</v>
      </c>
      <c r="S49" s="80">
        <v>-1.4E-3</v>
      </c>
      <c r="T49" s="80" t="s">
        <v>206</v>
      </c>
      <c r="U49" s="80" t="s">
        <v>206</v>
      </c>
      <c r="V49" s="80" t="s">
        <v>206</v>
      </c>
      <c r="W49" s="80" t="s">
        <v>206</v>
      </c>
      <c r="X49" s="80" t="s">
        <v>206</v>
      </c>
      <c r="Y49" s="80" t="s">
        <v>206</v>
      </c>
      <c r="Z49" s="80" t="s">
        <v>206</v>
      </c>
      <c r="AA49" s="80" t="s">
        <v>206</v>
      </c>
      <c r="AB49" s="80" t="s">
        <v>206</v>
      </c>
      <c r="AC49" s="80" t="s">
        <v>206</v>
      </c>
      <c r="AD49" s="80" t="s">
        <v>206</v>
      </c>
      <c r="AE49" s="80">
        <v>-1E-4</v>
      </c>
      <c r="AF49" s="80" t="s">
        <v>206</v>
      </c>
      <c r="AG49" s="80">
        <v>-2.0000000000000001E-4</v>
      </c>
      <c r="AH49" s="80">
        <v>-8.8000000000000005E-3</v>
      </c>
      <c r="AI49" s="80" t="s">
        <v>206</v>
      </c>
      <c r="AJ49" s="80">
        <v>6.8999999999999999E-3</v>
      </c>
      <c r="AK49" s="80">
        <v>4.7999999999999996E-3</v>
      </c>
      <c r="AL49" s="80" t="s">
        <v>206</v>
      </c>
      <c r="AM49" s="80" t="s">
        <v>206</v>
      </c>
      <c r="AN49" s="80">
        <v>1.0565</v>
      </c>
      <c r="AO49" s="80">
        <v>4.4000000000000003E-3</v>
      </c>
      <c r="AP49" s="93">
        <v>1.2999999999999999E-3</v>
      </c>
      <c r="AQ49" s="88">
        <v>0.25</v>
      </c>
      <c r="AR49" s="80">
        <v>7.0000000000000001E-3</v>
      </c>
      <c r="AS49" s="21">
        <f t="shared" si="0"/>
        <v>69.344999999999999</v>
      </c>
      <c r="AT49" s="21">
        <f t="shared" si="1"/>
        <v>20.734999999999999</v>
      </c>
      <c r="AU49" s="21">
        <f t="shared" si="2"/>
        <v>3.9179924999999995</v>
      </c>
      <c r="AV49" s="21">
        <f t="shared" si="3"/>
        <v>9.2707874999999991</v>
      </c>
      <c r="AW49" s="21">
        <f t="shared" si="4"/>
        <v>4.7665375000000001</v>
      </c>
      <c r="AX49" s="21">
        <f t="shared" si="5"/>
        <v>5.25</v>
      </c>
      <c r="AY49" s="49">
        <f t="shared" si="6"/>
        <v>14.727091274999999</v>
      </c>
      <c r="AZ49" s="49">
        <f t="shared" si="7"/>
        <v>12.8012408775</v>
      </c>
      <c r="BA49" s="49">
        <f t="shared" si="8"/>
        <v>115.21116789749999</v>
      </c>
    </row>
    <row r="50" spans="1:53">
      <c r="A50" s="17" t="s">
        <v>99</v>
      </c>
      <c r="B50" s="77">
        <v>41760</v>
      </c>
      <c r="C50" s="77">
        <v>41760</v>
      </c>
      <c r="D50" s="3" t="s">
        <v>55</v>
      </c>
      <c r="E50" s="10">
        <v>19.940000000000001</v>
      </c>
      <c r="F50" s="79" t="s">
        <v>206</v>
      </c>
      <c r="G50" s="79" t="s">
        <v>206</v>
      </c>
      <c r="H50" s="79">
        <v>1.27</v>
      </c>
      <c r="I50" s="79">
        <v>0.79</v>
      </c>
      <c r="J50" s="79" t="s">
        <v>206</v>
      </c>
      <c r="K50" s="79" t="s">
        <v>206</v>
      </c>
      <c r="L50" s="79" t="s">
        <v>206</v>
      </c>
      <c r="M50" s="79" t="s">
        <v>206</v>
      </c>
      <c r="N50" s="79" t="s">
        <v>206</v>
      </c>
      <c r="O50" s="79" t="s">
        <v>206</v>
      </c>
      <c r="P50" s="80">
        <v>1.46E-2</v>
      </c>
      <c r="Q50" s="80">
        <v>3.3999999999999998E-3</v>
      </c>
      <c r="R50" s="80" t="s">
        <v>206</v>
      </c>
      <c r="S50" s="80" t="s">
        <v>206</v>
      </c>
      <c r="T50" s="80" t="s">
        <v>206</v>
      </c>
      <c r="U50" s="80" t="s">
        <v>206</v>
      </c>
      <c r="V50" s="80" t="s">
        <v>206</v>
      </c>
      <c r="W50" s="80" t="s">
        <v>206</v>
      </c>
      <c r="X50" s="80" t="s">
        <v>206</v>
      </c>
      <c r="Y50" s="80" t="s">
        <v>206</v>
      </c>
      <c r="Z50" s="80" t="s">
        <v>206</v>
      </c>
      <c r="AA50" s="80" t="s">
        <v>206</v>
      </c>
      <c r="AB50" s="80" t="s">
        <v>206</v>
      </c>
      <c r="AC50" s="80" t="s">
        <v>206</v>
      </c>
      <c r="AD50" s="80" t="s">
        <v>206</v>
      </c>
      <c r="AE50" s="80" t="s">
        <v>206</v>
      </c>
      <c r="AF50" s="80" t="s">
        <v>206</v>
      </c>
      <c r="AG50" s="80" t="s">
        <v>206</v>
      </c>
      <c r="AH50" s="80" t="s">
        <v>206</v>
      </c>
      <c r="AI50" s="80" t="s">
        <v>206</v>
      </c>
      <c r="AJ50" s="80">
        <v>6.0000000000000001E-3</v>
      </c>
      <c r="AK50" s="80">
        <v>4.1000000000000003E-3</v>
      </c>
      <c r="AL50" s="80" t="s">
        <v>206</v>
      </c>
      <c r="AM50" s="80" t="s">
        <v>206</v>
      </c>
      <c r="AN50" s="80">
        <v>1.0743</v>
      </c>
      <c r="AO50" s="80">
        <v>4.4000000000000003E-3</v>
      </c>
      <c r="AP50" s="93">
        <v>1.2999999999999999E-3</v>
      </c>
      <c r="AQ50" s="88">
        <v>0.25</v>
      </c>
      <c r="AR50" s="80">
        <v>7.0000000000000001E-3</v>
      </c>
      <c r="AS50" s="21">
        <f t="shared" si="0"/>
        <v>69.344999999999999</v>
      </c>
      <c r="AT50" s="21">
        <f t="shared" si="1"/>
        <v>35.5</v>
      </c>
      <c r="AU50" s="21">
        <f t="shared" si="2"/>
        <v>5.1523335000000019</v>
      </c>
      <c r="AV50" s="21">
        <f t="shared" si="3"/>
        <v>8.1378225000000022</v>
      </c>
      <c r="AW50" s="21">
        <f t="shared" si="4"/>
        <v>4.8426325000000006</v>
      </c>
      <c r="AX50" s="21">
        <f t="shared" si="5"/>
        <v>5.25</v>
      </c>
      <c r="AY50" s="49">
        <f t="shared" si="6"/>
        <v>16.669612505</v>
      </c>
      <c r="AZ50" s="49">
        <f t="shared" si="7"/>
        <v>14.489740100500001</v>
      </c>
      <c r="BA50" s="49">
        <f t="shared" si="8"/>
        <v>130.40766090450001</v>
      </c>
    </row>
    <row r="51" spans="1:53" ht="409.6">
      <c r="A51" s="91" t="s">
        <v>243</v>
      </c>
      <c r="B51" s="77">
        <v>41640</v>
      </c>
      <c r="C51" s="77">
        <v>41640</v>
      </c>
      <c r="D51" s="82" t="s">
        <v>55</v>
      </c>
      <c r="E51" s="10">
        <v>22.21</v>
      </c>
      <c r="F51" s="79" t="s">
        <v>206</v>
      </c>
      <c r="G51" s="79">
        <v>3.7</v>
      </c>
      <c r="H51" s="79" t="s">
        <v>206</v>
      </c>
      <c r="I51" s="79">
        <v>0.79</v>
      </c>
      <c r="J51" s="79">
        <v>4.1100000000000003</v>
      </c>
      <c r="K51" s="79" t="s">
        <v>206</v>
      </c>
      <c r="L51" s="79" t="s">
        <v>206</v>
      </c>
      <c r="M51" s="79" t="s">
        <v>206</v>
      </c>
      <c r="N51" s="79" t="s">
        <v>206</v>
      </c>
      <c r="O51" s="79" t="s">
        <v>206</v>
      </c>
      <c r="P51" s="80">
        <v>1.77E-2</v>
      </c>
      <c r="Q51" s="80">
        <v>1.1000000000000001E-3</v>
      </c>
      <c r="R51" s="80" t="s">
        <v>206</v>
      </c>
      <c r="S51" s="80" t="s">
        <v>206</v>
      </c>
      <c r="T51" s="80" t="s">
        <v>206</v>
      </c>
      <c r="U51" s="80" t="s">
        <v>206</v>
      </c>
      <c r="V51" s="80" t="s">
        <v>206</v>
      </c>
      <c r="W51" s="80" t="s">
        <v>206</v>
      </c>
      <c r="X51" s="80" t="s">
        <v>206</v>
      </c>
      <c r="Y51" s="80" t="s">
        <v>206</v>
      </c>
      <c r="Z51" s="80" t="s">
        <v>206</v>
      </c>
      <c r="AA51" s="80" t="s">
        <v>206</v>
      </c>
      <c r="AB51" s="80" t="s">
        <v>206</v>
      </c>
      <c r="AC51" s="80" t="s">
        <v>206</v>
      </c>
      <c r="AD51" s="80" t="s">
        <v>206</v>
      </c>
      <c r="AE51" s="80" t="s">
        <v>206</v>
      </c>
      <c r="AF51" s="80" t="s">
        <v>206</v>
      </c>
      <c r="AG51" s="80" t="s">
        <v>206</v>
      </c>
      <c r="AH51" s="80" t="s">
        <v>206</v>
      </c>
      <c r="AI51" s="80" t="s">
        <v>206</v>
      </c>
      <c r="AJ51" s="80">
        <v>6.3E-3</v>
      </c>
      <c r="AK51" s="80">
        <v>4.7999999999999996E-3</v>
      </c>
      <c r="AL51" s="80" t="s">
        <v>206</v>
      </c>
      <c r="AM51" s="80" t="s">
        <v>206</v>
      </c>
      <c r="AN51" s="80">
        <v>1.0809</v>
      </c>
      <c r="AO51" s="80">
        <v>4.4000000000000003E-3</v>
      </c>
      <c r="AP51" s="93">
        <v>1.2999999999999999E-3</v>
      </c>
      <c r="AQ51" s="88">
        <v>0.25</v>
      </c>
      <c r="AR51" s="84">
        <v>6.4999999999999997E-3</v>
      </c>
      <c r="AS51" s="21">
        <f t="shared" si="0"/>
        <v>69.344999999999999</v>
      </c>
      <c r="AT51" s="21">
        <f t="shared" si="1"/>
        <v>44.91</v>
      </c>
      <c r="AU51" s="21">
        <f t="shared" si="2"/>
        <v>5.6100104999999978</v>
      </c>
      <c r="AV51" s="21">
        <f t="shared" si="3"/>
        <v>8.9984924999999993</v>
      </c>
      <c r="AW51" s="21">
        <f t="shared" si="4"/>
        <v>4.8708475</v>
      </c>
      <c r="AX51" s="21">
        <f t="shared" si="5"/>
        <v>4.875</v>
      </c>
      <c r="AY51" s="49">
        <f t="shared" si="6"/>
        <v>18.019215565</v>
      </c>
      <c r="AZ51" s="49">
        <f t="shared" si="7"/>
        <v>15.6628566065</v>
      </c>
      <c r="BA51" s="49">
        <f t="shared" si="8"/>
        <v>140.96570945849999</v>
      </c>
    </row>
    <row r="52" spans="1:53" ht="409.6">
      <c r="A52" s="17" t="s">
        <v>100</v>
      </c>
      <c r="B52" s="77">
        <v>41760</v>
      </c>
      <c r="C52" s="77">
        <v>41760</v>
      </c>
      <c r="D52" s="3" t="s">
        <v>55</v>
      </c>
      <c r="E52" s="10">
        <v>13.32</v>
      </c>
      <c r="F52" s="79" t="s">
        <v>206</v>
      </c>
      <c r="G52" s="79" t="s">
        <v>206</v>
      </c>
      <c r="H52" s="79" t="s">
        <v>206</v>
      </c>
      <c r="I52" s="79">
        <v>0.79</v>
      </c>
      <c r="J52" s="79" t="s">
        <v>206</v>
      </c>
      <c r="K52" s="79" t="s">
        <v>206</v>
      </c>
      <c r="L52" s="79" t="s">
        <v>206</v>
      </c>
      <c r="M52" s="79" t="s">
        <v>206</v>
      </c>
      <c r="N52" s="79" t="s">
        <v>206</v>
      </c>
      <c r="O52" s="79" t="s">
        <v>206</v>
      </c>
      <c r="P52" s="80">
        <v>1.5699999999999999E-2</v>
      </c>
      <c r="Q52" s="80" t="s">
        <v>206</v>
      </c>
      <c r="R52" s="81">
        <v>4.0000000000000003E-5</v>
      </c>
      <c r="S52" s="80" t="s">
        <v>206</v>
      </c>
      <c r="T52" s="80" t="s">
        <v>206</v>
      </c>
      <c r="U52" s="80" t="s">
        <v>206</v>
      </c>
      <c r="V52" s="80" t="s">
        <v>206</v>
      </c>
      <c r="W52" s="80" t="s">
        <v>206</v>
      </c>
      <c r="X52" s="80" t="s">
        <v>206</v>
      </c>
      <c r="Y52" s="80" t="s">
        <v>206</v>
      </c>
      <c r="Z52" s="80" t="s">
        <v>206</v>
      </c>
      <c r="AA52" s="80" t="s">
        <v>206</v>
      </c>
      <c r="AB52" s="80" t="s">
        <v>206</v>
      </c>
      <c r="AC52" s="81" t="s">
        <v>206</v>
      </c>
      <c r="AD52" s="80" t="s">
        <v>206</v>
      </c>
      <c r="AE52" s="80" t="s">
        <v>206</v>
      </c>
      <c r="AF52" s="80" t="s">
        <v>206</v>
      </c>
      <c r="AG52" s="80" t="s">
        <v>206</v>
      </c>
      <c r="AH52" s="80" t="s">
        <v>206</v>
      </c>
      <c r="AI52" s="80" t="s">
        <v>206</v>
      </c>
      <c r="AJ52" s="80">
        <v>7.4000000000000003E-3</v>
      </c>
      <c r="AK52" s="80">
        <v>5.7000000000000002E-3</v>
      </c>
      <c r="AL52" s="80" t="s">
        <v>206</v>
      </c>
      <c r="AM52" s="80" t="s">
        <v>206</v>
      </c>
      <c r="AN52" s="80">
        <v>1.0349999999999999</v>
      </c>
      <c r="AO52" s="80">
        <v>4.4000000000000003E-3</v>
      </c>
      <c r="AP52" s="93">
        <v>1.2999999999999999E-3</v>
      </c>
      <c r="AQ52" s="88">
        <v>0.25</v>
      </c>
      <c r="AR52" s="80">
        <v>7.0000000000000001E-3</v>
      </c>
      <c r="AS52" s="21">
        <f t="shared" si="0"/>
        <v>69.344999999999999</v>
      </c>
      <c r="AT52" s="21">
        <f t="shared" si="1"/>
        <v>25.914999999999999</v>
      </c>
      <c r="AU52" s="21">
        <f t="shared" si="2"/>
        <v>2.4270749999999945</v>
      </c>
      <c r="AV52" s="21">
        <f t="shared" si="3"/>
        <v>10.168874999999998</v>
      </c>
      <c r="AW52" s="21">
        <f t="shared" si="4"/>
        <v>4.6746249999999998</v>
      </c>
      <c r="AX52" s="21">
        <f t="shared" si="5"/>
        <v>5.25</v>
      </c>
      <c r="AY52" s="49">
        <f t="shared" si="6"/>
        <v>15.311474749999999</v>
      </c>
      <c r="AZ52" s="49">
        <f t="shared" si="7"/>
        <v>13.309204974999998</v>
      </c>
      <c r="BA52" s="49">
        <f t="shared" si="8"/>
        <v>119.78284477499997</v>
      </c>
    </row>
    <row r="53" spans="1:53" ht="409.6">
      <c r="A53" s="17" t="s">
        <v>103</v>
      </c>
      <c r="B53" s="77">
        <v>41760</v>
      </c>
      <c r="C53" s="77">
        <v>41760</v>
      </c>
      <c r="D53" s="3" t="s">
        <v>55</v>
      </c>
      <c r="E53" s="10">
        <v>15.42</v>
      </c>
      <c r="F53" s="79" t="s">
        <v>206</v>
      </c>
      <c r="G53" s="79" t="s">
        <v>206</v>
      </c>
      <c r="H53" s="79">
        <v>0.88</v>
      </c>
      <c r="I53" s="79">
        <v>0.79</v>
      </c>
      <c r="J53" s="79" t="s">
        <v>206</v>
      </c>
      <c r="K53" s="79" t="s">
        <v>206</v>
      </c>
      <c r="L53" s="79" t="s">
        <v>206</v>
      </c>
      <c r="M53" s="79" t="s">
        <v>206</v>
      </c>
      <c r="N53" s="79" t="s">
        <v>206</v>
      </c>
      <c r="O53" s="79" t="s">
        <v>206</v>
      </c>
      <c r="P53" s="80">
        <v>2.0299999999999999E-2</v>
      </c>
      <c r="Q53" s="80">
        <v>2E-3</v>
      </c>
      <c r="R53" s="80">
        <v>-3.5999999999999999E-3</v>
      </c>
      <c r="S53" s="80" t="s">
        <v>206</v>
      </c>
      <c r="T53" s="80" t="s">
        <v>206</v>
      </c>
      <c r="U53" s="80" t="s">
        <v>206</v>
      </c>
      <c r="V53" s="80" t="s">
        <v>206</v>
      </c>
      <c r="W53" s="80" t="s">
        <v>206</v>
      </c>
      <c r="X53" s="80" t="s">
        <v>206</v>
      </c>
      <c r="Y53" s="80" t="s">
        <v>206</v>
      </c>
      <c r="Z53" s="80" t="s">
        <v>206</v>
      </c>
      <c r="AA53" s="80" t="s">
        <v>206</v>
      </c>
      <c r="AB53" s="80" t="s">
        <v>206</v>
      </c>
      <c r="AC53" s="80" t="s">
        <v>206</v>
      </c>
      <c r="AD53" s="81" t="s">
        <v>206</v>
      </c>
      <c r="AE53" s="81" t="s">
        <v>206</v>
      </c>
      <c r="AF53" s="80" t="s">
        <v>206</v>
      </c>
      <c r="AG53" s="80">
        <v>2.3E-3</v>
      </c>
      <c r="AH53" s="80" t="s">
        <v>206</v>
      </c>
      <c r="AI53" s="80" t="s">
        <v>206</v>
      </c>
      <c r="AJ53" s="80">
        <v>7.0000000000000001E-3</v>
      </c>
      <c r="AK53" s="80">
        <v>4.8999999999999998E-3</v>
      </c>
      <c r="AL53" s="80" t="s">
        <v>206</v>
      </c>
      <c r="AM53" s="80" t="s">
        <v>206</v>
      </c>
      <c r="AN53" s="80">
        <v>1.0682</v>
      </c>
      <c r="AO53" s="80">
        <v>4.4000000000000003E-3</v>
      </c>
      <c r="AP53" s="93">
        <v>1.2999999999999999E-3</v>
      </c>
      <c r="AQ53" s="88">
        <v>0.25</v>
      </c>
      <c r="AR53" s="80">
        <v>7.0000000000000001E-3</v>
      </c>
      <c r="AS53" s="21">
        <f t="shared" si="0"/>
        <v>69.344999999999999</v>
      </c>
      <c r="AT53" s="21">
        <f t="shared" si="1"/>
        <v>31.115000000000002</v>
      </c>
      <c r="AU53" s="21">
        <f t="shared" si="2"/>
        <v>4.7293290000000026</v>
      </c>
      <c r="AV53" s="21">
        <f t="shared" si="3"/>
        <v>9.5336850000000002</v>
      </c>
      <c r="AW53" s="21">
        <f t="shared" si="4"/>
        <v>4.8165550000000001</v>
      </c>
      <c r="AX53" s="21">
        <f t="shared" si="5"/>
        <v>5.25</v>
      </c>
      <c r="AY53" s="49">
        <f t="shared" si="6"/>
        <v>16.222643970000004</v>
      </c>
      <c r="AZ53" s="49">
        <f t="shared" si="7"/>
        <v>14.101221297000002</v>
      </c>
      <c r="BA53" s="49">
        <f t="shared" si="8"/>
        <v>126.91099167300001</v>
      </c>
    </row>
    <row r="54" spans="1:53" ht="409.6">
      <c r="A54" s="17" t="s">
        <v>104</v>
      </c>
      <c r="B54" s="77">
        <v>41760</v>
      </c>
      <c r="C54" s="77">
        <v>41760</v>
      </c>
      <c r="D54" s="3" t="s">
        <v>55</v>
      </c>
      <c r="E54" s="10">
        <v>15.21</v>
      </c>
      <c r="F54" s="79" t="s">
        <v>206</v>
      </c>
      <c r="G54" s="79">
        <v>0.03</v>
      </c>
      <c r="H54" s="79" t="s">
        <v>206</v>
      </c>
      <c r="I54" s="79">
        <v>0.79</v>
      </c>
      <c r="J54" s="79">
        <v>0.08</v>
      </c>
      <c r="K54" s="79" t="s">
        <v>206</v>
      </c>
      <c r="L54" s="79" t="s">
        <v>206</v>
      </c>
      <c r="M54" s="79" t="s">
        <v>206</v>
      </c>
      <c r="N54" s="79" t="s">
        <v>206</v>
      </c>
      <c r="O54" s="79" t="s">
        <v>206</v>
      </c>
      <c r="P54" s="80">
        <v>1.4200000000000001E-2</v>
      </c>
      <c r="Q54" s="80">
        <v>2.0000000000000001E-4</v>
      </c>
      <c r="R54" s="80" t="s">
        <v>206</v>
      </c>
      <c r="S54" s="80" t="s">
        <v>206</v>
      </c>
      <c r="T54" s="80" t="s">
        <v>206</v>
      </c>
      <c r="U54" s="80" t="s">
        <v>206</v>
      </c>
      <c r="V54" s="80" t="s">
        <v>206</v>
      </c>
      <c r="W54" s="80" t="s">
        <v>206</v>
      </c>
      <c r="X54" s="80" t="s">
        <v>206</v>
      </c>
      <c r="Y54" s="80" t="s">
        <v>206</v>
      </c>
      <c r="Z54" s="80" t="s">
        <v>206</v>
      </c>
      <c r="AA54" s="80">
        <v>-1E-4</v>
      </c>
      <c r="AB54" s="80" t="s">
        <v>206</v>
      </c>
      <c r="AC54" s="80" t="s">
        <v>206</v>
      </c>
      <c r="AD54" s="80" t="s">
        <v>206</v>
      </c>
      <c r="AE54" s="80" t="s">
        <v>206</v>
      </c>
      <c r="AF54" s="80" t="s">
        <v>206</v>
      </c>
      <c r="AG54" s="80" t="s">
        <v>206</v>
      </c>
      <c r="AH54" s="80" t="s">
        <v>206</v>
      </c>
      <c r="AI54" s="80" t="s">
        <v>206</v>
      </c>
      <c r="AJ54" s="80">
        <v>7.9000000000000008E-3</v>
      </c>
      <c r="AK54" s="80">
        <v>5.8999999999999999E-3</v>
      </c>
      <c r="AL54" s="80" t="s">
        <v>206</v>
      </c>
      <c r="AM54" s="80" t="s">
        <v>206</v>
      </c>
      <c r="AN54" s="80">
        <v>1.0362</v>
      </c>
      <c r="AO54" s="80">
        <v>4.4000000000000003E-3</v>
      </c>
      <c r="AP54" s="93">
        <v>1.2999999999999999E-3</v>
      </c>
      <c r="AQ54" s="88">
        <v>0.25</v>
      </c>
      <c r="AR54" s="80">
        <v>7.0000000000000001E-3</v>
      </c>
      <c r="AS54" s="21">
        <f t="shared" si="0"/>
        <v>69.344999999999999</v>
      </c>
      <c r="AT54" s="21">
        <f t="shared" si="1"/>
        <v>26.835000000000001</v>
      </c>
      <c r="AU54" s="21">
        <f t="shared" si="2"/>
        <v>2.5102890000000007</v>
      </c>
      <c r="AV54" s="21">
        <f t="shared" si="3"/>
        <v>10.72467</v>
      </c>
      <c r="AW54" s="21">
        <f t="shared" si="4"/>
        <v>4.6797550000000001</v>
      </c>
      <c r="AX54" s="21">
        <f t="shared" si="5"/>
        <v>5.25</v>
      </c>
      <c r="AY54" s="49">
        <f t="shared" si="6"/>
        <v>15.514812820000001</v>
      </c>
      <c r="AZ54" s="49">
        <f t="shared" si="7"/>
        <v>13.485952682000002</v>
      </c>
      <c r="BA54" s="49">
        <f t="shared" si="8"/>
        <v>121.37357413800001</v>
      </c>
    </row>
    <row r="55" spans="1:53" ht="409.6">
      <c r="A55" s="91" t="s">
        <v>244</v>
      </c>
      <c r="B55" s="77">
        <v>41791</v>
      </c>
      <c r="C55" s="77">
        <v>41791</v>
      </c>
      <c r="D55" s="82" t="s">
        <v>55</v>
      </c>
      <c r="E55" s="10">
        <v>15</v>
      </c>
      <c r="F55" s="79" t="s">
        <v>206</v>
      </c>
      <c r="G55" s="79" t="s">
        <v>206</v>
      </c>
      <c r="H55" s="79" t="s">
        <v>206</v>
      </c>
      <c r="I55" s="79">
        <v>0.79</v>
      </c>
      <c r="J55" s="79" t="s">
        <v>206</v>
      </c>
      <c r="K55" s="79" t="s">
        <v>206</v>
      </c>
      <c r="L55" s="79" t="s">
        <v>206</v>
      </c>
      <c r="M55" s="79" t="s">
        <v>206</v>
      </c>
      <c r="N55" s="79" t="s">
        <v>206</v>
      </c>
      <c r="O55" s="79" t="s">
        <v>206</v>
      </c>
      <c r="P55" s="80">
        <v>1.46E-2</v>
      </c>
      <c r="Q55" s="80" t="s">
        <v>206</v>
      </c>
      <c r="R55" s="80">
        <v>-2.7000000000000001E-3</v>
      </c>
      <c r="S55" s="80" t="s">
        <v>206</v>
      </c>
      <c r="T55" s="80" t="s">
        <v>206</v>
      </c>
      <c r="U55" s="80">
        <v>-1.4E-3</v>
      </c>
      <c r="V55" s="80" t="s">
        <v>206</v>
      </c>
      <c r="W55" s="80" t="s">
        <v>206</v>
      </c>
      <c r="X55" s="80" t="s">
        <v>206</v>
      </c>
      <c r="Y55" s="80" t="s">
        <v>206</v>
      </c>
      <c r="Z55" s="80" t="s">
        <v>206</v>
      </c>
      <c r="AA55" s="80">
        <v>-2.0000000000000001E-4</v>
      </c>
      <c r="AB55" s="80" t="s">
        <v>206</v>
      </c>
      <c r="AC55" s="80" t="s">
        <v>206</v>
      </c>
      <c r="AD55" s="81" t="s">
        <v>206</v>
      </c>
      <c r="AE55" s="81" t="s">
        <v>206</v>
      </c>
      <c r="AF55" s="80" t="s">
        <v>206</v>
      </c>
      <c r="AG55" s="80">
        <v>3.3999999999999998E-3</v>
      </c>
      <c r="AH55" s="80" t="s">
        <v>206</v>
      </c>
      <c r="AI55" s="80" t="s">
        <v>206</v>
      </c>
      <c r="AJ55" s="80">
        <v>8.2000000000000007E-3</v>
      </c>
      <c r="AK55" s="80">
        <v>6.0000000000000001E-3</v>
      </c>
      <c r="AL55" s="80" t="s">
        <v>206</v>
      </c>
      <c r="AM55" s="80" t="s">
        <v>206</v>
      </c>
      <c r="AN55" s="80">
        <v>1.0383</v>
      </c>
      <c r="AO55" s="80">
        <v>4.4000000000000003E-3</v>
      </c>
      <c r="AP55" s="93">
        <v>1.2999999999999999E-3</v>
      </c>
      <c r="AQ55" s="88">
        <v>0.25</v>
      </c>
      <c r="AR55" s="80">
        <v>7.0000000000000001E-3</v>
      </c>
      <c r="AS55" s="21">
        <f t="shared" si="0"/>
        <v>69.344999999999999</v>
      </c>
      <c r="AT55" s="21">
        <f t="shared" si="1"/>
        <v>23.515000000000001</v>
      </c>
      <c r="AU55" s="21">
        <f t="shared" si="2"/>
        <v>2.6559135</v>
      </c>
      <c r="AV55" s="21">
        <f t="shared" si="3"/>
        <v>11.057895</v>
      </c>
      <c r="AW55" s="21">
        <f t="shared" si="4"/>
        <v>4.6887325000000004</v>
      </c>
      <c r="AX55" s="21">
        <f t="shared" si="5"/>
        <v>5.25</v>
      </c>
      <c r="AY55" s="49">
        <f t="shared" si="6"/>
        <v>15.146630330000001</v>
      </c>
      <c r="AZ55" s="49">
        <f t="shared" si="7"/>
        <v>13.165917133000001</v>
      </c>
      <c r="BA55" s="49">
        <f t="shared" si="8"/>
        <v>118.493254197</v>
      </c>
    </row>
    <row r="56" spans="1:53" ht="409.6">
      <c r="A56" s="91" t="s">
        <v>107</v>
      </c>
      <c r="B56" s="77">
        <v>41791</v>
      </c>
      <c r="C56" s="77">
        <v>41791</v>
      </c>
      <c r="D56" s="82" t="s">
        <v>55</v>
      </c>
      <c r="E56" s="10">
        <v>15</v>
      </c>
      <c r="F56" s="79" t="s">
        <v>206</v>
      </c>
      <c r="G56" s="79" t="s">
        <v>206</v>
      </c>
      <c r="H56" s="79" t="s">
        <v>206</v>
      </c>
      <c r="I56" s="79">
        <v>0.79</v>
      </c>
      <c r="J56" s="79" t="s">
        <v>206</v>
      </c>
      <c r="K56" s="79" t="s">
        <v>206</v>
      </c>
      <c r="L56" s="79" t="s">
        <v>206</v>
      </c>
      <c r="M56" s="79" t="s">
        <v>206</v>
      </c>
      <c r="N56" s="79" t="s">
        <v>206</v>
      </c>
      <c r="O56" s="79" t="s">
        <v>206</v>
      </c>
      <c r="P56" s="80">
        <v>1.46E-2</v>
      </c>
      <c r="Q56" s="80" t="s">
        <v>206</v>
      </c>
      <c r="R56" s="80">
        <v>-4.3E-3</v>
      </c>
      <c r="S56" s="80" t="s">
        <v>206</v>
      </c>
      <c r="T56" s="80" t="s">
        <v>206</v>
      </c>
      <c r="U56" s="80">
        <v>-5.0000000000000001E-4</v>
      </c>
      <c r="V56" s="80" t="s">
        <v>206</v>
      </c>
      <c r="W56" s="80" t="s">
        <v>206</v>
      </c>
      <c r="X56" s="80" t="s">
        <v>206</v>
      </c>
      <c r="Y56" s="80" t="s">
        <v>206</v>
      </c>
      <c r="Z56" s="80" t="s">
        <v>206</v>
      </c>
      <c r="AA56" s="80">
        <v>-2.0000000000000001E-4</v>
      </c>
      <c r="AB56" s="80" t="s">
        <v>206</v>
      </c>
      <c r="AC56" s="80" t="s">
        <v>206</v>
      </c>
      <c r="AD56" s="81" t="s">
        <v>206</v>
      </c>
      <c r="AE56" s="81" t="s">
        <v>206</v>
      </c>
      <c r="AF56" s="80" t="s">
        <v>206</v>
      </c>
      <c r="AG56" s="80">
        <v>-2.4400000000000002E-2</v>
      </c>
      <c r="AH56" s="80" t="s">
        <v>206</v>
      </c>
      <c r="AI56" s="80" t="s">
        <v>206</v>
      </c>
      <c r="AJ56" s="80">
        <v>8.2000000000000007E-3</v>
      </c>
      <c r="AK56" s="80">
        <v>6.0000000000000001E-3</v>
      </c>
      <c r="AL56" s="80" t="s">
        <v>206</v>
      </c>
      <c r="AM56" s="80" t="s">
        <v>206</v>
      </c>
      <c r="AN56" s="80">
        <v>1.0383</v>
      </c>
      <c r="AO56" s="80">
        <v>4.4000000000000003E-3</v>
      </c>
      <c r="AP56" s="93">
        <v>1.2999999999999999E-3</v>
      </c>
      <c r="AQ56" s="88">
        <v>0.25</v>
      </c>
      <c r="AR56" s="80">
        <v>7.0000000000000001E-3</v>
      </c>
      <c r="AS56" s="21">
        <f t="shared" si="0"/>
        <v>69.344999999999999</v>
      </c>
      <c r="AT56" s="21">
        <f t="shared" si="1"/>
        <v>22.99</v>
      </c>
      <c r="AU56" s="21">
        <f t="shared" si="2"/>
        <v>2.6559135</v>
      </c>
      <c r="AV56" s="21">
        <f t="shared" si="3"/>
        <v>11.057895</v>
      </c>
      <c r="AW56" s="21">
        <f t="shared" si="4"/>
        <v>4.6887325000000004</v>
      </c>
      <c r="AX56" s="21">
        <f t="shared" si="5"/>
        <v>5.25</v>
      </c>
      <c r="AY56" s="49">
        <f t="shared" si="6"/>
        <v>15.07838033</v>
      </c>
      <c r="AZ56" s="49">
        <f t="shared" si="7"/>
        <v>13.106592132999999</v>
      </c>
      <c r="BA56" s="49">
        <f t="shared" si="8"/>
        <v>117.95932919699999</v>
      </c>
    </row>
    <row r="57" spans="1:53" ht="409.6">
      <c r="A57" s="17" t="s">
        <v>110</v>
      </c>
      <c r="B57" s="77">
        <v>41760</v>
      </c>
      <c r="C57" s="77">
        <v>41760</v>
      </c>
      <c r="D57" s="3" t="s">
        <v>55</v>
      </c>
      <c r="E57" s="10">
        <v>17.940000000000001</v>
      </c>
      <c r="F57" s="79" t="s">
        <v>206</v>
      </c>
      <c r="G57" s="79" t="s">
        <v>206</v>
      </c>
      <c r="H57" s="79">
        <v>0.48</v>
      </c>
      <c r="I57" s="79">
        <v>0.79</v>
      </c>
      <c r="J57" s="79" t="s">
        <v>206</v>
      </c>
      <c r="K57" s="79" t="s">
        <v>206</v>
      </c>
      <c r="L57" s="79" t="s">
        <v>206</v>
      </c>
      <c r="M57" s="79" t="s">
        <v>206</v>
      </c>
      <c r="N57" s="79" t="s">
        <v>206</v>
      </c>
      <c r="O57" s="79" t="s">
        <v>206</v>
      </c>
      <c r="P57" s="80">
        <v>1.26E-2</v>
      </c>
      <c r="Q57" s="80" t="s">
        <v>206</v>
      </c>
      <c r="R57" s="80">
        <v>-1.1999999999999999E-3</v>
      </c>
      <c r="S57" s="80" t="s">
        <v>206</v>
      </c>
      <c r="T57" s="80" t="s">
        <v>206</v>
      </c>
      <c r="U57" s="80" t="s">
        <v>206</v>
      </c>
      <c r="V57" s="80">
        <v>-1E-3</v>
      </c>
      <c r="W57" s="80" t="s">
        <v>206</v>
      </c>
      <c r="X57" s="80" t="s">
        <v>206</v>
      </c>
      <c r="Y57" s="80" t="s">
        <v>206</v>
      </c>
      <c r="Z57" s="80" t="s">
        <v>206</v>
      </c>
      <c r="AA57" s="80" t="s">
        <v>206</v>
      </c>
      <c r="AB57" s="80" t="s">
        <v>206</v>
      </c>
      <c r="AC57" s="80" t="s">
        <v>206</v>
      </c>
      <c r="AD57" s="80" t="s">
        <v>206</v>
      </c>
      <c r="AE57" s="80" t="s">
        <v>206</v>
      </c>
      <c r="AF57" s="80" t="s">
        <v>206</v>
      </c>
      <c r="AG57" s="80">
        <v>-2.0999999999999999E-3</v>
      </c>
      <c r="AH57" s="80" t="s">
        <v>206</v>
      </c>
      <c r="AI57" s="80" t="s">
        <v>206</v>
      </c>
      <c r="AJ57" s="80">
        <v>7.1999999999999998E-3</v>
      </c>
      <c r="AK57" s="80">
        <v>1.2999999999999999E-3</v>
      </c>
      <c r="AL57" s="80" t="s">
        <v>206</v>
      </c>
      <c r="AM57" s="80" t="s">
        <v>206</v>
      </c>
      <c r="AN57" s="80">
        <v>1.0379</v>
      </c>
      <c r="AO57" s="80">
        <v>4.4000000000000003E-3</v>
      </c>
      <c r="AP57" s="93">
        <v>1.2999999999999999E-3</v>
      </c>
      <c r="AQ57" s="88">
        <v>0.25</v>
      </c>
      <c r="AR57" s="80">
        <v>7.0000000000000001E-3</v>
      </c>
      <c r="AS57" s="21">
        <f t="shared" si="0"/>
        <v>69.344999999999999</v>
      </c>
      <c r="AT57" s="21">
        <f t="shared" si="1"/>
        <v>27.01</v>
      </c>
      <c r="AU57" s="21">
        <f t="shared" si="2"/>
        <v>2.6281755000000029</v>
      </c>
      <c r="AV57" s="21">
        <f t="shared" si="3"/>
        <v>6.6166125000000013</v>
      </c>
      <c r="AW57" s="21">
        <f t="shared" si="4"/>
        <v>4.6870225000000003</v>
      </c>
      <c r="AX57" s="21">
        <f t="shared" si="5"/>
        <v>5.25</v>
      </c>
      <c r="AY57" s="49">
        <f t="shared" si="6"/>
        <v>15.019785365000001</v>
      </c>
      <c r="AZ57" s="49">
        <f t="shared" si="7"/>
        <v>13.055659586499999</v>
      </c>
      <c r="BA57" s="49">
        <f t="shared" si="8"/>
        <v>117.50093627849999</v>
      </c>
    </row>
    <row r="58" spans="1:53" ht="409.6">
      <c r="A58" s="17" t="s">
        <v>220</v>
      </c>
      <c r="B58" s="77">
        <v>41760</v>
      </c>
      <c r="C58" s="77">
        <v>41760</v>
      </c>
      <c r="D58" s="82" t="s">
        <v>55</v>
      </c>
      <c r="E58" s="10">
        <v>16.059999999999999</v>
      </c>
      <c r="F58" s="79" t="s">
        <v>206</v>
      </c>
      <c r="G58" s="79" t="s">
        <v>206</v>
      </c>
      <c r="H58" s="79" t="s">
        <v>206</v>
      </c>
      <c r="I58" s="79">
        <v>0.79</v>
      </c>
      <c r="J58" s="79">
        <v>0.9</v>
      </c>
      <c r="K58" s="79" t="s">
        <v>206</v>
      </c>
      <c r="L58" s="79" t="s">
        <v>206</v>
      </c>
      <c r="M58" s="79" t="s">
        <v>206</v>
      </c>
      <c r="N58" s="79" t="s">
        <v>206</v>
      </c>
      <c r="O58" s="79" t="s">
        <v>206</v>
      </c>
      <c r="P58" s="80">
        <v>1.61E-2</v>
      </c>
      <c r="Q58" s="80">
        <v>5.0000000000000001E-4</v>
      </c>
      <c r="R58" s="80">
        <v>-5.7000000000000002E-3</v>
      </c>
      <c r="S58" s="80" t="s">
        <v>206</v>
      </c>
      <c r="T58" s="80" t="s">
        <v>206</v>
      </c>
      <c r="U58" s="80" t="s">
        <v>206</v>
      </c>
      <c r="V58" s="80" t="s">
        <v>206</v>
      </c>
      <c r="W58" s="80" t="s">
        <v>206</v>
      </c>
      <c r="X58" s="80" t="s">
        <v>206</v>
      </c>
      <c r="Y58" s="80" t="s">
        <v>206</v>
      </c>
      <c r="Z58" s="80" t="s">
        <v>206</v>
      </c>
      <c r="AA58" s="80">
        <v>-1E-4</v>
      </c>
      <c r="AB58" s="80" t="s">
        <v>206</v>
      </c>
      <c r="AC58" s="80" t="s">
        <v>206</v>
      </c>
      <c r="AD58" s="80" t="s">
        <v>206</v>
      </c>
      <c r="AE58" s="80" t="s">
        <v>206</v>
      </c>
      <c r="AF58" s="80" t="s">
        <v>206</v>
      </c>
      <c r="AG58" s="80">
        <v>6.0000000000000001E-3</v>
      </c>
      <c r="AH58" s="80" t="s">
        <v>206</v>
      </c>
      <c r="AI58" s="80" t="s">
        <v>206</v>
      </c>
      <c r="AJ58" s="80">
        <v>7.3000000000000001E-3</v>
      </c>
      <c r="AK58" s="80">
        <v>5.0000000000000001E-3</v>
      </c>
      <c r="AL58" s="80" t="s">
        <v>206</v>
      </c>
      <c r="AM58" s="80" t="s">
        <v>206</v>
      </c>
      <c r="AN58" s="80">
        <v>1.056</v>
      </c>
      <c r="AO58" s="80">
        <v>4.4000000000000003E-3</v>
      </c>
      <c r="AP58" s="93">
        <v>1.2999999999999999E-3</v>
      </c>
      <c r="AQ58" s="88">
        <v>0.25</v>
      </c>
      <c r="AR58" s="80">
        <v>7.0000000000000001E-3</v>
      </c>
      <c r="AS58" s="21">
        <f t="shared" si="0"/>
        <v>69.344999999999999</v>
      </c>
      <c r="AT58" s="21">
        <f t="shared" si="1"/>
        <v>25.849999999999994</v>
      </c>
      <c r="AU58" s="21">
        <f t="shared" si="2"/>
        <v>3.8833200000000034</v>
      </c>
      <c r="AV58" s="21">
        <f t="shared" si="3"/>
        <v>9.7416</v>
      </c>
      <c r="AW58" s="21">
        <f t="shared" si="4"/>
        <v>4.7644000000000002</v>
      </c>
      <c r="AX58" s="21">
        <f t="shared" si="5"/>
        <v>5.25</v>
      </c>
      <c r="AY58" s="49">
        <f t="shared" si="6"/>
        <v>15.4484616</v>
      </c>
      <c r="AZ58" s="49">
        <f t="shared" si="7"/>
        <v>13.42827816</v>
      </c>
      <c r="BA58" s="49">
        <f t="shared" si="8"/>
        <v>120.85450343999999</v>
      </c>
    </row>
    <row r="59" spans="1:53" ht="409.6">
      <c r="A59" s="17" t="s">
        <v>112</v>
      </c>
      <c r="B59" s="77">
        <v>41760</v>
      </c>
      <c r="C59" s="77">
        <v>41760</v>
      </c>
      <c r="D59" s="3" t="s">
        <v>55</v>
      </c>
      <c r="E59" s="10">
        <v>14.64</v>
      </c>
      <c r="F59" s="79" t="s">
        <v>206</v>
      </c>
      <c r="G59" s="79">
        <v>1.33</v>
      </c>
      <c r="H59" s="79" t="s">
        <v>206</v>
      </c>
      <c r="I59" s="79">
        <v>0.79</v>
      </c>
      <c r="J59" s="79">
        <v>1.37</v>
      </c>
      <c r="K59" s="79" t="s">
        <v>206</v>
      </c>
      <c r="L59" s="79" t="s">
        <v>206</v>
      </c>
      <c r="M59" s="79" t="s">
        <v>206</v>
      </c>
      <c r="N59" s="79" t="s">
        <v>206</v>
      </c>
      <c r="O59" s="79" t="s">
        <v>206</v>
      </c>
      <c r="P59" s="80">
        <v>1.3100000000000001E-2</v>
      </c>
      <c r="Q59" s="81">
        <v>4.0000000000000003E-5</v>
      </c>
      <c r="R59" s="80">
        <v>-1.8E-3</v>
      </c>
      <c r="S59" s="80" t="s">
        <v>206</v>
      </c>
      <c r="T59" s="80" t="s">
        <v>206</v>
      </c>
      <c r="U59" s="80" t="s">
        <v>206</v>
      </c>
      <c r="V59" s="80" t="s">
        <v>206</v>
      </c>
      <c r="W59" s="80" t="s">
        <v>206</v>
      </c>
      <c r="X59" s="80" t="s">
        <v>206</v>
      </c>
      <c r="Y59" s="80" t="s">
        <v>206</v>
      </c>
      <c r="Z59" s="80" t="s">
        <v>206</v>
      </c>
      <c r="AA59" s="80">
        <v>-2.0000000000000001E-4</v>
      </c>
      <c r="AB59" s="80" t="s">
        <v>206</v>
      </c>
      <c r="AC59" s="80" t="s">
        <v>206</v>
      </c>
      <c r="AD59" s="80" t="s">
        <v>206</v>
      </c>
      <c r="AE59" s="80" t="s">
        <v>206</v>
      </c>
      <c r="AF59" s="80" t="s">
        <v>206</v>
      </c>
      <c r="AG59" s="80">
        <v>8.0000000000000004E-4</v>
      </c>
      <c r="AH59" s="80" t="s">
        <v>206</v>
      </c>
      <c r="AI59" s="80" t="s">
        <v>206</v>
      </c>
      <c r="AJ59" s="80">
        <v>7.3000000000000001E-3</v>
      </c>
      <c r="AK59" s="80">
        <v>5.7000000000000002E-3</v>
      </c>
      <c r="AL59" s="80" t="s">
        <v>206</v>
      </c>
      <c r="AM59" s="80" t="s">
        <v>206</v>
      </c>
      <c r="AN59" s="80">
        <v>1.048</v>
      </c>
      <c r="AO59" s="80">
        <v>4.4000000000000003E-3</v>
      </c>
      <c r="AP59" s="93">
        <v>1.2999999999999999E-3</v>
      </c>
      <c r="AQ59" s="88">
        <v>0.25</v>
      </c>
      <c r="AR59" s="80">
        <v>7.0000000000000001E-3</v>
      </c>
      <c r="AS59" s="21">
        <f t="shared" si="0"/>
        <v>69.344999999999999</v>
      </c>
      <c r="AT59" s="21">
        <f t="shared" si="1"/>
        <v>26.485000000000003</v>
      </c>
      <c r="AU59" s="21">
        <f t="shared" si="2"/>
        <v>3.3285600000000031</v>
      </c>
      <c r="AV59" s="21">
        <f t="shared" si="3"/>
        <v>10.218000000000002</v>
      </c>
      <c r="AW59" s="21">
        <f t="shared" si="4"/>
        <v>4.7302000000000008</v>
      </c>
      <c r="AX59" s="21">
        <f t="shared" si="5"/>
        <v>5.25</v>
      </c>
      <c r="AY59" s="49">
        <f t="shared" si="6"/>
        <v>15.5163788</v>
      </c>
      <c r="AZ59" s="49">
        <f t="shared" si="7"/>
        <v>13.48731388</v>
      </c>
      <c r="BA59" s="49">
        <f t="shared" si="8"/>
        <v>121.38582491999999</v>
      </c>
    </row>
    <row r="60" spans="1:53" ht="409.6">
      <c r="A60" s="17" t="s">
        <v>113</v>
      </c>
      <c r="B60" s="77">
        <v>41760</v>
      </c>
      <c r="C60" s="77">
        <v>41760</v>
      </c>
      <c r="D60" s="3" t="s">
        <v>55</v>
      </c>
      <c r="E60" s="10">
        <v>20.7</v>
      </c>
      <c r="F60" s="79" t="s">
        <v>206</v>
      </c>
      <c r="G60" s="79" t="s">
        <v>206</v>
      </c>
      <c r="H60" s="79">
        <v>1.6</v>
      </c>
      <c r="I60" s="79">
        <v>0.79</v>
      </c>
      <c r="J60" s="79" t="s">
        <v>206</v>
      </c>
      <c r="K60" s="79" t="s">
        <v>206</v>
      </c>
      <c r="L60" s="79" t="s">
        <v>206</v>
      </c>
      <c r="M60" s="79" t="s">
        <v>206</v>
      </c>
      <c r="N60" s="79" t="s">
        <v>206</v>
      </c>
      <c r="O60" s="79" t="s">
        <v>206</v>
      </c>
      <c r="P60" s="80">
        <v>1.5699999999999999E-2</v>
      </c>
      <c r="Q60" s="80">
        <v>1.2999999999999999E-3</v>
      </c>
      <c r="R60" s="80">
        <v>-5.5999999999999999E-3</v>
      </c>
      <c r="S60" s="80" t="s">
        <v>206</v>
      </c>
      <c r="T60" s="80" t="s">
        <v>206</v>
      </c>
      <c r="U60" s="80" t="s">
        <v>206</v>
      </c>
      <c r="V60" s="80" t="s">
        <v>206</v>
      </c>
      <c r="W60" s="80" t="s">
        <v>206</v>
      </c>
      <c r="X60" s="80" t="s">
        <v>206</v>
      </c>
      <c r="Y60" s="80" t="s">
        <v>206</v>
      </c>
      <c r="Z60" s="80" t="s">
        <v>206</v>
      </c>
      <c r="AA60" s="80" t="s">
        <v>206</v>
      </c>
      <c r="AB60" s="80" t="s">
        <v>206</v>
      </c>
      <c r="AC60" s="80" t="s">
        <v>206</v>
      </c>
      <c r="AD60" s="80" t="s">
        <v>206</v>
      </c>
      <c r="AE60" s="80" t="s">
        <v>206</v>
      </c>
      <c r="AF60" s="80" t="s">
        <v>206</v>
      </c>
      <c r="AG60" s="80">
        <v>2.8E-3</v>
      </c>
      <c r="AH60" s="80" t="s">
        <v>206</v>
      </c>
      <c r="AI60" s="80" t="s">
        <v>206</v>
      </c>
      <c r="AJ60" s="80">
        <v>6.1000000000000004E-3</v>
      </c>
      <c r="AK60" s="80">
        <v>2.7000000000000001E-3</v>
      </c>
      <c r="AL60" s="80" t="s">
        <v>206</v>
      </c>
      <c r="AM60" s="80" t="s">
        <v>206</v>
      </c>
      <c r="AN60" s="80">
        <v>1.0712999999999999</v>
      </c>
      <c r="AO60" s="80">
        <v>4.4000000000000003E-3</v>
      </c>
      <c r="AP60" s="93">
        <v>1.2999999999999999E-3</v>
      </c>
      <c r="AQ60" s="88">
        <v>0.25</v>
      </c>
      <c r="AR60" s="80">
        <v>7.0000000000000001E-3</v>
      </c>
      <c r="AS60" s="21">
        <f t="shared" si="0"/>
        <v>69.344999999999999</v>
      </c>
      <c r="AT60" s="21">
        <f t="shared" si="1"/>
        <v>31.639999999999997</v>
      </c>
      <c r="AU60" s="21">
        <f t="shared" si="2"/>
        <v>4.9442984999999942</v>
      </c>
      <c r="AV60" s="21">
        <f t="shared" si="3"/>
        <v>7.0705799999999996</v>
      </c>
      <c r="AW60" s="21">
        <f t="shared" si="4"/>
        <v>4.8298075000000003</v>
      </c>
      <c r="AX60" s="21">
        <f t="shared" si="5"/>
        <v>5.25</v>
      </c>
      <c r="AY60" s="49">
        <f t="shared" si="6"/>
        <v>16.00035918</v>
      </c>
      <c r="AZ60" s="49">
        <f t="shared" si="7"/>
        <v>13.908004517999998</v>
      </c>
      <c r="BA60" s="49">
        <f t="shared" si="8"/>
        <v>125.17204066199999</v>
      </c>
    </row>
    <row r="61" spans="1:53" ht="409.6">
      <c r="A61" s="17" t="s">
        <v>114</v>
      </c>
      <c r="B61" s="77">
        <v>41760</v>
      </c>
      <c r="C61" s="77">
        <v>41760</v>
      </c>
      <c r="D61" s="3" t="s">
        <v>55</v>
      </c>
      <c r="E61" s="10">
        <v>14.42</v>
      </c>
      <c r="F61" s="79" t="s">
        <v>206</v>
      </c>
      <c r="G61" s="79" t="s">
        <v>206</v>
      </c>
      <c r="H61" s="79">
        <v>0.77</v>
      </c>
      <c r="I61" s="79">
        <v>0.79</v>
      </c>
      <c r="J61" s="79" t="s">
        <v>206</v>
      </c>
      <c r="K61" s="79" t="s">
        <v>206</v>
      </c>
      <c r="L61" s="79" t="s">
        <v>206</v>
      </c>
      <c r="M61" s="79" t="s">
        <v>206</v>
      </c>
      <c r="N61" s="79" t="s">
        <v>206</v>
      </c>
      <c r="O61" s="79" t="s">
        <v>206</v>
      </c>
      <c r="P61" s="80">
        <v>1.5699999999999999E-2</v>
      </c>
      <c r="Q61" s="80">
        <v>4.0000000000000002E-4</v>
      </c>
      <c r="R61" s="80">
        <v>-5.0000000000000001E-4</v>
      </c>
      <c r="S61" s="80" t="s">
        <v>206</v>
      </c>
      <c r="T61" s="80" t="s">
        <v>206</v>
      </c>
      <c r="U61" s="80" t="s">
        <v>206</v>
      </c>
      <c r="V61" s="80">
        <v>-5.9999999999999995E-4</v>
      </c>
      <c r="W61" s="80">
        <v>2.9999999999999997E-4</v>
      </c>
      <c r="X61" s="80" t="s">
        <v>206</v>
      </c>
      <c r="Y61" s="80" t="s">
        <v>206</v>
      </c>
      <c r="Z61" s="80" t="s">
        <v>206</v>
      </c>
      <c r="AA61" s="80" t="s">
        <v>206</v>
      </c>
      <c r="AB61" s="80">
        <v>2.0000000000000001E-4</v>
      </c>
      <c r="AC61" s="80" t="s">
        <v>206</v>
      </c>
      <c r="AD61" s="80" t="s">
        <v>206</v>
      </c>
      <c r="AE61" s="80" t="s">
        <v>206</v>
      </c>
      <c r="AF61" s="80" t="s">
        <v>206</v>
      </c>
      <c r="AG61" s="80">
        <v>-1.6000000000000001E-3</v>
      </c>
      <c r="AH61" s="80" t="s">
        <v>206</v>
      </c>
      <c r="AI61" s="80" t="s">
        <v>206</v>
      </c>
      <c r="AJ61" s="80">
        <v>7.9000000000000008E-3</v>
      </c>
      <c r="AK61" s="80">
        <v>5.3E-3</v>
      </c>
      <c r="AL61" s="80" t="s">
        <v>206</v>
      </c>
      <c r="AM61" s="80" t="s">
        <v>206</v>
      </c>
      <c r="AN61" s="80">
        <v>1.0376000000000001</v>
      </c>
      <c r="AO61" s="80">
        <v>4.4000000000000003E-3</v>
      </c>
      <c r="AP61" s="93">
        <v>1.2999999999999999E-3</v>
      </c>
      <c r="AQ61" s="88">
        <v>0.25</v>
      </c>
      <c r="AR61" s="80">
        <v>7.0000000000000001E-3</v>
      </c>
      <c r="AS61" s="21">
        <f t="shared" si="0"/>
        <v>69.344999999999999</v>
      </c>
      <c r="AT61" s="21">
        <f t="shared" si="1"/>
        <v>27.605</v>
      </c>
      <c r="AU61" s="21">
        <f t="shared" si="2"/>
        <v>2.6073720000000056</v>
      </c>
      <c r="AV61" s="21">
        <f t="shared" si="3"/>
        <v>10.27224</v>
      </c>
      <c r="AW61" s="21">
        <f t="shared" si="4"/>
        <v>4.6857400000000009</v>
      </c>
      <c r="AX61" s="21">
        <f t="shared" si="5"/>
        <v>5.25</v>
      </c>
      <c r="AY61" s="49">
        <f t="shared" si="6"/>
        <v>15.569495760000001</v>
      </c>
      <c r="AZ61" s="49">
        <f t="shared" si="7"/>
        <v>13.533484776000002</v>
      </c>
      <c r="BA61" s="49">
        <f t="shared" si="8"/>
        <v>121.80136298400001</v>
      </c>
    </row>
    <row r="62" spans="1:53" ht="409.6">
      <c r="A62" s="17" t="s">
        <v>115</v>
      </c>
      <c r="B62" s="77">
        <v>41760</v>
      </c>
      <c r="C62" s="77">
        <v>41760</v>
      </c>
      <c r="D62" s="3" t="s">
        <v>55</v>
      </c>
      <c r="E62" s="10">
        <v>15.25</v>
      </c>
      <c r="F62" s="79" t="s">
        <v>206</v>
      </c>
      <c r="G62" s="79" t="s">
        <v>206</v>
      </c>
      <c r="H62" s="79">
        <v>1.04</v>
      </c>
      <c r="I62" s="79">
        <v>0.79</v>
      </c>
      <c r="J62" s="79" t="s">
        <v>206</v>
      </c>
      <c r="K62" s="79" t="s">
        <v>206</v>
      </c>
      <c r="L62" s="79" t="s">
        <v>206</v>
      </c>
      <c r="M62" s="79" t="s">
        <v>206</v>
      </c>
      <c r="N62" s="79" t="s">
        <v>206</v>
      </c>
      <c r="O62" s="79" t="s">
        <v>206</v>
      </c>
      <c r="P62" s="80">
        <v>1.3100000000000001E-2</v>
      </c>
      <c r="Q62" s="80">
        <v>1.6999999999999999E-3</v>
      </c>
      <c r="R62" s="80">
        <v>-5.0000000000000001E-4</v>
      </c>
      <c r="S62" s="80" t="s">
        <v>206</v>
      </c>
      <c r="T62" s="80" t="s">
        <v>206</v>
      </c>
      <c r="U62" s="80" t="s">
        <v>206</v>
      </c>
      <c r="V62" s="80">
        <v>-1.4E-3</v>
      </c>
      <c r="W62" s="80" t="s">
        <v>206</v>
      </c>
      <c r="X62" s="80" t="s">
        <v>206</v>
      </c>
      <c r="Y62" s="80" t="s">
        <v>206</v>
      </c>
      <c r="Z62" s="80" t="s">
        <v>206</v>
      </c>
      <c r="AA62" s="80" t="s">
        <v>206</v>
      </c>
      <c r="AB62" s="80" t="s">
        <v>206</v>
      </c>
      <c r="AC62" s="80" t="s">
        <v>206</v>
      </c>
      <c r="AD62" s="80" t="s">
        <v>206</v>
      </c>
      <c r="AE62" s="80" t="s">
        <v>206</v>
      </c>
      <c r="AF62" s="80" t="s">
        <v>206</v>
      </c>
      <c r="AG62" s="80">
        <v>8.0000000000000004E-4</v>
      </c>
      <c r="AH62" s="80" t="s">
        <v>206</v>
      </c>
      <c r="AI62" s="80" t="s">
        <v>206</v>
      </c>
      <c r="AJ62" s="80">
        <v>6.8999999999999999E-3</v>
      </c>
      <c r="AK62" s="80">
        <v>3.3999999999999998E-3</v>
      </c>
      <c r="AL62" s="80" t="s">
        <v>206</v>
      </c>
      <c r="AM62" s="80" t="s">
        <v>206</v>
      </c>
      <c r="AN62" s="80">
        <v>1.0481</v>
      </c>
      <c r="AO62" s="80">
        <v>4.4000000000000003E-3</v>
      </c>
      <c r="AP62" s="93">
        <v>1.2999999999999999E-3</v>
      </c>
      <c r="AQ62" s="88">
        <v>0.25</v>
      </c>
      <c r="AR62" s="80">
        <v>7.0000000000000001E-3</v>
      </c>
      <c r="AS62" s="21">
        <f t="shared" si="0"/>
        <v>69.344999999999999</v>
      </c>
      <c r="AT62" s="21">
        <f t="shared" si="1"/>
        <v>26.754999999999999</v>
      </c>
      <c r="AU62" s="21">
        <f t="shared" si="2"/>
        <v>3.335494500000002</v>
      </c>
      <c r="AV62" s="21">
        <f t="shared" si="3"/>
        <v>8.0965725000000006</v>
      </c>
      <c r="AW62" s="21">
        <f t="shared" si="4"/>
        <v>4.7306275000000007</v>
      </c>
      <c r="AX62" s="21">
        <f t="shared" si="5"/>
        <v>5.25</v>
      </c>
      <c r="AY62" s="49">
        <f t="shared" si="6"/>
        <v>15.276650284999999</v>
      </c>
      <c r="AZ62" s="49">
        <f t="shared" si="7"/>
        <v>13.278934478499998</v>
      </c>
      <c r="BA62" s="49">
        <f t="shared" si="8"/>
        <v>119.51041030649998</v>
      </c>
    </row>
    <row r="63" spans="1:53" ht="409.6">
      <c r="A63" s="17" t="s">
        <v>117</v>
      </c>
      <c r="B63" s="77">
        <v>41760</v>
      </c>
      <c r="C63" s="77">
        <v>41760</v>
      </c>
      <c r="D63" s="3" t="s">
        <v>55</v>
      </c>
      <c r="E63" s="10">
        <v>13.84</v>
      </c>
      <c r="F63" s="79" t="s">
        <v>206</v>
      </c>
      <c r="G63" s="79">
        <v>1.28</v>
      </c>
      <c r="H63" s="79" t="s">
        <v>206</v>
      </c>
      <c r="I63" s="79">
        <v>0.79</v>
      </c>
      <c r="J63" s="79">
        <v>2.56</v>
      </c>
      <c r="K63" s="79" t="s">
        <v>206</v>
      </c>
      <c r="L63" s="79" t="s">
        <v>206</v>
      </c>
      <c r="M63" s="79" t="s">
        <v>206</v>
      </c>
      <c r="N63" s="79" t="s">
        <v>206</v>
      </c>
      <c r="O63" s="79" t="s">
        <v>206</v>
      </c>
      <c r="P63" s="80">
        <v>1.6500000000000001E-2</v>
      </c>
      <c r="Q63" s="80">
        <v>5.9999999999999995E-4</v>
      </c>
      <c r="R63" s="80">
        <v>-5.4000000000000003E-3</v>
      </c>
      <c r="S63" s="80" t="s">
        <v>206</v>
      </c>
      <c r="T63" s="80" t="s">
        <v>206</v>
      </c>
      <c r="U63" s="80" t="s">
        <v>206</v>
      </c>
      <c r="V63" s="80" t="s">
        <v>206</v>
      </c>
      <c r="W63" s="80" t="s">
        <v>206</v>
      </c>
      <c r="X63" s="80" t="s">
        <v>206</v>
      </c>
      <c r="Y63" s="80" t="s">
        <v>206</v>
      </c>
      <c r="Z63" s="80" t="s">
        <v>206</v>
      </c>
      <c r="AA63" s="80">
        <v>-2.0000000000000001E-4</v>
      </c>
      <c r="AB63" s="80" t="s">
        <v>206</v>
      </c>
      <c r="AC63" s="80" t="s">
        <v>206</v>
      </c>
      <c r="AD63" s="80" t="s">
        <v>206</v>
      </c>
      <c r="AE63" s="80" t="s">
        <v>206</v>
      </c>
      <c r="AF63" s="80" t="s">
        <v>206</v>
      </c>
      <c r="AG63" s="80">
        <v>4.0000000000000001E-3</v>
      </c>
      <c r="AH63" s="80" t="s">
        <v>206</v>
      </c>
      <c r="AI63" s="80" t="s">
        <v>206</v>
      </c>
      <c r="AJ63" s="80">
        <v>5.8999999999999999E-3</v>
      </c>
      <c r="AK63" s="80">
        <v>4.1000000000000003E-3</v>
      </c>
      <c r="AL63" s="80" t="s">
        <v>206</v>
      </c>
      <c r="AM63" s="80" t="s">
        <v>206</v>
      </c>
      <c r="AN63" s="80">
        <v>1.0561</v>
      </c>
      <c r="AO63" s="80">
        <v>4.4000000000000003E-3</v>
      </c>
      <c r="AP63" s="93">
        <v>1.2999999999999999E-3</v>
      </c>
      <c r="AQ63" s="88">
        <v>0.25</v>
      </c>
      <c r="AR63" s="84">
        <v>4.8999999999999998E-3</v>
      </c>
      <c r="AS63" s="21">
        <f t="shared" si="0"/>
        <v>69.344999999999999</v>
      </c>
      <c r="AT63" s="21">
        <f t="shared" si="1"/>
        <v>27.094999999999999</v>
      </c>
      <c r="AU63" s="21">
        <f t="shared" si="2"/>
        <v>3.8902545000000028</v>
      </c>
      <c r="AV63" s="21">
        <f t="shared" si="3"/>
        <v>7.9207500000000008</v>
      </c>
      <c r="AW63" s="21">
        <f t="shared" si="4"/>
        <v>4.7648275000000009</v>
      </c>
      <c r="AX63" s="21">
        <f t="shared" si="5"/>
        <v>3.6749999999999998</v>
      </c>
      <c r="AY63" s="49">
        <f t="shared" si="6"/>
        <v>15.169808159999999</v>
      </c>
      <c r="AZ63" s="49">
        <f t="shared" si="7"/>
        <v>13.186064015999998</v>
      </c>
      <c r="BA63" s="49">
        <f t="shared" si="8"/>
        <v>118.67457614399997</v>
      </c>
    </row>
    <row r="64" spans="1:53" ht="409.6">
      <c r="A64" s="17" t="s">
        <v>118</v>
      </c>
      <c r="B64" s="77">
        <v>41640</v>
      </c>
      <c r="C64" s="77">
        <v>41640</v>
      </c>
      <c r="D64" s="3" t="s">
        <v>55</v>
      </c>
      <c r="E64" s="10">
        <v>8.4700000000000006</v>
      </c>
      <c r="F64" s="79" t="s">
        <v>206</v>
      </c>
      <c r="G64" s="79">
        <v>0.1</v>
      </c>
      <c r="H64" s="79">
        <v>0.56999999999999995</v>
      </c>
      <c r="I64" s="79">
        <v>0.79</v>
      </c>
      <c r="J64" s="79" t="s">
        <v>206</v>
      </c>
      <c r="K64" s="79" t="s">
        <v>206</v>
      </c>
      <c r="L64" s="79" t="s">
        <v>206</v>
      </c>
      <c r="M64" s="79" t="s">
        <v>206</v>
      </c>
      <c r="N64" s="79" t="s">
        <v>206</v>
      </c>
      <c r="O64" s="79" t="s">
        <v>206</v>
      </c>
      <c r="P64" s="80">
        <v>1.2E-2</v>
      </c>
      <c r="Q64" s="80" t="s">
        <v>206</v>
      </c>
      <c r="R64" s="80">
        <v>4.0000000000000002E-4</v>
      </c>
      <c r="S64" s="80" t="s">
        <v>206</v>
      </c>
      <c r="T64" s="80" t="s">
        <v>206</v>
      </c>
      <c r="U64" s="80" t="s">
        <v>206</v>
      </c>
      <c r="V64" s="80" t="s">
        <v>206</v>
      </c>
      <c r="W64" s="80" t="s">
        <v>206</v>
      </c>
      <c r="X64" s="80" t="s">
        <v>206</v>
      </c>
      <c r="Y64" s="80" t="s">
        <v>206</v>
      </c>
      <c r="Z64" s="80" t="s">
        <v>206</v>
      </c>
      <c r="AA64" s="80" t="s">
        <v>206</v>
      </c>
      <c r="AB64" s="80" t="s">
        <v>206</v>
      </c>
      <c r="AC64" s="80" t="s">
        <v>206</v>
      </c>
      <c r="AD64" s="80" t="s">
        <v>206</v>
      </c>
      <c r="AE64" s="80" t="s">
        <v>206</v>
      </c>
      <c r="AF64" s="80" t="s">
        <v>206</v>
      </c>
      <c r="AG64" s="80" t="s">
        <v>206</v>
      </c>
      <c r="AH64" s="80" t="s">
        <v>206</v>
      </c>
      <c r="AI64" s="80" t="s">
        <v>206</v>
      </c>
      <c r="AJ64" s="80">
        <v>7.4000000000000003E-3</v>
      </c>
      <c r="AK64" s="80">
        <v>5.7000000000000002E-3</v>
      </c>
      <c r="AL64" s="80" t="s">
        <v>206</v>
      </c>
      <c r="AM64" s="80" t="s">
        <v>206</v>
      </c>
      <c r="AN64" s="80">
        <v>1.0429999999999999</v>
      </c>
      <c r="AO64" s="80">
        <v>4.4000000000000003E-3</v>
      </c>
      <c r="AP64" s="93">
        <v>1.2999999999999999E-3</v>
      </c>
      <c r="AQ64" s="88">
        <v>0.25</v>
      </c>
      <c r="AR64" s="80">
        <v>7.0000000000000001E-3</v>
      </c>
      <c r="AS64" s="21">
        <f t="shared" ref="AS64:AS87" si="9">$BC$1*$BE$4</f>
        <v>69.344999999999999</v>
      </c>
      <c r="AT64" s="21">
        <f t="shared" ref="AT64:AT87" si="10">SUM(E64:O64)+SUM(P64:AF64)*$BC$1</f>
        <v>19.229999999999997</v>
      </c>
      <c r="AU64" s="21">
        <f t="shared" ref="AU64:AU87" si="11">$BC$1*$BE$4*(AN64-1)</f>
        <v>2.9818349999999949</v>
      </c>
      <c r="AV64" s="21">
        <f t="shared" ref="AV64:AV87" si="12">$BC$1*AN64*SUM(AJ64:AK64)</f>
        <v>10.247475</v>
      </c>
      <c r="AW64" s="21">
        <f t="shared" ref="AW64:AW87" si="13">SUM(AO64:AP64)*$BC$1*AN64+AQ64</f>
        <v>4.708825</v>
      </c>
      <c r="AX64" s="21">
        <f t="shared" ref="AX64:AX87" si="14">AR64*$BC$1</f>
        <v>5.25</v>
      </c>
      <c r="AY64" s="49">
        <f t="shared" ref="AY64:AY87" si="15">SUM(AS64:AX64)*0.13</f>
        <v>14.529207549999997</v>
      </c>
      <c r="AZ64" s="49">
        <f t="shared" ref="AZ64:AZ87" si="16">SUM(AS64:AY64)*0.1</f>
        <v>12.629234254999998</v>
      </c>
      <c r="BA64" s="49">
        <f t="shared" ref="BA64:BA87" si="17">SUM(AS64:AY64)-AZ64</f>
        <v>113.66310829499997</v>
      </c>
    </row>
    <row r="65" spans="1:53" ht="409.6">
      <c r="A65" s="17" t="s">
        <v>119</v>
      </c>
      <c r="B65" s="77">
        <v>41760</v>
      </c>
      <c r="C65" s="77">
        <v>41760</v>
      </c>
      <c r="D65" s="3" t="s">
        <v>55</v>
      </c>
      <c r="E65" s="10">
        <v>10.99</v>
      </c>
      <c r="F65" s="79" t="s">
        <v>206</v>
      </c>
      <c r="G65" s="79" t="s">
        <v>206</v>
      </c>
      <c r="H65" s="79" t="s">
        <v>206</v>
      </c>
      <c r="I65" s="79">
        <v>0.79</v>
      </c>
      <c r="J65" s="79" t="s">
        <v>206</v>
      </c>
      <c r="K65" s="79" t="s">
        <v>206</v>
      </c>
      <c r="L65" s="79" t="s">
        <v>206</v>
      </c>
      <c r="M65" s="79" t="s">
        <v>206</v>
      </c>
      <c r="N65" s="79" t="s">
        <v>206</v>
      </c>
      <c r="O65" s="79" t="s">
        <v>206</v>
      </c>
      <c r="P65" s="80">
        <v>1.4999999999999999E-2</v>
      </c>
      <c r="Q65" s="80">
        <v>1.1000000000000001E-3</v>
      </c>
      <c r="R65" s="80" t="s">
        <v>206</v>
      </c>
      <c r="S65" s="80" t="s">
        <v>206</v>
      </c>
      <c r="T65" s="80" t="s">
        <v>206</v>
      </c>
      <c r="U65" s="80" t="s">
        <v>206</v>
      </c>
      <c r="V65" s="80" t="s">
        <v>206</v>
      </c>
      <c r="W65" s="80" t="s">
        <v>206</v>
      </c>
      <c r="X65" s="80" t="s">
        <v>206</v>
      </c>
      <c r="Y65" s="80" t="s">
        <v>206</v>
      </c>
      <c r="Z65" s="80" t="s">
        <v>206</v>
      </c>
      <c r="AA65" s="80" t="s">
        <v>206</v>
      </c>
      <c r="AB65" s="80" t="s">
        <v>206</v>
      </c>
      <c r="AC65" s="80" t="s">
        <v>206</v>
      </c>
      <c r="AD65" s="80" t="s">
        <v>206</v>
      </c>
      <c r="AE65" s="80" t="s">
        <v>206</v>
      </c>
      <c r="AF65" s="80" t="s">
        <v>206</v>
      </c>
      <c r="AG65" s="80" t="s">
        <v>206</v>
      </c>
      <c r="AH65" s="80" t="s">
        <v>206</v>
      </c>
      <c r="AI65" s="80" t="s">
        <v>206</v>
      </c>
      <c r="AJ65" s="80">
        <v>6.3E-3</v>
      </c>
      <c r="AK65" s="80">
        <v>4.4999999999999997E-3</v>
      </c>
      <c r="AL65" s="80" t="s">
        <v>206</v>
      </c>
      <c r="AM65" s="80" t="s">
        <v>206</v>
      </c>
      <c r="AN65" s="80">
        <v>1.0389999999999999</v>
      </c>
      <c r="AO65" s="80">
        <v>4.4000000000000003E-3</v>
      </c>
      <c r="AP65" s="93">
        <v>1.2999999999999999E-3</v>
      </c>
      <c r="AQ65" s="88">
        <v>0.25</v>
      </c>
      <c r="AR65" s="80">
        <v>7.0000000000000001E-3</v>
      </c>
      <c r="AS65" s="21">
        <f t="shared" si="9"/>
        <v>69.344999999999999</v>
      </c>
      <c r="AT65" s="21">
        <f t="shared" si="10"/>
        <v>23.855</v>
      </c>
      <c r="AU65" s="21">
        <f t="shared" si="11"/>
        <v>2.7044549999999945</v>
      </c>
      <c r="AV65" s="21">
        <f t="shared" si="12"/>
        <v>8.4158999999999988</v>
      </c>
      <c r="AW65" s="21">
        <f t="shared" si="13"/>
        <v>4.6917249999999999</v>
      </c>
      <c r="AX65" s="21">
        <f t="shared" si="14"/>
        <v>5.25</v>
      </c>
      <c r="AY65" s="49">
        <f t="shared" si="15"/>
        <v>14.854070399999999</v>
      </c>
      <c r="AZ65" s="49">
        <f t="shared" si="16"/>
        <v>12.911615040000001</v>
      </c>
      <c r="BA65" s="49">
        <f t="shared" si="17"/>
        <v>116.20453536000001</v>
      </c>
    </row>
    <row r="66" spans="1:53" ht="409.6">
      <c r="A66" s="17" t="s">
        <v>121</v>
      </c>
      <c r="B66" s="77">
        <v>41760</v>
      </c>
      <c r="C66" s="77">
        <v>41760</v>
      </c>
      <c r="D66" s="3" t="s">
        <v>55</v>
      </c>
      <c r="E66" s="10">
        <v>12.43</v>
      </c>
      <c r="F66" s="79" t="s">
        <v>206</v>
      </c>
      <c r="G66" s="79" t="s">
        <v>206</v>
      </c>
      <c r="H66" s="79">
        <v>0.85</v>
      </c>
      <c r="I66" s="79">
        <v>0.79</v>
      </c>
      <c r="J66" s="79" t="s">
        <v>206</v>
      </c>
      <c r="K66" s="79" t="s">
        <v>206</v>
      </c>
      <c r="L66" s="79" t="s">
        <v>206</v>
      </c>
      <c r="M66" s="79" t="s">
        <v>206</v>
      </c>
      <c r="N66" s="79" t="s">
        <v>206</v>
      </c>
      <c r="O66" s="79" t="s">
        <v>206</v>
      </c>
      <c r="P66" s="80">
        <v>1.2200000000000001E-2</v>
      </c>
      <c r="Q66" s="80">
        <v>1E-3</v>
      </c>
      <c r="R66" s="80" t="s">
        <v>206</v>
      </c>
      <c r="S66" s="80" t="s">
        <v>206</v>
      </c>
      <c r="T66" s="80" t="s">
        <v>206</v>
      </c>
      <c r="U66" s="80" t="s">
        <v>206</v>
      </c>
      <c r="V66" s="80" t="s">
        <v>206</v>
      </c>
      <c r="W66" s="80">
        <v>-2.0000000000000001E-4</v>
      </c>
      <c r="X66" s="80" t="s">
        <v>206</v>
      </c>
      <c r="Y66" s="80" t="s">
        <v>206</v>
      </c>
      <c r="Z66" s="80" t="s">
        <v>206</v>
      </c>
      <c r="AA66" s="80" t="s">
        <v>206</v>
      </c>
      <c r="AB66" s="80" t="s">
        <v>206</v>
      </c>
      <c r="AC66" s="80" t="s">
        <v>206</v>
      </c>
      <c r="AD66" s="80" t="s">
        <v>206</v>
      </c>
      <c r="AE66" s="80" t="s">
        <v>206</v>
      </c>
      <c r="AF66" s="80" t="s">
        <v>206</v>
      </c>
      <c r="AG66" s="80" t="s">
        <v>206</v>
      </c>
      <c r="AH66" s="80" t="s">
        <v>206</v>
      </c>
      <c r="AI66" s="80" t="s">
        <v>206</v>
      </c>
      <c r="AJ66" s="80">
        <v>7.3000000000000001E-3</v>
      </c>
      <c r="AK66" s="80">
        <v>4.7000000000000002E-3</v>
      </c>
      <c r="AL66" s="80" t="s">
        <v>206</v>
      </c>
      <c r="AM66" s="80" t="s">
        <v>206</v>
      </c>
      <c r="AN66" s="80">
        <v>1.0548</v>
      </c>
      <c r="AO66" s="80">
        <v>4.4000000000000003E-3</v>
      </c>
      <c r="AP66" s="93">
        <v>1.2999999999999999E-3</v>
      </c>
      <c r="AQ66" s="88">
        <v>0.25</v>
      </c>
      <c r="AR66" s="84">
        <v>6.7000000000000002E-3</v>
      </c>
      <c r="AS66" s="21">
        <f t="shared" si="9"/>
        <v>69.344999999999999</v>
      </c>
      <c r="AT66" s="21">
        <f t="shared" si="10"/>
        <v>23.82</v>
      </c>
      <c r="AU66" s="21">
        <f t="shared" si="11"/>
        <v>3.8001059999999973</v>
      </c>
      <c r="AV66" s="21">
        <f t="shared" si="12"/>
        <v>9.4931999999999999</v>
      </c>
      <c r="AW66" s="21">
        <f t="shared" si="13"/>
        <v>4.7592699999999999</v>
      </c>
      <c r="AX66" s="21">
        <f t="shared" si="14"/>
        <v>5.0250000000000004</v>
      </c>
      <c r="AY66" s="49">
        <f t="shared" si="15"/>
        <v>15.111534880000001</v>
      </c>
      <c r="AZ66" s="49">
        <f t="shared" si="16"/>
        <v>13.135411088000001</v>
      </c>
      <c r="BA66" s="49">
        <f t="shared" si="17"/>
        <v>118.21869979200001</v>
      </c>
    </row>
    <row r="67" spans="1:53" ht="409.6">
      <c r="A67" s="17" t="s">
        <v>223</v>
      </c>
      <c r="B67" s="77">
        <v>41640</v>
      </c>
      <c r="C67" s="77">
        <v>41699</v>
      </c>
      <c r="D67" s="3" t="s">
        <v>55</v>
      </c>
      <c r="E67" s="10">
        <v>12.51</v>
      </c>
      <c r="F67" s="79" t="s">
        <v>206</v>
      </c>
      <c r="G67" s="79" t="s">
        <v>206</v>
      </c>
      <c r="H67" s="79" t="s">
        <v>206</v>
      </c>
      <c r="I67" s="79">
        <v>0.79</v>
      </c>
      <c r="J67" s="79" t="s">
        <v>206</v>
      </c>
      <c r="K67" s="79">
        <v>0.09</v>
      </c>
      <c r="L67" s="79">
        <v>7.0000000000000007E-2</v>
      </c>
      <c r="M67" s="79">
        <v>0.15</v>
      </c>
      <c r="N67" s="79">
        <v>0.2</v>
      </c>
      <c r="O67" s="79" t="s">
        <v>206</v>
      </c>
      <c r="P67" s="80">
        <v>1.38E-2</v>
      </c>
      <c r="Q67" s="80">
        <v>2.9999999999999997E-4</v>
      </c>
      <c r="R67" s="80">
        <v>-1.9E-3</v>
      </c>
      <c r="S67" s="80">
        <v>-5.9999999999999995E-4</v>
      </c>
      <c r="T67" s="80" t="s">
        <v>206</v>
      </c>
      <c r="U67" s="80" t="s">
        <v>206</v>
      </c>
      <c r="V67" s="80" t="s">
        <v>206</v>
      </c>
      <c r="W67" s="80" t="s">
        <v>206</v>
      </c>
      <c r="X67" s="80">
        <v>1.4E-3</v>
      </c>
      <c r="Y67" s="80" t="s">
        <v>206</v>
      </c>
      <c r="Z67" s="80" t="s">
        <v>206</v>
      </c>
      <c r="AA67" s="80" t="s">
        <v>206</v>
      </c>
      <c r="AB67" s="80">
        <v>1E-4</v>
      </c>
      <c r="AC67" s="80" t="s">
        <v>206</v>
      </c>
      <c r="AD67" s="80" t="s">
        <v>206</v>
      </c>
      <c r="AE67" s="80" t="s">
        <v>206</v>
      </c>
      <c r="AF67" s="80" t="s">
        <v>206</v>
      </c>
      <c r="AG67" s="80">
        <v>1.8E-3</v>
      </c>
      <c r="AH67" s="80">
        <v>-2.0000000000000001E-4</v>
      </c>
      <c r="AI67" s="80" t="s">
        <v>206</v>
      </c>
      <c r="AJ67" s="80">
        <v>7.7000000000000002E-3</v>
      </c>
      <c r="AK67" s="80">
        <v>3.3999999999999998E-3</v>
      </c>
      <c r="AL67" s="80" t="s">
        <v>206</v>
      </c>
      <c r="AM67" s="80" t="s">
        <v>206</v>
      </c>
      <c r="AN67" s="80">
        <v>1.0345</v>
      </c>
      <c r="AO67" s="80">
        <v>4.4000000000000003E-3</v>
      </c>
      <c r="AP67" s="93">
        <v>1.2999999999999999E-3</v>
      </c>
      <c r="AQ67" s="88">
        <v>0.25</v>
      </c>
      <c r="AR67" s="80">
        <v>7.0000000000000001E-3</v>
      </c>
      <c r="AS67" s="21">
        <f t="shared" si="9"/>
        <v>69.344999999999999</v>
      </c>
      <c r="AT67" s="21">
        <f t="shared" si="10"/>
        <v>23.634999999999998</v>
      </c>
      <c r="AU67" s="21">
        <f t="shared" si="11"/>
        <v>2.3924024999999984</v>
      </c>
      <c r="AV67" s="21">
        <f t="shared" si="12"/>
        <v>8.6122125</v>
      </c>
      <c r="AW67" s="21">
        <f t="shared" si="13"/>
        <v>4.6724874999999999</v>
      </c>
      <c r="AX67" s="21">
        <f t="shared" si="14"/>
        <v>5.25</v>
      </c>
      <c r="AY67" s="49">
        <f t="shared" si="15"/>
        <v>14.807923324999999</v>
      </c>
      <c r="AZ67" s="49">
        <f t="shared" si="16"/>
        <v>12.8715025825</v>
      </c>
      <c r="BA67" s="49">
        <f t="shared" si="17"/>
        <v>115.8435232425</v>
      </c>
    </row>
    <row r="68" spans="1:53" ht="409.6">
      <c r="A68" s="17" t="s">
        <v>224</v>
      </c>
      <c r="B68" s="77">
        <v>41640</v>
      </c>
      <c r="C68" s="77">
        <v>41699</v>
      </c>
      <c r="D68" s="3" t="s">
        <v>55</v>
      </c>
      <c r="E68" s="10">
        <v>12.51</v>
      </c>
      <c r="F68" s="79" t="s">
        <v>206</v>
      </c>
      <c r="G68" s="79" t="s">
        <v>206</v>
      </c>
      <c r="H68" s="79" t="s">
        <v>206</v>
      </c>
      <c r="I68" s="79">
        <v>0.79</v>
      </c>
      <c r="J68" s="79" t="s">
        <v>206</v>
      </c>
      <c r="K68" s="79">
        <v>0.09</v>
      </c>
      <c r="L68" s="79">
        <v>7.0000000000000007E-2</v>
      </c>
      <c r="M68" s="79">
        <v>0.15</v>
      </c>
      <c r="N68" s="79">
        <v>0.2</v>
      </c>
      <c r="O68" s="79" t="s">
        <v>206</v>
      </c>
      <c r="P68" s="80">
        <v>1.38E-2</v>
      </c>
      <c r="Q68" s="80">
        <v>2.9999999999999997E-4</v>
      </c>
      <c r="R68" s="80">
        <v>-1.5E-3</v>
      </c>
      <c r="S68" s="80">
        <v>-5.9999999999999995E-4</v>
      </c>
      <c r="T68" s="80" t="s">
        <v>206</v>
      </c>
      <c r="U68" s="80" t="s">
        <v>206</v>
      </c>
      <c r="V68" s="80" t="s">
        <v>206</v>
      </c>
      <c r="W68" s="80" t="s">
        <v>206</v>
      </c>
      <c r="X68" s="80">
        <v>1.6999999999999999E-3</v>
      </c>
      <c r="Y68" s="80" t="s">
        <v>206</v>
      </c>
      <c r="Z68" s="80" t="s">
        <v>206</v>
      </c>
      <c r="AA68" s="80" t="s">
        <v>206</v>
      </c>
      <c r="AB68" s="80">
        <v>1E-4</v>
      </c>
      <c r="AC68" s="80" t="s">
        <v>206</v>
      </c>
      <c r="AD68" s="80">
        <v>2.0000000000000001E-4</v>
      </c>
      <c r="AE68" s="80" t="s">
        <v>206</v>
      </c>
      <c r="AF68" s="80" t="s">
        <v>206</v>
      </c>
      <c r="AG68" s="80">
        <v>3.0999999999999999E-3</v>
      </c>
      <c r="AH68" s="80">
        <v>-2.0000000000000001E-4</v>
      </c>
      <c r="AI68" s="80" t="s">
        <v>206</v>
      </c>
      <c r="AJ68" s="80">
        <v>7.7000000000000002E-3</v>
      </c>
      <c r="AK68" s="80">
        <v>3.3999999999999998E-3</v>
      </c>
      <c r="AL68" s="80" t="s">
        <v>206</v>
      </c>
      <c r="AM68" s="80" t="s">
        <v>206</v>
      </c>
      <c r="AN68" s="80">
        <v>1.0345</v>
      </c>
      <c r="AO68" s="80">
        <v>4.4000000000000003E-3</v>
      </c>
      <c r="AP68" s="93">
        <v>1.2999999999999999E-3</v>
      </c>
      <c r="AQ68" s="88">
        <v>0.25</v>
      </c>
      <c r="AR68" s="80">
        <v>7.0000000000000001E-3</v>
      </c>
      <c r="AS68" s="21">
        <f t="shared" si="9"/>
        <v>69.344999999999999</v>
      </c>
      <c r="AT68" s="21">
        <f t="shared" si="10"/>
        <v>24.310000000000002</v>
      </c>
      <c r="AU68" s="21">
        <f t="shared" si="11"/>
        <v>2.3924024999999984</v>
      </c>
      <c r="AV68" s="21">
        <f t="shared" si="12"/>
        <v>8.6122125</v>
      </c>
      <c r="AW68" s="21">
        <f t="shared" si="13"/>
        <v>4.6724874999999999</v>
      </c>
      <c r="AX68" s="21">
        <f t="shared" si="14"/>
        <v>5.25</v>
      </c>
      <c r="AY68" s="49">
        <f t="shared" si="15"/>
        <v>14.895673325000001</v>
      </c>
      <c r="AZ68" s="49">
        <f t="shared" si="16"/>
        <v>12.947777582500002</v>
      </c>
      <c r="BA68" s="49">
        <f t="shared" si="17"/>
        <v>116.5299982425</v>
      </c>
    </row>
    <row r="69" spans="1:53" ht="409.6">
      <c r="A69" s="17" t="s">
        <v>123</v>
      </c>
      <c r="B69" s="77">
        <v>41760</v>
      </c>
      <c r="C69" s="77">
        <v>41760</v>
      </c>
      <c r="D69" s="3" t="s">
        <v>55</v>
      </c>
      <c r="E69" s="10">
        <v>9.8000000000000007</v>
      </c>
      <c r="F69" s="79" t="s">
        <v>206</v>
      </c>
      <c r="G69" s="79" t="s">
        <v>206</v>
      </c>
      <c r="H69" s="79" t="s">
        <v>206</v>
      </c>
      <c r="I69" s="79">
        <v>0.79</v>
      </c>
      <c r="J69" s="79" t="s">
        <v>206</v>
      </c>
      <c r="K69" s="79" t="s">
        <v>206</v>
      </c>
      <c r="L69" s="79" t="s">
        <v>206</v>
      </c>
      <c r="M69" s="79" t="s">
        <v>206</v>
      </c>
      <c r="N69" s="79" t="s">
        <v>206</v>
      </c>
      <c r="O69" s="79" t="s">
        <v>206</v>
      </c>
      <c r="P69" s="80">
        <v>1.6899999999999998E-2</v>
      </c>
      <c r="Q69" s="80" t="s">
        <v>206</v>
      </c>
      <c r="R69" s="80">
        <v>-2.8999999999999998E-3</v>
      </c>
      <c r="S69" s="80" t="s">
        <v>206</v>
      </c>
      <c r="T69" s="80" t="s">
        <v>206</v>
      </c>
      <c r="U69" s="80" t="s">
        <v>206</v>
      </c>
      <c r="V69" s="80" t="s">
        <v>206</v>
      </c>
      <c r="W69" s="80" t="s">
        <v>206</v>
      </c>
      <c r="X69" s="80" t="s">
        <v>206</v>
      </c>
      <c r="Y69" s="80" t="s">
        <v>206</v>
      </c>
      <c r="Z69" s="80" t="s">
        <v>206</v>
      </c>
      <c r="AA69" s="80" t="s">
        <v>206</v>
      </c>
      <c r="AB69" s="80" t="s">
        <v>206</v>
      </c>
      <c r="AC69" s="80" t="s">
        <v>206</v>
      </c>
      <c r="AD69" s="80">
        <v>2.9999999999999997E-4</v>
      </c>
      <c r="AE69" s="80">
        <v>1E-4</v>
      </c>
      <c r="AF69" s="80" t="s">
        <v>206</v>
      </c>
      <c r="AG69" s="80">
        <v>-2.0000000000000001E-4</v>
      </c>
      <c r="AH69" s="80" t="s">
        <v>206</v>
      </c>
      <c r="AI69" s="80" t="s">
        <v>206</v>
      </c>
      <c r="AJ69" s="80">
        <v>6.1000000000000004E-3</v>
      </c>
      <c r="AK69" s="80">
        <v>0</v>
      </c>
      <c r="AL69" s="80" t="s">
        <v>206</v>
      </c>
      <c r="AM69" s="80" t="s">
        <v>206</v>
      </c>
      <c r="AN69" s="80">
        <v>1.0488999999999999</v>
      </c>
      <c r="AO69" s="80">
        <v>4.4000000000000003E-3</v>
      </c>
      <c r="AP69" s="93">
        <v>1.2999999999999999E-3</v>
      </c>
      <c r="AQ69" s="88">
        <v>0.25</v>
      </c>
      <c r="AR69" s="84">
        <v>2E-3</v>
      </c>
      <c r="AS69" s="21">
        <f t="shared" si="9"/>
        <v>69.344999999999999</v>
      </c>
      <c r="AT69" s="21">
        <f t="shared" si="10"/>
        <v>21.39</v>
      </c>
      <c r="AU69" s="21">
        <f t="shared" si="11"/>
        <v>3.3909704999999959</v>
      </c>
      <c r="AV69" s="21">
        <f t="shared" si="12"/>
        <v>4.7987175000000004</v>
      </c>
      <c r="AW69" s="21">
        <f t="shared" si="13"/>
        <v>4.7340475</v>
      </c>
      <c r="AX69" s="21">
        <f t="shared" si="14"/>
        <v>1.5</v>
      </c>
      <c r="AY69" s="49">
        <f t="shared" si="15"/>
        <v>13.670635615</v>
      </c>
      <c r="AZ69" s="49">
        <f t="shared" si="16"/>
        <v>11.882937111499999</v>
      </c>
      <c r="BA69" s="49">
        <f t="shared" si="17"/>
        <v>106.94643400349999</v>
      </c>
    </row>
    <row r="70" spans="1:53" ht="409.6">
      <c r="A70" s="17" t="s">
        <v>124</v>
      </c>
      <c r="B70" s="77">
        <v>41760</v>
      </c>
      <c r="C70" s="77">
        <v>41760</v>
      </c>
      <c r="D70" s="3" t="s">
        <v>55</v>
      </c>
      <c r="E70" s="10">
        <v>13.83</v>
      </c>
      <c r="F70" s="79" t="s">
        <v>206</v>
      </c>
      <c r="G70" s="79" t="s">
        <v>206</v>
      </c>
      <c r="H70" s="79" t="s">
        <v>206</v>
      </c>
      <c r="I70" s="79">
        <v>0.79</v>
      </c>
      <c r="J70" s="79" t="s">
        <v>206</v>
      </c>
      <c r="K70" s="79" t="s">
        <v>206</v>
      </c>
      <c r="L70" s="79" t="s">
        <v>206</v>
      </c>
      <c r="M70" s="79" t="s">
        <v>206</v>
      </c>
      <c r="N70" s="79" t="s">
        <v>206</v>
      </c>
      <c r="O70" s="79" t="s">
        <v>206</v>
      </c>
      <c r="P70" s="80">
        <v>1.44E-2</v>
      </c>
      <c r="Q70" s="80">
        <v>1.1000000000000001E-3</v>
      </c>
      <c r="R70" s="80" t="s">
        <v>206</v>
      </c>
      <c r="S70" s="80" t="s">
        <v>206</v>
      </c>
      <c r="T70" s="80" t="s">
        <v>206</v>
      </c>
      <c r="U70" s="80" t="s">
        <v>206</v>
      </c>
      <c r="V70" s="80" t="s">
        <v>206</v>
      </c>
      <c r="W70" s="80" t="s">
        <v>206</v>
      </c>
      <c r="X70" s="80" t="s">
        <v>206</v>
      </c>
      <c r="Y70" s="80" t="s">
        <v>206</v>
      </c>
      <c r="Z70" s="80" t="s">
        <v>206</v>
      </c>
      <c r="AA70" s="80" t="s">
        <v>206</v>
      </c>
      <c r="AB70" s="80" t="s">
        <v>206</v>
      </c>
      <c r="AC70" s="80" t="s">
        <v>206</v>
      </c>
      <c r="AD70" s="80" t="s">
        <v>206</v>
      </c>
      <c r="AE70" s="80" t="s">
        <v>206</v>
      </c>
      <c r="AF70" s="80" t="s">
        <v>206</v>
      </c>
      <c r="AG70" s="80" t="s">
        <v>206</v>
      </c>
      <c r="AH70" s="80" t="s">
        <v>206</v>
      </c>
      <c r="AI70" s="80" t="s">
        <v>206</v>
      </c>
      <c r="AJ70" s="80">
        <v>6.7000000000000002E-3</v>
      </c>
      <c r="AK70" s="80">
        <v>3.3999999999999998E-3</v>
      </c>
      <c r="AL70" s="80" t="s">
        <v>206</v>
      </c>
      <c r="AM70" s="80" t="s">
        <v>206</v>
      </c>
      <c r="AN70" s="80">
        <v>1.081</v>
      </c>
      <c r="AO70" s="80">
        <v>4.4000000000000003E-3</v>
      </c>
      <c r="AP70" s="93">
        <v>1.2999999999999999E-3</v>
      </c>
      <c r="AQ70" s="88">
        <v>0.25</v>
      </c>
      <c r="AR70" s="84">
        <v>6.1000000000000004E-3</v>
      </c>
      <c r="AS70" s="21">
        <f t="shared" si="9"/>
        <v>69.344999999999999</v>
      </c>
      <c r="AT70" s="21">
        <f t="shared" si="10"/>
        <v>26.245000000000001</v>
      </c>
      <c r="AU70" s="21">
        <f t="shared" si="11"/>
        <v>5.6169449999999976</v>
      </c>
      <c r="AV70" s="21">
        <f t="shared" si="12"/>
        <v>8.1885750000000002</v>
      </c>
      <c r="AW70" s="21">
        <f t="shared" si="13"/>
        <v>4.8712749999999998</v>
      </c>
      <c r="AX70" s="21">
        <f t="shared" si="14"/>
        <v>4.5750000000000002</v>
      </c>
      <c r="AY70" s="49">
        <f t="shared" si="15"/>
        <v>15.449433350000001</v>
      </c>
      <c r="AZ70" s="49">
        <f t="shared" si="16"/>
        <v>13.429122835000001</v>
      </c>
      <c r="BA70" s="49">
        <f t="shared" si="17"/>
        <v>120.86210551500001</v>
      </c>
    </row>
    <row r="71" spans="1:53" ht="409.6">
      <c r="A71" s="17" t="s">
        <v>125</v>
      </c>
      <c r="B71" s="77">
        <v>41760</v>
      </c>
      <c r="C71" s="77">
        <v>41760</v>
      </c>
      <c r="D71" s="3" t="s">
        <v>55</v>
      </c>
      <c r="E71" s="10">
        <v>13.02</v>
      </c>
      <c r="F71" s="79" t="s">
        <v>206</v>
      </c>
      <c r="G71" s="79" t="s">
        <v>206</v>
      </c>
      <c r="H71" s="79" t="s">
        <v>206</v>
      </c>
      <c r="I71" s="79">
        <v>0.79</v>
      </c>
      <c r="J71" s="79" t="s">
        <v>206</v>
      </c>
      <c r="K71" s="79" t="s">
        <v>206</v>
      </c>
      <c r="L71" s="79" t="s">
        <v>206</v>
      </c>
      <c r="M71" s="79" t="s">
        <v>206</v>
      </c>
      <c r="N71" s="79" t="s">
        <v>206</v>
      </c>
      <c r="O71" s="79" t="s">
        <v>206</v>
      </c>
      <c r="P71" s="80">
        <v>1.4800000000000001E-2</v>
      </c>
      <c r="Q71" s="80">
        <v>2.3999999999999998E-3</v>
      </c>
      <c r="R71" s="80">
        <v>-2.7000000000000001E-3</v>
      </c>
      <c r="S71" s="80" t="s">
        <v>206</v>
      </c>
      <c r="T71" s="80" t="s">
        <v>206</v>
      </c>
      <c r="U71" s="80" t="s">
        <v>206</v>
      </c>
      <c r="V71" s="80" t="s">
        <v>206</v>
      </c>
      <c r="W71" s="80" t="s">
        <v>206</v>
      </c>
      <c r="X71" s="80" t="s">
        <v>206</v>
      </c>
      <c r="Y71" s="80" t="s">
        <v>206</v>
      </c>
      <c r="Z71" s="80" t="s">
        <v>206</v>
      </c>
      <c r="AA71" s="80" t="s">
        <v>206</v>
      </c>
      <c r="AB71" s="80" t="s">
        <v>206</v>
      </c>
      <c r="AC71" s="80" t="s">
        <v>206</v>
      </c>
      <c r="AD71" s="80" t="s">
        <v>206</v>
      </c>
      <c r="AE71" s="80" t="s">
        <v>206</v>
      </c>
      <c r="AF71" s="80" t="s">
        <v>206</v>
      </c>
      <c r="AG71" s="80">
        <v>-1.5E-3</v>
      </c>
      <c r="AH71" s="80" t="s">
        <v>206</v>
      </c>
      <c r="AI71" s="80" t="s">
        <v>206</v>
      </c>
      <c r="AJ71" s="80">
        <v>7.0000000000000001E-3</v>
      </c>
      <c r="AK71" s="80">
        <v>4.8999999999999998E-3</v>
      </c>
      <c r="AL71" s="80" t="s">
        <v>206</v>
      </c>
      <c r="AM71" s="80" t="s">
        <v>206</v>
      </c>
      <c r="AN71" s="80">
        <v>1.0797000000000001</v>
      </c>
      <c r="AO71" s="80">
        <v>4.4000000000000003E-3</v>
      </c>
      <c r="AP71" s="93">
        <v>1.2999999999999999E-3</v>
      </c>
      <c r="AQ71" s="88">
        <v>0.25</v>
      </c>
      <c r="AR71" s="80">
        <v>7.0000000000000001E-3</v>
      </c>
      <c r="AS71" s="21">
        <f t="shared" si="9"/>
        <v>69.344999999999999</v>
      </c>
      <c r="AT71" s="21">
        <f t="shared" si="10"/>
        <v>24.684999999999999</v>
      </c>
      <c r="AU71" s="21">
        <f t="shared" si="11"/>
        <v>5.5267965000000068</v>
      </c>
      <c r="AV71" s="21">
        <f t="shared" si="12"/>
        <v>9.6363225000000021</v>
      </c>
      <c r="AW71" s="21">
        <f t="shared" si="13"/>
        <v>4.8657175000000006</v>
      </c>
      <c r="AX71" s="21">
        <f t="shared" si="14"/>
        <v>5.25</v>
      </c>
      <c r="AY71" s="49">
        <f t="shared" si="15"/>
        <v>15.510148745000002</v>
      </c>
      <c r="AZ71" s="49">
        <f t="shared" si="16"/>
        <v>13.481898524500004</v>
      </c>
      <c r="BA71" s="49">
        <f t="shared" si="17"/>
        <v>121.33708672050003</v>
      </c>
    </row>
    <row r="72" spans="1:53" ht="409.6">
      <c r="A72" s="17" t="s">
        <v>127</v>
      </c>
      <c r="B72" s="77">
        <v>41760</v>
      </c>
      <c r="C72" s="77">
        <v>41760</v>
      </c>
      <c r="D72" s="3" t="s">
        <v>55</v>
      </c>
      <c r="E72" s="10">
        <v>11.53</v>
      </c>
      <c r="F72" s="79" t="s">
        <v>206</v>
      </c>
      <c r="G72" s="79" t="s">
        <v>206</v>
      </c>
      <c r="H72" s="79" t="s">
        <v>206</v>
      </c>
      <c r="I72" s="79">
        <v>0.79</v>
      </c>
      <c r="J72" s="79">
        <v>2.02</v>
      </c>
      <c r="K72" s="79" t="s">
        <v>206</v>
      </c>
      <c r="L72" s="79" t="s">
        <v>206</v>
      </c>
      <c r="M72" s="79" t="s">
        <v>206</v>
      </c>
      <c r="N72" s="79" t="s">
        <v>206</v>
      </c>
      <c r="O72" s="79" t="s">
        <v>206</v>
      </c>
      <c r="P72" s="80">
        <v>1.6E-2</v>
      </c>
      <c r="Q72" s="80" t="s">
        <v>206</v>
      </c>
      <c r="R72" s="80">
        <v>-6.4000000000000003E-3</v>
      </c>
      <c r="S72" s="80" t="s">
        <v>206</v>
      </c>
      <c r="T72" s="80" t="s">
        <v>206</v>
      </c>
      <c r="U72" s="80" t="s">
        <v>206</v>
      </c>
      <c r="V72" s="80" t="s">
        <v>206</v>
      </c>
      <c r="W72" s="80" t="s">
        <v>206</v>
      </c>
      <c r="X72" s="80" t="s">
        <v>206</v>
      </c>
      <c r="Y72" s="80" t="s">
        <v>206</v>
      </c>
      <c r="Z72" s="80" t="s">
        <v>206</v>
      </c>
      <c r="AA72" s="80">
        <v>-1E-4</v>
      </c>
      <c r="AB72" s="80" t="s">
        <v>206</v>
      </c>
      <c r="AC72" s="80" t="s">
        <v>206</v>
      </c>
      <c r="AD72" s="80" t="s">
        <v>206</v>
      </c>
      <c r="AE72" s="80" t="s">
        <v>206</v>
      </c>
      <c r="AF72" s="80" t="s">
        <v>206</v>
      </c>
      <c r="AG72" s="80">
        <v>9.4999999999999998E-3</v>
      </c>
      <c r="AH72" s="80" t="s">
        <v>206</v>
      </c>
      <c r="AI72" s="80" t="s">
        <v>206</v>
      </c>
      <c r="AJ72" s="80">
        <v>7.4000000000000003E-3</v>
      </c>
      <c r="AK72" s="80">
        <v>5.5999999999999999E-3</v>
      </c>
      <c r="AL72" s="80" t="s">
        <v>206</v>
      </c>
      <c r="AM72" s="80" t="s">
        <v>206</v>
      </c>
      <c r="AN72" s="80">
        <v>1.0349999999999999</v>
      </c>
      <c r="AO72" s="80">
        <v>4.4000000000000003E-3</v>
      </c>
      <c r="AP72" s="93">
        <v>1.2999999999999999E-3</v>
      </c>
      <c r="AQ72" s="88">
        <v>0.25</v>
      </c>
      <c r="AR72" s="80">
        <v>7.0000000000000001E-3</v>
      </c>
      <c r="AS72" s="21">
        <f t="shared" si="9"/>
        <v>69.344999999999999</v>
      </c>
      <c r="AT72" s="21">
        <f t="shared" si="10"/>
        <v>21.465</v>
      </c>
      <c r="AU72" s="21">
        <f t="shared" si="11"/>
        <v>2.4270749999999945</v>
      </c>
      <c r="AV72" s="21">
        <f t="shared" si="12"/>
        <v>10.091249999999999</v>
      </c>
      <c r="AW72" s="21">
        <f t="shared" si="13"/>
        <v>4.6746249999999998</v>
      </c>
      <c r="AX72" s="21">
        <f t="shared" si="14"/>
        <v>5.25</v>
      </c>
      <c r="AY72" s="49">
        <f t="shared" si="15"/>
        <v>14.7228835</v>
      </c>
      <c r="AZ72" s="49">
        <f t="shared" si="16"/>
        <v>12.79758335</v>
      </c>
      <c r="BA72" s="49">
        <f t="shared" si="17"/>
        <v>115.17825015</v>
      </c>
    </row>
    <row r="73" spans="1:53" ht="409.6">
      <c r="A73" s="17" t="s">
        <v>126</v>
      </c>
      <c r="B73" s="77">
        <v>41760</v>
      </c>
      <c r="C73" s="77">
        <v>41760</v>
      </c>
      <c r="D73" s="3" t="s">
        <v>55</v>
      </c>
      <c r="E73" s="10">
        <v>26.65</v>
      </c>
      <c r="F73" s="79" t="s">
        <v>206</v>
      </c>
      <c r="G73" s="79">
        <v>2.42</v>
      </c>
      <c r="H73" s="79">
        <v>2.8</v>
      </c>
      <c r="I73" s="79">
        <v>0.79</v>
      </c>
      <c r="J73" s="79" t="s">
        <v>206</v>
      </c>
      <c r="K73" s="79" t="s">
        <v>206</v>
      </c>
      <c r="L73" s="79" t="s">
        <v>206</v>
      </c>
      <c r="M73" s="79" t="s">
        <v>206</v>
      </c>
      <c r="N73" s="79" t="s">
        <v>206</v>
      </c>
      <c r="O73" s="79" t="s">
        <v>206</v>
      </c>
      <c r="P73" s="80">
        <v>1.15E-2</v>
      </c>
      <c r="Q73" s="80">
        <v>3.7000000000000002E-3</v>
      </c>
      <c r="R73" s="80">
        <v>-3.3E-3</v>
      </c>
      <c r="S73" s="80">
        <v>-1E-3</v>
      </c>
      <c r="T73" s="80" t="s">
        <v>206</v>
      </c>
      <c r="U73" s="80" t="s">
        <v>206</v>
      </c>
      <c r="V73" s="80" t="s">
        <v>206</v>
      </c>
      <c r="W73" s="80" t="s">
        <v>206</v>
      </c>
      <c r="X73" s="80" t="s">
        <v>206</v>
      </c>
      <c r="Y73" s="80" t="s">
        <v>206</v>
      </c>
      <c r="Z73" s="80" t="s">
        <v>206</v>
      </c>
      <c r="AA73" s="80" t="s">
        <v>206</v>
      </c>
      <c r="AB73" s="80" t="s">
        <v>206</v>
      </c>
      <c r="AC73" s="80" t="s">
        <v>206</v>
      </c>
      <c r="AD73" s="80" t="s">
        <v>206</v>
      </c>
      <c r="AE73" s="80" t="s">
        <v>206</v>
      </c>
      <c r="AF73" s="80" t="s">
        <v>206</v>
      </c>
      <c r="AG73" s="80">
        <v>-3.0000000000000001E-3</v>
      </c>
      <c r="AH73" s="80">
        <v>-5.9999999999999995E-4</v>
      </c>
      <c r="AI73" s="80" t="s">
        <v>206</v>
      </c>
      <c r="AJ73" s="80">
        <v>7.0000000000000001E-3</v>
      </c>
      <c r="AK73" s="80">
        <v>1.6000000000000001E-3</v>
      </c>
      <c r="AL73" s="80" t="s">
        <v>206</v>
      </c>
      <c r="AM73" s="80" t="s">
        <v>206</v>
      </c>
      <c r="AN73" s="80">
        <v>1.0896999999999999</v>
      </c>
      <c r="AO73" s="80">
        <v>4.4000000000000003E-3</v>
      </c>
      <c r="AP73" s="93">
        <v>1.2999999999999999E-3</v>
      </c>
      <c r="AQ73" s="88">
        <v>0.25</v>
      </c>
      <c r="AR73" s="80">
        <v>7.0000000000000001E-3</v>
      </c>
      <c r="AS73" s="21">
        <f t="shared" si="9"/>
        <v>69.344999999999999</v>
      </c>
      <c r="AT73" s="21">
        <f t="shared" si="10"/>
        <v>40.835000000000008</v>
      </c>
      <c r="AU73" s="21">
        <f t="shared" si="11"/>
        <v>6.220246499999992</v>
      </c>
      <c r="AV73" s="21">
        <f t="shared" si="12"/>
        <v>7.0285649999999986</v>
      </c>
      <c r="AW73" s="21">
        <f t="shared" si="13"/>
        <v>4.9084674999999995</v>
      </c>
      <c r="AX73" s="21">
        <f t="shared" si="14"/>
        <v>5.25</v>
      </c>
      <c r="AY73" s="49">
        <f t="shared" si="15"/>
        <v>17.366346270000001</v>
      </c>
      <c r="AZ73" s="49">
        <f t="shared" si="16"/>
        <v>15.095362527000001</v>
      </c>
      <c r="BA73" s="49">
        <f t="shared" si="17"/>
        <v>135.85826274300001</v>
      </c>
    </row>
    <row r="74" spans="1:53" ht="409.6">
      <c r="A74" s="17" t="s">
        <v>128</v>
      </c>
      <c r="B74" s="77">
        <v>41760</v>
      </c>
      <c r="C74" s="77">
        <v>41760</v>
      </c>
      <c r="D74" s="3" t="s">
        <v>55</v>
      </c>
      <c r="E74" s="10">
        <v>12.81</v>
      </c>
      <c r="F74" s="79" t="s">
        <v>206</v>
      </c>
      <c r="G74" s="79" t="s">
        <v>206</v>
      </c>
      <c r="H74" s="79" t="s">
        <v>206</v>
      </c>
      <c r="I74" s="79">
        <v>0.79</v>
      </c>
      <c r="J74" s="79" t="s">
        <v>206</v>
      </c>
      <c r="K74" s="79" t="s">
        <v>206</v>
      </c>
      <c r="L74" s="79" t="s">
        <v>206</v>
      </c>
      <c r="M74" s="79" t="s">
        <v>206</v>
      </c>
      <c r="N74" s="79" t="s">
        <v>206</v>
      </c>
      <c r="O74" s="79" t="s">
        <v>206</v>
      </c>
      <c r="P74" s="80">
        <v>1.24E-2</v>
      </c>
      <c r="Q74" s="80" t="s">
        <v>206</v>
      </c>
      <c r="R74" s="80">
        <v>-2.7000000000000001E-3</v>
      </c>
      <c r="S74" s="80" t="s">
        <v>206</v>
      </c>
      <c r="T74" s="80" t="s">
        <v>206</v>
      </c>
      <c r="U74" s="80" t="s">
        <v>206</v>
      </c>
      <c r="V74" s="80" t="s">
        <v>206</v>
      </c>
      <c r="W74" s="80" t="s">
        <v>206</v>
      </c>
      <c r="X74" s="80" t="s">
        <v>206</v>
      </c>
      <c r="Y74" s="80" t="s">
        <v>206</v>
      </c>
      <c r="Z74" s="80" t="s">
        <v>206</v>
      </c>
      <c r="AA74" s="80" t="s">
        <v>206</v>
      </c>
      <c r="AB74" s="80" t="s">
        <v>206</v>
      </c>
      <c r="AC74" s="80" t="s">
        <v>206</v>
      </c>
      <c r="AD74" s="81" t="s">
        <v>206</v>
      </c>
      <c r="AE74" s="81" t="s">
        <v>206</v>
      </c>
      <c r="AF74" s="80" t="s">
        <v>206</v>
      </c>
      <c r="AG74" s="80">
        <v>2.0999999999999999E-3</v>
      </c>
      <c r="AH74" s="80" t="s">
        <v>206</v>
      </c>
      <c r="AI74" s="80" t="s">
        <v>206</v>
      </c>
      <c r="AJ74" s="80">
        <v>6.7000000000000002E-3</v>
      </c>
      <c r="AK74" s="80">
        <v>5.0000000000000001E-3</v>
      </c>
      <c r="AL74" s="80" t="s">
        <v>206</v>
      </c>
      <c r="AM74" s="80" t="s">
        <v>206</v>
      </c>
      <c r="AN74" s="80">
        <v>1.0342</v>
      </c>
      <c r="AO74" s="80">
        <v>4.4000000000000003E-3</v>
      </c>
      <c r="AP74" s="93">
        <v>1.2999999999999999E-3</v>
      </c>
      <c r="AQ74" s="88">
        <v>0.25</v>
      </c>
      <c r="AR74" s="80">
        <v>7.0000000000000001E-3</v>
      </c>
      <c r="AS74" s="21">
        <f t="shared" si="9"/>
        <v>69.344999999999999</v>
      </c>
      <c r="AT74" s="21">
        <f t="shared" si="10"/>
        <v>20.875</v>
      </c>
      <c r="AU74" s="21">
        <f t="shared" si="11"/>
        <v>2.3715990000000007</v>
      </c>
      <c r="AV74" s="21">
        <f t="shared" si="12"/>
        <v>9.0751050000000006</v>
      </c>
      <c r="AW74" s="21">
        <f t="shared" si="13"/>
        <v>4.6712050000000005</v>
      </c>
      <c r="AX74" s="21">
        <f t="shared" si="14"/>
        <v>5.25</v>
      </c>
      <c r="AY74" s="49">
        <f t="shared" si="15"/>
        <v>14.506428170000001</v>
      </c>
      <c r="AZ74" s="49">
        <f t="shared" si="16"/>
        <v>12.609433717000002</v>
      </c>
      <c r="BA74" s="49">
        <f t="shared" si="17"/>
        <v>113.48490345300002</v>
      </c>
    </row>
    <row r="75" spans="1:53" ht="409.6">
      <c r="A75" s="17" t="s">
        <v>129</v>
      </c>
      <c r="B75" s="77">
        <v>41760</v>
      </c>
      <c r="C75" s="77">
        <v>41760</v>
      </c>
      <c r="D75" s="3" t="s">
        <v>55</v>
      </c>
      <c r="E75" s="10">
        <v>10.130000000000001</v>
      </c>
      <c r="F75" s="79" t="s">
        <v>206</v>
      </c>
      <c r="G75" s="79" t="s">
        <v>206</v>
      </c>
      <c r="H75" s="79" t="s">
        <v>206</v>
      </c>
      <c r="I75" s="79">
        <v>0.79</v>
      </c>
      <c r="J75" s="79" t="s">
        <v>206</v>
      </c>
      <c r="K75" s="79" t="s">
        <v>206</v>
      </c>
      <c r="L75" s="79" t="s">
        <v>206</v>
      </c>
      <c r="M75" s="79" t="s">
        <v>206</v>
      </c>
      <c r="N75" s="79" t="s">
        <v>206</v>
      </c>
      <c r="O75" s="79" t="s">
        <v>206</v>
      </c>
      <c r="P75" s="80">
        <v>2.3900000000000001E-2</v>
      </c>
      <c r="Q75" s="80" t="s">
        <v>206</v>
      </c>
      <c r="R75" s="80">
        <v>-1.2999999999999999E-3</v>
      </c>
      <c r="S75" s="80" t="s">
        <v>206</v>
      </c>
      <c r="T75" s="80" t="s">
        <v>206</v>
      </c>
      <c r="U75" s="80" t="s">
        <v>206</v>
      </c>
      <c r="V75" s="80" t="s">
        <v>206</v>
      </c>
      <c r="W75" s="80" t="s">
        <v>206</v>
      </c>
      <c r="X75" s="80" t="s">
        <v>206</v>
      </c>
      <c r="Y75" s="80" t="s">
        <v>206</v>
      </c>
      <c r="Z75" s="80" t="s">
        <v>206</v>
      </c>
      <c r="AA75" s="80" t="s">
        <v>206</v>
      </c>
      <c r="AB75" s="80" t="s">
        <v>206</v>
      </c>
      <c r="AC75" s="80" t="s">
        <v>206</v>
      </c>
      <c r="AD75" s="80" t="s">
        <v>206</v>
      </c>
      <c r="AE75" s="80" t="s">
        <v>206</v>
      </c>
      <c r="AF75" s="80" t="s">
        <v>206</v>
      </c>
      <c r="AG75" s="80">
        <v>-8.0000000000000004E-4</v>
      </c>
      <c r="AH75" s="80" t="s">
        <v>206</v>
      </c>
      <c r="AI75" s="80" t="s">
        <v>206</v>
      </c>
      <c r="AJ75" s="80">
        <v>7.3000000000000001E-3</v>
      </c>
      <c r="AK75" s="80">
        <v>5.4000000000000003E-3</v>
      </c>
      <c r="AL75" s="80" t="s">
        <v>206</v>
      </c>
      <c r="AM75" s="80" t="s">
        <v>206</v>
      </c>
      <c r="AN75" s="80">
        <v>1.0333000000000001</v>
      </c>
      <c r="AO75" s="80">
        <v>4.4000000000000003E-3</v>
      </c>
      <c r="AP75" s="93">
        <v>1.2999999999999999E-3</v>
      </c>
      <c r="AQ75" s="88">
        <v>0.25</v>
      </c>
      <c r="AR75" s="80">
        <v>7.0000000000000001E-3</v>
      </c>
      <c r="AS75" s="21">
        <f t="shared" si="9"/>
        <v>69.344999999999999</v>
      </c>
      <c r="AT75" s="21">
        <f t="shared" si="10"/>
        <v>27.870000000000005</v>
      </c>
      <c r="AU75" s="21">
        <f t="shared" si="11"/>
        <v>2.3091885000000074</v>
      </c>
      <c r="AV75" s="21">
        <f t="shared" si="12"/>
        <v>9.8421825000000016</v>
      </c>
      <c r="AW75" s="21">
        <f t="shared" si="13"/>
        <v>4.6673575000000005</v>
      </c>
      <c r="AX75" s="21">
        <f t="shared" si="14"/>
        <v>5.25</v>
      </c>
      <c r="AY75" s="49">
        <f t="shared" si="15"/>
        <v>15.506884705000001</v>
      </c>
      <c r="AZ75" s="49">
        <f t="shared" si="16"/>
        <v>13.479061320500001</v>
      </c>
      <c r="BA75" s="49">
        <f t="shared" si="17"/>
        <v>121.31155188450001</v>
      </c>
    </row>
    <row r="76" spans="1:53" ht="409.6">
      <c r="A76" s="17" t="s">
        <v>130</v>
      </c>
      <c r="B76" s="77">
        <v>41760</v>
      </c>
      <c r="C76" s="77">
        <v>41760</v>
      </c>
      <c r="D76" s="3" t="s">
        <v>234</v>
      </c>
      <c r="E76" s="10">
        <v>18.63</v>
      </c>
      <c r="F76" s="79" t="s">
        <v>206</v>
      </c>
      <c r="G76" s="79" t="s">
        <v>206</v>
      </c>
      <c r="H76" s="79" t="s">
        <v>206</v>
      </c>
      <c r="I76" s="79">
        <v>0.78</v>
      </c>
      <c r="J76" s="79">
        <v>0.67</v>
      </c>
      <c r="K76" s="79">
        <v>7.0000000000000007E-2</v>
      </c>
      <c r="L76" s="79">
        <v>0.73</v>
      </c>
      <c r="M76" s="79">
        <v>0.08</v>
      </c>
      <c r="N76" s="79" t="s">
        <v>206</v>
      </c>
      <c r="O76" s="79" t="s">
        <v>206</v>
      </c>
      <c r="P76" s="81">
        <v>1.538E-2</v>
      </c>
      <c r="Q76" s="80" t="s">
        <v>206</v>
      </c>
      <c r="R76" s="81" t="s">
        <v>206</v>
      </c>
      <c r="S76" s="80" t="s">
        <v>206</v>
      </c>
      <c r="T76" s="80" t="s">
        <v>206</v>
      </c>
      <c r="U76" s="80" t="s">
        <v>206</v>
      </c>
      <c r="V76" s="80" t="s">
        <v>206</v>
      </c>
      <c r="W76" s="80" t="s">
        <v>206</v>
      </c>
      <c r="X76" s="80" t="s">
        <v>206</v>
      </c>
      <c r="Y76" s="81">
        <v>5.0000000000000002E-5</v>
      </c>
      <c r="Z76" s="81" t="s">
        <v>206</v>
      </c>
      <c r="AA76" s="81">
        <v>-4.0000000000000003E-5</v>
      </c>
      <c r="AB76" s="81">
        <v>6.0999999999999997E-4</v>
      </c>
      <c r="AC76" s="80" t="s">
        <v>206</v>
      </c>
      <c r="AD76" s="80" t="s">
        <v>206</v>
      </c>
      <c r="AE76" s="80" t="s">
        <v>206</v>
      </c>
      <c r="AF76" s="80" t="s">
        <v>206</v>
      </c>
      <c r="AG76" s="80" t="s">
        <v>206</v>
      </c>
      <c r="AH76" s="80" t="s">
        <v>206</v>
      </c>
      <c r="AI76" s="80" t="s">
        <v>206</v>
      </c>
      <c r="AJ76" s="81">
        <v>8.0599999999999995E-3</v>
      </c>
      <c r="AK76" s="81">
        <v>5.5999999999999999E-3</v>
      </c>
      <c r="AL76" s="80" t="s">
        <v>206</v>
      </c>
      <c r="AM76" s="80" t="s">
        <v>206</v>
      </c>
      <c r="AN76" s="80">
        <v>1.0376000000000001</v>
      </c>
      <c r="AO76" s="80">
        <v>4.4000000000000003E-3</v>
      </c>
      <c r="AP76" s="93">
        <v>1.2999999999999999E-3</v>
      </c>
      <c r="AQ76" s="88">
        <v>0.25</v>
      </c>
      <c r="AR76" s="80">
        <v>7.0000000000000001E-3</v>
      </c>
      <c r="AS76" s="21">
        <f t="shared" si="9"/>
        <v>69.344999999999999</v>
      </c>
      <c r="AT76" s="21">
        <f t="shared" si="10"/>
        <v>32.96</v>
      </c>
      <c r="AU76" s="21">
        <f t="shared" si="11"/>
        <v>2.6073720000000056</v>
      </c>
      <c r="AV76" s="21">
        <f t="shared" si="12"/>
        <v>10.630212</v>
      </c>
      <c r="AW76" s="21">
        <f t="shared" si="13"/>
        <v>4.6857400000000009</v>
      </c>
      <c r="AX76" s="21">
        <f t="shared" si="14"/>
        <v>5.25</v>
      </c>
      <c r="AY76" s="49">
        <f t="shared" si="15"/>
        <v>16.312182120000003</v>
      </c>
      <c r="AZ76" s="49">
        <f t="shared" si="16"/>
        <v>14.179050612000005</v>
      </c>
      <c r="BA76" s="49">
        <f t="shared" si="17"/>
        <v>127.61145550800003</v>
      </c>
    </row>
    <row r="77" spans="1:53" ht="45">
      <c r="A77" s="17" t="s">
        <v>130</v>
      </c>
      <c r="B77" s="77">
        <v>41760</v>
      </c>
      <c r="C77" s="77">
        <v>41760</v>
      </c>
      <c r="D77" s="3" t="s">
        <v>235</v>
      </c>
      <c r="E77" s="10">
        <v>17.350000000000001</v>
      </c>
      <c r="F77" s="79" t="s">
        <v>206</v>
      </c>
      <c r="G77" s="79" t="s">
        <v>206</v>
      </c>
      <c r="H77" s="79" t="s">
        <v>206</v>
      </c>
      <c r="I77" s="79">
        <v>0.78</v>
      </c>
      <c r="J77" s="79" t="s">
        <v>206</v>
      </c>
      <c r="K77" s="79">
        <v>0.06</v>
      </c>
      <c r="L77" s="79">
        <v>0.68</v>
      </c>
      <c r="M77" s="79" t="s">
        <v>206</v>
      </c>
      <c r="N77" s="79" t="s">
        <v>206</v>
      </c>
      <c r="O77" s="79" t="s">
        <v>206</v>
      </c>
      <c r="P77" s="81">
        <v>2.6169999999999999E-2</v>
      </c>
      <c r="Q77" s="80" t="s">
        <v>206</v>
      </c>
      <c r="R77" s="81" t="s">
        <v>206</v>
      </c>
      <c r="S77" s="80" t="s">
        <v>206</v>
      </c>
      <c r="T77" s="80" t="s">
        <v>206</v>
      </c>
      <c r="U77" s="80" t="s">
        <v>206</v>
      </c>
      <c r="V77" s="80" t="s">
        <v>206</v>
      </c>
      <c r="W77" s="80" t="s">
        <v>206</v>
      </c>
      <c r="X77" s="80" t="s">
        <v>206</v>
      </c>
      <c r="Y77" s="81">
        <v>9.0000000000000006E-5</v>
      </c>
      <c r="Z77" s="81" t="s">
        <v>206</v>
      </c>
      <c r="AA77" s="81">
        <v>-6.9999999999999994E-5</v>
      </c>
      <c r="AB77" s="81">
        <v>1.0300000000000001E-3</v>
      </c>
      <c r="AC77" s="80" t="s">
        <v>206</v>
      </c>
      <c r="AD77" s="80" t="s">
        <v>206</v>
      </c>
      <c r="AE77" s="80" t="s">
        <v>206</v>
      </c>
      <c r="AF77" s="80" t="s">
        <v>206</v>
      </c>
      <c r="AG77" s="80" t="s">
        <v>206</v>
      </c>
      <c r="AH77" s="80" t="s">
        <v>206</v>
      </c>
      <c r="AI77" s="80" t="s">
        <v>206</v>
      </c>
      <c r="AJ77" s="81">
        <v>8.0599999999999995E-3</v>
      </c>
      <c r="AK77" s="81">
        <v>5.5999999999999999E-3</v>
      </c>
      <c r="AL77" s="80" t="s">
        <v>206</v>
      </c>
      <c r="AM77" s="80" t="s">
        <v>206</v>
      </c>
      <c r="AN77" s="80">
        <v>1.0376000000000001</v>
      </c>
      <c r="AO77" s="80">
        <v>4.4000000000000003E-3</v>
      </c>
      <c r="AP77" s="93">
        <v>1.2999999999999999E-3</v>
      </c>
      <c r="AQ77" s="88">
        <v>0.25</v>
      </c>
      <c r="AR77" s="80">
        <v>7.0000000000000001E-3</v>
      </c>
      <c r="AS77" s="21">
        <f t="shared" si="9"/>
        <v>69.344999999999999</v>
      </c>
      <c r="AT77" s="21">
        <f t="shared" si="10"/>
        <v>39.284999999999997</v>
      </c>
      <c r="AU77" s="21">
        <f t="shared" si="11"/>
        <v>2.6073720000000056</v>
      </c>
      <c r="AV77" s="21">
        <f t="shared" si="12"/>
        <v>10.630212</v>
      </c>
      <c r="AW77" s="21">
        <f t="shared" si="13"/>
        <v>4.6857400000000009</v>
      </c>
      <c r="AX77" s="21">
        <f t="shared" si="14"/>
        <v>5.25</v>
      </c>
      <c r="AY77" s="49">
        <f t="shared" si="15"/>
        <v>17.13443212</v>
      </c>
      <c r="AZ77" s="49">
        <f t="shared" si="16"/>
        <v>14.893775612000002</v>
      </c>
      <c r="BA77" s="49">
        <f t="shared" si="17"/>
        <v>134.043980508</v>
      </c>
    </row>
    <row r="78" spans="1:53" ht="409.6">
      <c r="A78" s="91" t="s">
        <v>225</v>
      </c>
      <c r="B78" s="77">
        <v>41760</v>
      </c>
      <c r="C78" s="77">
        <v>41760</v>
      </c>
      <c r="D78" s="3" t="s">
        <v>55</v>
      </c>
      <c r="E78" s="10">
        <v>12.77</v>
      </c>
      <c r="F78" s="79" t="s">
        <v>206</v>
      </c>
      <c r="G78" s="79" t="s">
        <v>206</v>
      </c>
      <c r="H78" s="79">
        <v>2.5499999999999998</v>
      </c>
      <c r="I78" s="79">
        <v>0.79</v>
      </c>
      <c r="J78" s="79" t="s">
        <v>206</v>
      </c>
      <c r="K78" s="79" t="s">
        <v>206</v>
      </c>
      <c r="L78" s="79" t="s">
        <v>206</v>
      </c>
      <c r="M78" s="79" t="s">
        <v>206</v>
      </c>
      <c r="N78" s="79" t="s">
        <v>206</v>
      </c>
      <c r="O78" s="79" t="s">
        <v>206</v>
      </c>
      <c r="P78" s="80">
        <v>1.5900000000000001E-2</v>
      </c>
      <c r="Q78" s="80">
        <v>1E-3</v>
      </c>
      <c r="R78" s="80">
        <v>2.3999999999999998E-3</v>
      </c>
      <c r="S78" s="80" t="s">
        <v>206</v>
      </c>
      <c r="T78" s="80" t="s">
        <v>206</v>
      </c>
      <c r="U78" s="80" t="s">
        <v>206</v>
      </c>
      <c r="V78" s="80">
        <v>-3.8E-3</v>
      </c>
      <c r="W78" s="80" t="s">
        <v>206</v>
      </c>
      <c r="X78" s="80" t="s">
        <v>206</v>
      </c>
      <c r="Y78" s="80" t="s">
        <v>206</v>
      </c>
      <c r="Z78" s="80" t="s">
        <v>206</v>
      </c>
      <c r="AA78" s="80" t="s">
        <v>206</v>
      </c>
      <c r="AB78" s="80" t="s">
        <v>206</v>
      </c>
      <c r="AC78" s="80" t="s">
        <v>206</v>
      </c>
      <c r="AD78" s="80" t="s">
        <v>206</v>
      </c>
      <c r="AE78" s="80" t="s">
        <v>206</v>
      </c>
      <c r="AF78" s="80" t="s">
        <v>206</v>
      </c>
      <c r="AG78" s="80">
        <v>-3.3E-3</v>
      </c>
      <c r="AH78" s="80" t="s">
        <v>206</v>
      </c>
      <c r="AI78" s="80" t="s">
        <v>206</v>
      </c>
      <c r="AJ78" s="80">
        <v>7.1000000000000004E-3</v>
      </c>
      <c r="AK78" s="80">
        <v>4.4000000000000003E-3</v>
      </c>
      <c r="AL78" s="80" t="s">
        <v>206</v>
      </c>
      <c r="AM78" s="80" t="s">
        <v>206</v>
      </c>
      <c r="AN78" s="80">
        <v>1.0482</v>
      </c>
      <c r="AO78" s="80">
        <v>4.4000000000000003E-3</v>
      </c>
      <c r="AP78" s="93">
        <v>1.2999999999999999E-3</v>
      </c>
      <c r="AQ78" s="88">
        <v>0.25</v>
      </c>
      <c r="AR78" s="80">
        <v>7.0000000000000001E-3</v>
      </c>
      <c r="AS78" s="21">
        <f t="shared" si="9"/>
        <v>69.344999999999999</v>
      </c>
      <c r="AT78" s="21">
        <f t="shared" si="10"/>
        <v>27.734999999999999</v>
      </c>
      <c r="AU78" s="21">
        <f t="shared" si="11"/>
        <v>3.3424290000000014</v>
      </c>
      <c r="AV78" s="21">
        <f t="shared" si="12"/>
        <v>9.0407250000000001</v>
      </c>
      <c r="AW78" s="21">
        <f t="shared" si="13"/>
        <v>4.7310550000000005</v>
      </c>
      <c r="AX78" s="21">
        <f t="shared" si="14"/>
        <v>5.25</v>
      </c>
      <c r="AY78" s="49">
        <f t="shared" si="15"/>
        <v>15.52774717</v>
      </c>
      <c r="AZ78" s="49">
        <f t="shared" si="16"/>
        <v>13.497195617000001</v>
      </c>
      <c r="BA78" s="49">
        <f t="shared" si="17"/>
        <v>121.474760553</v>
      </c>
    </row>
    <row r="79" spans="1:53" ht="409.6">
      <c r="A79" s="17" t="s">
        <v>131</v>
      </c>
      <c r="B79" s="77">
        <v>41760</v>
      </c>
      <c r="C79" s="77">
        <v>41760</v>
      </c>
      <c r="D79" s="3" t="s">
        <v>55</v>
      </c>
      <c r="E79" s="10">
        <v>12.77</v>
      </c>
      <c r="F79" s="79" t="s">
        <v>206</v>
      </c>
      <c r="G79" s="79" t="s">
        <v>206</v>
      </c>
      <c r="H79" s="79">
        <v>2.5499999999999998</v>
      </c>
      <c r="I79" s="79">
        <v>0.79</v>
      </c>
      <c r="J79" s="79" t="s">
        <v>206</v>
      </c>
      <c r="K79" s="79" t="s">
        <v>206</v>
      </c>
      <c r="L79" s="79" t="s">
        <v>206</v>
      </c>
      <c r="M79" s="79" t="s">
        <v>206</v>
      </c>
      <c r="N79" s="79" t="s">
        <v>206</v>
      </c>
      <c r="O79" s="79" t="s">
        <v>206</v>
      </c>
      <c r="P79" s="80">
        <v>1.5900000000000001E-2</v>
      </c>
      <c r="Q79" s="80">
        <v>1E-3</v>
      </c>
      <c r="R79" s="80">
        <v>6.3E-3</v>
      </c>
      <c r="S79" s="80" t="s">
        <v>206</v>
      </c>
      <c r="T79" s="80" t="s">
        <v>206</v>
      </c>
      <c r="U79" s="80" t="s">
        <v>206</v>
      </c>
      <c r="V79" s="80">
        <v>-3.8E-3</v>
      </c>
      <c r="W79" s="80" t="s">
        <v>206</v>
      </c>
      <c r="X79" s="80" t="s">
        <v>206</v>
      </c>
      <c r="Y79" s="80" t="s">
        <v>206</v>
      </c>
      <c r="Z79" s="80" t="s">
        <v>206</v>
      </c>
      <c r="AA79" s="80" t="s">
        <v>206</v>
      </c>
      <c r="AB79" s="80" t="s">
        <v>206</v>
      </c>
      <c r="AC79" s="80" t="s">
        <v>206</v>
      </c>
      <c r="AD79" s="80" t="s">
        <v>206</v>
      </c>
      <c r="AE79" s="80" t="s">
        <v>206</v>
      </c>
      <c r="AF79" s="80" t="s">
        <v>206</v>
      </c>
      <c r="AG79" s="80">
        <v>-2.3E-2</v>
      </c>
      <c r="AH79" s="80" t="s">
        <v>206</v>
      </c>
      <c r="AI79" s="80" t="s">
        <v>206</v>
      </c>
      <c r="AJ79" s="80">
        <v>7.1000000000000004E-3</v>
      </c>
      <c r="AK79" s="80">
        <v>4.4000000000000003E-3</v>
      </c>
      <c r="AL79" s="80" t="s">
        <v>206</v>
      </c>
      <c r="AM79" s="80" t="s">
        <v>206</v>
      </c>
      <c r="AN79" s="80">
        <v>1.0482</v>
      </c>
      <c r="AO79" s="80">
        <v>4.4000000000000003E-3</v>
      </c>
      <c r="AP79" s="93">
        <v>1.2999999999999999E-3</v>
      </c>
      <c r="AQ79" s="88">
        <v>0.25</v>
      </c>
      <c r="AR79" s="80">
        <v>7.0000000000000001E-3</v>
      </c>
      <c r="AS79" s="21">
        <f t="shared" si="9"/>
        <v>69.344999999999999</v>
      </c>
      <c r="AT79" s="21">
        <f t="shared" si="10"/>
        <v>30.66</v>
      </c>
      <c r="AU79" s="21">
        <f t="shared" si="11"/>
        <v>3.3424290000000014</v>
      </c>
      <c r="AV79" s="21">
        <f t="shared" si="12"/>
        <v>9.0407250000000001</v>
      </c>
      <c r="AW79" s="21">
        <f t="shared" si="13"/>
        <v>4.7310550000000005</v>
      </c>
      <c r="AX79" s="21">
        <f t="shared" si="14"/>
        <v>5.25</v>
      </c>
      <c r="AY79" s="49">
        <f t="shared" si="15"/>
        <v>15.907997169999998</v>
      </c>
      <c r="AZ79" s="49">
        <f t="shared" si="16"/>
        <v>13.827720616999997</v>
      </c>
      <c r="BA79" s="49">
        <f t="shared" si="17"/>
        <v>124.44948555299997</v>
      </c>
    </row>
    <row r="80" spans="1:53" ht="409.6">
      <c r="A80" s="17" t="s">
        <v>135</v>
      </c>
      <c r="B80" s="77">
        <v>41760</v>
      </c>
      <c r="C80" s="77">
        <v>41760</v>
      </c>
      <c r="D80" s="3" t="s">
        <v>55</v>
      </c>
      <c r="E80" s="10">
        <v>11.39</v>
      </c>
      <c r="F80" s="79" t="s">
        <v>206</v>
      </c>
      <c r="G80" s="79" t="s">
        <v>206</v>
      </c>
      <c r="H80" s="79" t="s">
        <v>206</v>
      </c>
      <c r="I80" s="79">
        <v>0.79</v>
      </c>
      <c r="J80" s="79" t="s">
        <v>206</v>
      </c>
      <c r="K80" s="79" t="s">
        <v>206</v>
      </c>
      <c r="L80" s="79" t="s">
        <v>206</v>
      </c>
      <c r="M80" s="79" t="s">
        <v>206</v>
      </c>
      <c r="N80" s="79" t="s">
        <v>206</v>
      </c>
      <c r="O80" s="79" t="s">
        <v>206</v>
      </c>
      <c r="P80" s="80">
        <v>1.4200000000000001E-2</v>
      </c>
      <c r="Q80" s="80">
        <v>1.9E-3</v>
      </c>
      <c r="R80" s="80">
        <v>-2E-3</v>
      </c>
      <c r="S80" s="80">
        <v>-1.4200000000000001E-2</v>
      </c>
      <c r="T80" s="80">
        <v>-4.7999999999999996E-3</v>
      </c>
      <c r="U80" s="80" t="s">
        <v>206</v>
      </c>
      <c r="V80" s="80" t="s">
        <v>206</v>
      </c>
      <c r="W80" s="80" t="s">
        <v>206</v>
      </c>
      <c r="X80" s="80" t="s">
        <v>206</v>
      </c>
      <c r="Y80" s="80" t="s">
        <v>206</v>
      </c>
      <c r="Z80" s="80" t="s">
        <v>206</v>
      </c>
      <c r="AA80" s="80" t="s">
        <v>206</v>
      </c>
      <c r="AB80" s="80" t="s">
        <v>206</v>
      </c>
      <c r="AC80" s="80" t="s">
        <v>206</v>
      </c>
      <c r="AD80" s="80" t="s">
        <v>206</v>
      </c>
      <c r="AE80" s="80" t="s">
        <v>206</v>
      </c>
      <c r="AF80" s="80">
        <v>2.9999999999999997E-4</v>
      </c>
      <c r="AG80" s="80">
        <v>2.5499999999999998E-2</v>
      </c>
      <c r="AH80" s="80">
        <v>1.41E-2</v>
      </c>
      <c r="AI80" s="80">
        <v>6.8999999999999999E-3</v>
      </c>
      <c r="AJ80" s="80">
        <v>7.6E-3</v>
      </c>
      <c r="AK80" s="80">
        <v>5.1000000000000004E-3</v>
      </c>
      <c r="AL80" s="80" t="s">
        <v>206</v>
      </c>
      <c r="AM80" s="80" t="s">
        <v>206</v>
      </c>
      <c r="AN80" s="80">
        <v>1.081</v>
      </c>
      <c r="AO80" s="80">
        <v>4.4000000000000003E-3</v>
      </c>
      <c r="AP80" s="93">
        <v>1.2999999999999999E-3</v>
      </c>
      <c r="AQ80" s="88">
        <v>0.25</v>
      </c>
      <c r="AR80" s="80">
        <v>7.0000000000000001E-3</v>
      </c>
      <c r="AS80" s="21">
        <f t="shared" si="9"/>
        <v>69.344999999999999</v>
      </c>
      <c r="AT80" s="21">
        <f t="shared" si="10"/>
        <v>8.7299999999999986</v>
      </c>
      <c r="AU80" s="21">
        <f t="shared" si="11"/>
        <v>5.6169449999999976</v>
      </c>
      <c r="AV80" s="21">
        <f t="shared" si="12"/>
        <v>10.296524999999999</v>
      </c>
      <c r="AW80" s="21">
        <f t="shared" si="13"/>
        <v>4.8712749999999998</v>
      </c>
      <c r="AX80" s="21">
        <f t="shared" si="14"/>
        <v>5.25</v>
      </c>
      <c r="AY80" s="49">
        <f t="shared" si="15"/>
        <v>13.534266850000002</v>
      </c>
      <c r="AZ80" s="49">
        <f t="shared" si="16"/>
        <v>11.764401185000001</v>
      </c>
      <c r="BA80" s="49">
        <f t="shared" si="17"/>
        <v>105.879610665</v>
      </c>
    </row>
    <row r="81" spans="1:53" ht="409.6">
      <c r="A81" s="17" t="s">
        <v>136</v>
      </c>
      <c r="B81" s="77">
        <v>41760</v>
      </c>
      <c r="C81" s="77">
        <v>41760</v>
      </c>
      <c r="D81" s="3" t="s">
        <v>55</v>
      </c>
      <c r="E81" s="10">
        <v>15</v>
      </c>
      <c r="F81" s="79" t="s">
        <v>206</v>
      </c>
      <c r="G81" s="79" t="s">
        <v>206</v>
      </c>
      <c r="H81" s="79" t="s">
        <v>206</v>
      </c>
      <c r="I81" s="79">
        <v>0.79</v>
      </c>
      <c r="J81" s="79">
        <v>2.11</v>
      </c>
      <c r="K81" s="79" t="s">
        <v>206</v>
      </c>
      <c r="L81" s="79" t="s">
        <v>206</v>
      </c>
      <c r="M81" s="79" t="s">
        <v>206</v>
      </c>
      <c r="N81" s="79" t="s">
        <v>206</v>
      </c>
      <c r="O81" s="79" t="s">
        <v>206</v>
      </c>
      <c r="P81" s="80">
        <v>1.9E-2</v>
      </c>
      <c r="Q81" s="80">
        <v>1E-4</v>
      </c>
      <c r="R81" s="80">
        <v>-1.6000000000000001E-3</v>
      </c>
      <c r="S81" s="81" t="s">
        <v>206</v>
      </c>
      <c r="T81" s="80" t="s">
        <v>206</v>
      </c>
      <c r="U81" s="80" t="s">
        <v>206</v>
      </c>
      <c r="V81" s="80" t="s">
        <v>206</v>
      </c>
      <c r="W81" s="80" t="s">
        <v>206</v>
      </c>
      <c r="X81" s="80" t="s">
        <v>206</v>
      </c>
      <c r="Y81" s="80" t="s">
        <v>206</v>
      </c>
      <c r="Z81" s="80" t="s">
        <v>206</v>
      </c>
      <c r="AA81" s="80">
        <v>-1E-4</v>
      </c>
      <c r="AB81" s="80" t="s">
        <v>206</v>
      </c>
      <c r="AC81" s="80">
        <v>2.0000000000000001E-4</v>
      </c>
      <c r="AD81" s="80" t="s">
        <v>206</v>
      </c>
      <c r="AE81" s="80" t="s">
        <v>206</v>
      </c>
      <c r="AF81" s="80" t="s">
        <v>206</v>
      </c>
      <c r="AG81" s="80">
        <v>-6.9999999999999999E-4</v>
      </c>
      <c r="AH81" s="81" t="s">
        <v>206</v>
      </c>
      <c r="AI81" s="80" t="s">
        <v>206</v>
      </c>
      <c r="AJ81" s="80">
        <v>7.6E-3</v>
      </c>
      <c r="AK81" s="80">
        <v>2.2000000000000001E-3</v>
      </c>
      <c r="AL81" s="80" t="s">
        <v>206</v>
      </c>
      <c r="AM81" s="80" t="s">
        <v>206</v>
      </c>
      <c r="AN81" s="80">
        <v>1.0404</v>
      </c>
      <c r="AO81" s="80">
        <v>4.4000000000000003E-3</v>
      </c>
      <c r="AP81" s="93">
        <v>1.2999999999999999E-3</v>
      </c>
      <c r="AQ81" s="88">
        <v>0.25</v>
      </c>
      <c r="AR81" s="80">
        <v>7.0000000000000001E-3</v>
      </c>
      <c r="AS81" s="21">
        <f t="shared" si="9"/>
        <v>69.344999999999999</v>
      </c>
      <c r="AT81" s="21">
        <f t="shared" si="10"/>
        <v>31.099999999999994</v>
      </c>
      <c r="AU81" s="21">
        <f t="shared" si="11"/>
        <v>2.8015379999999994</v>
      </c>
      <c r="AV81" s="21">
        <f t="shared" si="12"/>
        <v>7.646939999999999</v>
      </c>
      <c r="AW81" s="21">
        <f t="shared" si="13"/>
        <v>4.6977100000000007</v>
      </c>
      <c r="AX81" s="21">
        <f t="shared" si="14"/>
        <v>5.25</v>
      </c>
      <c r="AY81" s="49">
        <f t="shared" si="15"/>
        <v>15.709354439999998</v>
      </c>
      <c r="AZ81" s="49">
        <f t="shared" si="16"/>
        <v>13.655054243999999</v>
      </c>
      <c r="BA81" s="49">
        <f t="shared" si="17"/>
        <v>122.89548819599999</v>
      </c>
    </row>
    <row r="82" spans="1:53" ht="409.6">
      <c r="A82" s="17" t="s">
        <v>137</v>
      </c>
      <c r="B82" s="77">
        <v>41760</v>
      </c>
      <c r="C82" s="77">
        <v>41760</v>
      </c>
      <c r="D82" s="3" t="s">
        <v>55</v>
      </c>
      <c r="E82" s="10">
        <v>15.9</v>
      </c>
      <c r="F82" s="79" t="s">
        <v>206</v>
      </c>
      <c r="G82" s="79" t="s">
        <v>206</v>
      </c>
      <c r="H82" s="79">
        <v>0.45</v>
      </c>
      <c r="I82" s="79">
        <v>0.79</v>
      </c>
      <c r="J82" s="79" t="s">
        <v>206</v>
      </c>
      <c r="K82" s="79" t="s">
        <v>206</v>
      </c>
      <c r="L82" s="79" t="s">
        <v>206</v>
      </c>
      <c r="M82" s="79" t="s">
        <v>206</v>
      </c>
      <c r="N82" s="79" t="s">
        <v>206</v>
      </c>
      <c r="O82" s="79" t="s">
        <v>206</v>
      </c>
      <c r="P82" s="80">
        <v>1.35E-2</v>
      </c>
      <c r="Q82" s="80" t="s">
        <v>206</v>
      </c>
      <c r="R82" s="80">
        <v>2.9999999999999997E-4</v>
      </c>
      <c r="S82" s="80">
        <v>-2.7000000000000001E-3</v>
      </c>
      <c r="T82" s="80" t="s">
        <v>206</v>
      </c>
      <c r="U82" s="80" t="s">
        <v>206</v>
      </c>
      <c r="V82" s="80" t="s">
        <v>206</v>
      </c>
      <c r="W82" s="80" t="s">
        <v>206</v>
      </c>
      <c r="X82" s="80" t="s">
        <v>206</v>
      </c>
      <c r="Y82" s="80" t="s">
        <v>206</v>
      </c>
      <c r="Z82" s="80" t="s">
        <v>206</v>
      </c>
      <c r="AA82" s="80" t="s">
        <v>206</v>
      </c>
      <c r="AB82" s="80" t="s">
        <v>206</v>
      </c>
      <c r="AC82" s="80" t="s">
        <v>206</v>
      </c>
      <c r="AD82" s="80" t="s">
        <v>206</v>
      </c>
      <c r="AE82" s="80" t="s">
        <v>206</v>
      </c>
      <c r="AF82" s="80" t="s">
        <v>206</v>
      </c>
      <c r="AG82" s="80">
        <v>2.9999999999999997E-4</v>
      </c>
      <c r="AH82" s="80">
        <v>1.6999999999999999E-3</v>
      </c>
      <c r="AI82" s="80" t="s">
        <v>206</v>
      </c>
      <c r="AJ82" s="80">
        <v>8.5000000000000006E-3</v>
      </c>
      <c r="AK82" s="80">
        <v>5.8999999999999999E-3</v>
      </c>
      <c r="AL82" s="80" t="s">
        <v>206</v>
      </c>
      <c r="AM82" s="80" t="s">
        <v>206</v>
      </c>
      <c r="AN82" s="80">
        <v>1.0531999999999999</v>
      </c>
      <c r="AO82" s="80">
        <v>4.4000000000000003E-3</v>
      </c>
      <c r="AP82" s="93">
        <v>1.2999999999999999E-3</v>
      </c>
      <c r="AQ82" s="88">
        <v>0.25</v>
      </c>
      <c r="AR82" s="80">
        <v>7.0000000000000001E-3</v>
      </c>
      <c r="AS82" s="21">
        <f t="shared" si="9"/>
        <v>69.344999999999999</v>
      </c>
      <c r="AT82" s="21">
        <f t="shared" si="10"/>
        <v>25.465</v>
      </c>
      <c r="AU82" s="21">
        <f t="shared" si="11"/>
        <v>3.689153999999994</v>
      </c>
      <c r="AV82" s="21">
        <f t="shared" si="12"/>
        <v>11.374559999999999</v>
      </c>
      <c r="AW82" s="21">
        <f t="shared" si="13"/>
        <v>4.7524300000000004</v>
      </c>
      <c r="AX82" s="21">
        <f t="shared" si="14"/>
        <v>5.25</v>
      </c>
      <c r="AY82" s="49">
        <f t="shared" si="15"/>
        <v>15.583898720000001</v>
      </c>
      <c r="AZ82" s="49">
        <f t="shared" si="16"/>
        <v>13.546004271999999</v>
      </c>
      <c r="BA82" s="49">
        <f t="shared" si="17"/>
        <v>121.91403844799999</v>
      </c>
    </row>
    <row r="83" spans="1:53" ht="409.6">
      <c r="A83" s="17" t="s">
        <v>138</v>
      </c>
      <c r="B83" s="77">
        <v>41760</v>
      </c>
      <c r="C83" s="77">
        <v>41760</v>
      </c>
      <c r="D83" s="3" t="s">
        <v>55</v>
      </c>
      <c r="E83" s="10">
        <v>18.28</v>
      </c>
      <c r="F83" s="79" t="s">
        <v>206</v>
      </c>
      <c r="G83" s="79" t="s">
        <v>206</v>
      </c>
      <c r="H83" s="79" t="s">
        <v>206</v>
      </c>
      <c r="I83" s="79">
        <v>0.79</v>
      </c>
      <c r="J83" s="79" t="s">
        <v>206</v>
      </c>
      <c r="K83" s="79" t="s">
        <v>206</v>
      </c>
      <c r="L83" s="79">
        <v>0.88</v>
      </c>
      <c r="M83" s="79" t="s">
        <v>206</v>
      </c>
      <c r="N83" s="79" t="s">
        <v>206</v>
      </c>
      <c r="O83" s="79" t="s">
        <v>206</v>
      </c>
      <c r="P83" s="80">
        <v>1.83E-2</v>
      </c>
      <c r="Q83" s="80">
        <v>1.8E-3</v>
      </c>
      <c r="R83" s="80">
        <v>2.0000000000000001E-4</v>
      </c>
      <c r="S83" s="80" t="s">
        <v>206</v>
      </c>
      <c r="T83" s="80" t="s">
        <v>206</v>
      </c>
      <c r="U83" s="80" t="s">
        <v>206</v>
      </c>
      <c r="V83" s="80" t="s">
        <v>206</v>
      </c>
      <c r="W83" s="80" t="s">
        <v>206</v>
      </c>
      <c r="X83" s="80" t="s">
        <v>206</v>
      </c>
      <c r="Y83" s="80" t="s">
        <v>206</v>
      </c>
      <c r="Z83" s="80" t="s">
        <v>206</v>
      </c>
      <c r="AA83" s="80" t="s">
        <v>206</v>
      </c>
      <c r="AB83" s="80">
        <v>8.9999999999999998E-4</v>
      </c>
      <c r="AC83" s="80" t="s">
        <v>206</v>
      </c>
      <c r="AD83" s="80" t="s">
        <v>206</v>
      </c>
      <c r="AE83" s="80" t="s">
        <v>206</v>
      </c>
      <c r="AF83" s="80" t="s">
        <v>206</v>
      </c>
      <c r="AG83" s="80">
        <v>-4.1000000000000003E-3</v>
      </c>
      <c r="AH83" s="80" t="s">
        <v>206</v>
      </c>
      <c r="AI83" s="80" t="s">
        <v>206</v>
      </c>
      <c r="AJ83" s="80">
        <v>6.6E-3</v>
      </c>
      <c r="AK83" s="80">
        <v>4.1000000000000003E-3</v>
      </c>
      <c r="AL83" s="80" t="s">
        <v>206</v>
      </c>
      <c r="AM83" s="80" t="s">
        <v>206</v>
      </c>
      <c r="AN83" s="80">
        <v>1.0716000000000001</v>
      </c>
      <c r="AO83" s="80">
        <v>4.4000000000000003E-3</v>
      </c>
      <c r="AP83" s="93">
        <v>1.2999999999999999E-3</v>
      </c>
      <c r="AQ83" s="88">
        <v>0.25</v>
      </c>
      <c r="AR83" s="80">
        <v>7.0000000000000001E-3</v>
      </c>
      <c r="AS83" s="21">
        <f t="shared" si="9"/>
        <v>69.344999999999999</v>
      </c>
      <c r="AT83" s="21">
        <f t="shared" si="10"/>
        <v>35.85</v>
      </c>
      <c r="AU83" s="21">
        <f t="shared" si="11"/>
        <v>4.965102000000007</v>
      </c>
      <c r="AV83" s="21">
        <f t="shared" si="12"/>
        <v>8.599590000000001</v>
      </c>
      <c r="AW83" s="21">
        <f t="shared" si="13"/>
        <v>4.8310900000000006</v>
      </c>
      <c r="AX83" s="21">
        <f t="shared" si="14"/>
        <v>5.25</v>
      </c>
      <c r="AY83" s="49">
        <f t="shared" si="15"/>
        <v>16.74930166</v>
      </c>
      <c r="AZ83" s="49">
        <f t="shared" si="16"/>
        <v>14.559008366</v>
      </c>
      <c r="BA83" s="49">
        <f t="shared" si="17"/>
        <v>131.031075294</v>
      </c>
    </row>
    <row r="84" spans="1:53" ht="409.6">
      <c r="A84" s="17" t="s">
        <v>139</v>
      </c>
      <c r="B84" s="77">
        <v>41760</v>
      </c>
      <c r="C84" s="77">
        <v>41760</v>
      </c>
      <c r="D84" s="3" t="s">
        <v>55</v>
      </c>
      <c r="E84" s="10">
        <v>17.7</v>
      </c>
      <c r="F84" s="79" t="s">
        <v>206</v>
      </c>
      <c r="G84" s="79">
        <v>0.74</v>
      </c>
      <c r="H84" s="79">
        <v>0.8</v>
      </c>
      <c r="I84" s="79">
        <v>0.79</v>
      </c>
      <c r="J84" s="79" t="s">
        <v>206</v>
      </c>
      <c r="K84" s="79" t="s">
        <v>206</v>
      </c>
      <c r="L84" s="79" t="s">
        <v>206</v>
      </c>
      <c r="M84" s="79">
        <v>1.17</v>
      </c>
      <c r="N84" s="79" t="s">
        <v>206</v>
      </c>
      <c r="O84" s="79" t="s">
        <v>206</v>
      </c>
      <c r="P84" s="80">
        <v>2.29E-2</v>
      </c>
      <c r="Q84" s="80" t="s">
        <v>206</v>
      </c>
      <c r="R84" s="80">
        <v>1.6999999999999999E-3</v>
      </c>
      <c r="S84" s="80">
        <v>8.9999999999999998E-4</v>
      </c>
      <c r="T84" s="80" t="s">
        <v>206</v>
      </c>
      <c r="U84" s="80" t="s">
        <v>206</v>
      </c>
      <c r="V84" s="80" t="s">
        <v>206</v>
      </c>
      <c r="W84" s="80" t="s">
        <v>206</v>
      </c>
      <c r="X84" s="80" t="s">
        <v>206</v>
      </c>
      <c r="Y84" s="80" t="s">
        <v>206</v>
      </c>
      <c r="Z84" s="80" t="s">
        <v>206</v>
      </c>
      <c r="AA84" s="80" t="s">
        <v>206</v>
      </c>
      <c r="AB84" s="80" t="s">
        <v>206</v>
      </c>
      <c r="AC84" s="80">
        <v>5.9999999999999995E-4</v>
      </c>
      <c r="AD84" s="80" t="s">
        <v>206</v>
      </c>
      <c r="AE84" s="80" t="s">
        <v>206</v>
      </c>
      <c r="AF84" s="80" t="s">
        <v>206</v>
      </c>
      <c r="AG84" s="80">
        <v>-2E-3</v>
      </c>
      <c r="AH84" s="80">
        <v>2.8999999999999998E-3</v>
      </c>
      <c r="AI84" s="80" t="s">
        <v>206</v>
      </c>
      <c r="AJ84" s="80">
        <v>7.0000000000000001E-3</v>
      </c>
      <c r="AK84" s="80">
        <v>5.5999999999999999E-3</v>
      </c>
      <c r="AL84" s="80" t="s">
        <v>206</v>
      </c>
      <c r="AM84" s="80" t="s">
        <v>206</v>
      </c>
      <c r="AN84" s="80">
        <v>1.0467</v>
      </c>
      <c r="AO84" s="80">
        <v>4.4000000000000003E-3</v>
      </c>
      <c r="AP84" s="93">
        <v>1.2999999999999999E-3</v>
      </c>
      <c r="AQ84" s="88">
        <v>0.25</v>
      </c>
      <c r="AR84" s="80">
        <v>7.0000000000000001E-3</v>
      </c>
      <c r="AS84" s="21">
        <f t="shared" si="9"/>
        <v>69.344999999999999</v>
      </c>
      <c r="AT84" s="21">
        <f t="shared" si="10"/>
        <v>40.774999999999999</v>
      </c>
      <c r="AU84" s="21">
        <f t="shared" si="11"/>
        <v>3.2384114999999976</v>
      </c>
      <c r="AV84" s="21">
        <f t="shared" si="12"/>
        <v>9.8913150000000005</v>
      </c>
      <c r="AW84" s="21">
        <f t="shared" si="13"/>
        <v>4.7246424999999999</v>
      </c>
      <c r="AX84" s="21">
        <f t="shared" si="14"/>
        <v>5.25</v>
      </c>
      <c r="AY84" s="49">
        <f t="shared" si="15"/>
        <v>17.319167970000002</v>
      </c>
      <c r="AZ84" s="49">
        <f t="shared" si="16"/>
        <v>15.054353697000003</v>
      </c>
      <c r="BA84" s="49">
        <f t="shared" si="17"/>
        <v>135.48918327300001</v>
      </c>
    </row>
    <row r="85" spans="1:53" ht="409.6">
      <c r="A85" s="17" t="s">
        <v>140</v>
      </c>
      <c r="B85" s="77">
        <v>41760</v>
      </c>
      <c r="C85" s="77">
        <v>41760</v>
      </c>
      <c r="D85" s="3" t="s">
        <v>55</v>
      </c>
      <c r="E85" s="10">
        <v>12.5</v>
      </c>
      <c r="F85" s="79" t="s">
        <v>206</v>
      </c>
      <c r="G85" s="79">
        <v>0.19</v>
      </c>
      <c r="H85" s="79">
        <v>0.91</v>
      </c>
      <c r="I85" s="79">
        <v>0.79</v>
      </c>
      <c r="J85" s="79" t="s">
        <v>206</v>
      </c>
      <c r="K85" s="79" t="s">
        <v>206</v>
      </c>
      <c r="L85" s="79" t="s">
        <v>206</v>
      </c>
      <c r="M85" s="79" t="s">
        <v>206</v>
      </c>
      <c r="N85" s="79" t="s">
        <v>206</v>
      </c>
      <c r="O85" s="79" t="s">
        <v>206</v>
      </c>
      <c r="P85" s="80">
        <v>1.5599999999999999E-2</v>
      </c>
      <c r="Q85" s="80">
        <v>1.8E-3</v>
      </c>
      <c r="R85" s="80">
        <v>2.5999999999999999E-3</v>
      </c>
      <c r="S85" s="80">
        <v>1E-4</v>
      </c>
      <c r="T85" s="80" t="s">
        <v>206</v>
      </c>
      <c r="U85" s="80" t="s">
        <v>206</v>
      </c>
      <c r="V85" s="80" t="s">
        <v>206</v>
      </c>
      <c r="W85" s="80" t="s">
        <v>206</v>
      </c>
      <c r="X85" s="80" t="s">
        <v>206</v>
      </c>
      <c r="Y85" s="80" t="s">
        <v>206</v>
      </c>
      <c r="Z85" s="80" t="s">
        <v>206</v>
      </c>
      <c r="AA85" s="80" t="s">
        <v>206</v>
      </c>
      <c r="AB85" s="80" t="s">
        <v>206</v>
      </c>
      <c r="AC85" s="80" t="s">
        <v>206</v>
      </c>
      <c r="AD85" s="80" t="s">
        <v>206</v>
      </c>
      <c r="AE85" s="80" t="s">
        <v>206</v>
      </c>
      <c r="AF85" s="80" t="s">
        <v>206</v>
      </c>
      <c r="AG85" s="80">
        <v>1.6999999999999999E-3</v>
      </c>
      <c r="AH85" s="80" t="s">
        <v>206</v>
      </c>
      <c r="AI85" s="80" t="s">
        <v>206</v>
      </c>
      <c r="AJ85" s="80">
        <v>6.4999999999999997E-3</v>
      </c>
      <c r="AK85" s="80">
        <v>4.1000000000000003E-3</v>
      </c>
      <c r="AL85" s="80" t="s">
        <v>206</v>
      </c>
      <c r="AM85" s="80" t="s">
        <v>206</v>
      </c>
      <c r="AN85" s="80">
        <v>1.07</v>
      </c>
      <c r="AO85" s="80">
        <v>4.4000000000000003E-3</v>
      </c>
      <c r="AP85" s="93">
        <v>1.2999999999999999E-3</v>
      </c>
      <c r="AQ85" s="88">
        <v>0.25</v>
      </c>
      <c r="AR85" s="80">
        <v>7.0000000000000001E-3</v>
      </c>
      <c r="AS85" s="21">
        <f t="shared" si="9"/>
        <v>69.344999999999999</v>
      </c>
      <c r="AT85" s="21">
        <f t="shared" si="10"/>
        <v>29.464999999999996</v>
      </c>
      <c r="AU85" s="21">
        <f t="shared" si="11"/>
        <v>4.8541500000000042</v>
      </c>
      <c r="AV85" s="21">
        <f t="shared" si="12"/>
        <v>8.5065000000000008</v>
      </c>
      <c r="AW85" s="21">
        <f t="shared" si="13"/>
        <v>4.824250000000001</v>
      </c>
      <c r="AX85" s="21">
        <f t="shared" si="14"/>
        <v>5.25</v>
      </c>
      <c r="AY85" s="49">
        <f t="shared" si="15"/>
        <v>15.891837000000002</v>
      </c>
      <c r="AZ85" s="49">
        <f t="shared" si="16"/>
        <v>13.813673700000002</v>
      </c>
      <c r="BA85" s="49">
        <f t="shared" si="17"/>
        <v>124.3230633</v>
      </c>
    </row>
    <row r="86" spans="1:53" ht="409.6">
      <c r="A86" s="90" t="s">
        <v>141</v>
      </c>
      <c r="B86" s="77">
        <v>41640</v>
      </c>
      <c r="C86" s="77">
        <v>41640</v>
      </c>
      <c r="D86" s="3" t="s">
        <v>55</v>
      </c>
      <c r="E86" s="10">
        <v>17.670000000000002</v>
      </c>
      <c r="F86" s="79" t="s">
        <v>206</v>
      </c>
      <c r="G86" s="79">
        <v>-0.55000000000000004</v>
      </c>
      <c r="H86" s="79" t="s">
        <v>206</v>
      </c>
      <c r="I86" s="79">
        <v>0.79</v>
      </c>
      <c r="J86" s="79">
        <v>2.2000000000000002</v>
      </c>
      <c r="K86" s="79" t="s">
        <v>206</v>
      </c>
      <c r="L86" s="79" t="s">
        <v>206</v>
      </c>
      <c r="M86" s="79" t="s">
        <v>206</v>
      </c>
      <c r="N86" s="79" t="s">
        <v>206</v>
      </c>
      <c r="O86" s="79" t="s">
        <v>206</v>
      </c>
      <c r="P86" s="80">
        <v>1.46E-2</v>
      </c>
      <c r="Q86" s="80" t="s">
        <v>206</v>
      </c>
      <c r="R86" s="80">
        <v>-1.6999999999999999E-3</v>
      </c>
      <c r="S86" s="80">
        <v>-1E-3</v>
      </c>
      <c r="T86" s="80" t="s">
        <v>206</v>
      </c>
      <c r="U86" s="80" t="s">
        <v>206</v>
      </c>
      <c r="V86" s="80" t="s">
        <v>206</v>
      </c>
      <c r="W86" s="80" t="s">
        <v>206</v>
      </c>
      <c r="X86" s="80" t="s">
        <v>206</v>
      </c>
      <c r="Y86" s="80" t="s">
        <v>206</v>
      </c>
      <c r="Z86" s="80" t="s">
        <v>206</v>
      </c>
      <c r="AA86" s="80" t="s">
        <v>206</v>
      </c>
      <c r="AB86" s="80" t="s">
        <v>206</v>
      </c>
      <c r="AC86" s="80" t="s">
        <v>206</v>
      </c>
      <c r="AD86" s="80" t="s">
        <v>206</v>
      </c>
      <c r="AE86" s="80" t="s">
        <v>206</v>
      </c>
      <c r="AF86" s="80" t="s">
        <v>206</v>
      </c>
      <c r="AG86" s="80">
        <v>2.0000000000000001E-4</v>
      </c>
      <c r="AH86" s="80" t="s">
        <v>206</v>
      </c>
      <c r="AI86" s="80" t="s">
        <v>206</v>
      </c>
      <c r="AJ86" s="80">
        <v>7.9000000000000008E-3</v>
      </c>
      <c r="AK86" s="80">
        <v>5.8999999999999999E-3</v>
      </c>
      <c r="AL86" s="80" t="s">
        <v>206</v>
      </c>
      <c r="AM86" s="80" t="s">
        <v>206</v>
      </c>
      <c r="AN86" s="80">
        <v>1.0454000000000001</v>
      </c>
      <c r="AO86" s="80">
        <v>4.4000000000000003E-3</v>
      </c>
      <c r="AP86" s="93">
        <v>1.2999999999999999E-3</v>
      </c>
      <c r="AQ86" s="88">
        <v>0.25</v>
      </c>
      <c r="AR86" s="80">
        <v>7.0000000000000001E-3</v>
      </c>
      <c r="AS86" s="21">
        <f t="shared" si="9"/>
        <v>69.344999999999999</v>
      </c>
      <c r="AT86" s="21">
        <f t="shared" si="10"/>
        <v>29.035</v>
      </c>
      <c r="AU86" s="21">
        <f t="shared" si="11"/>
        <v>3.1482630000000076</v>
      </c>
      <c r="AV86" s="21">
        <f t="shared" si="12"/>
        <v>10.819890000000001</v>
      </c>
      <c r="AW86" s="21">
        <f t="shared" si="13"/>
        <v>4.7190850000000006</v>
      </c>
      <c r="AX86" s="21">
        <f t="shared" si="14"/>
        <v>5.25</v>
      </c>
      <c r="AY86" s="49">
        <f t="shared" si="15"/>
        <v>15.901240940000003</v>
      </c>
      <c r="AZ86" s="49">
        <f t="shared" si="16"/>
        <v>13.821847894000001</v>
      </c>
      <c r="BA86" s="49">
        <f t="shared" si="17"/>
        <v>124.39663104600001</v>
      </c>
    </row>
    <row r="87" spans="1:53" ht="409.6">
      <c r="A87" s="17" t="s">
        <v>142</v>
      </c>
      <c r="B87" s="77">
        <v>41760</v>
      </c>
      <c r="C87" s="77">
        <v>41760</v>
      </c>
      <c r="D87" s="3" t="s">
        <v>55</v>
      </c>
      <c r="E87" s="10">
        <v>12.98</v>
      </c>
      <c r="F87" s="79" t="s">
        <v>206</v>
      </c>
      <c r="G87" s="79" t="s">
        <v>206</v>
      </c>
      <c r="H87" s="79" t="s">
        <v>206</v>
      </c>
      <c r="I87" s="79">
        <v>0.79</v>
      </c>
      <c r="J87" s="79">
        <v>0.64</v>
      </c>
      <c r="K87" s="79" t="s">
        <v>206</v>
      </c>
      <c r="L87" s="79" t="s">
        <v>206</v>
      </c>
      <c r="M87" s="79" t="s">
        <v>206</v>
      </c>
      <c r="N87" s="79" t="s">
        <v>206</v>
      </c>
      <c r="O87" s="79" t="s">
        <v>206</v>
      </c>
      <c r="P87" s="80">
        <v>2.2200000000000001E-2</v>
      </c>
      <c r="Q87" s="80" t="s">
        <v>206</v>
      </c>
      <c r="R87" s="80">
        <v>-1.1999999999999999E-3</v>
      </c>
      <c r="S87" s="80" t="s">
        <v>206</v>
      </c>
      <c r="T87" s="80" t="s">
        <v>206</v>
      </c>
      <c r="U87" s="80" t="s">
        <v>206</v>
      </c>
      <c r="V87" s="80" t="s">
        <v>206</v>
      </c>
      <c r="W87" s="80" t="s">
        <v>206</v>
      </c>
      <c r="X87" s="80" t="s">
        <v>206</v>
      </c>
      <c r="Y87" s="80" t="s">
        <v>206</v>
      </c>
      <c r="Z87" s="80" t="s">
        <v>206</v>
      </c>
      <c r="AA87" s="80" t="s">
        <v>206</v>
      </c>
      <c r="AB87" s="80">
        <v>8.0000000000000004E-4</v>
      </c>
      <c r="AC87" s="80" t="s">
        <v>206</v>
      </c>
      <c r="AD87" s="80" t="s">
        <v>206</v>
      </c>
      <c r="AE87" s="80" t="s">
        <v>206</v>
      </c>
      <c r="AF87" s="80" t="s">
        <v>206</v>
      </c>
      <c r="AG87" s="80">
        <v>-1.8E-3</v>
      </c>
      <c r="AH87" s="80" t="s">
        <v>206</v>
      </c>
      <c r="AI87" s="80" t="s">
        <v>206</v>
      </c>
      <c r="AJ87" s="80">
        <v>7.4999999999999997E-3</v>
      </c>
      <c r="AK87" s="80">
        <v>5.4000000000000003E-3</v>
      </c>
      <c r="AL87" s="80" t="s">
        <v>206</v>
      </c>
      <c r="AM87" s="80" t="s">
        <v>206</v>
      </c>
      <c r="AN87" s="80">
        <v>1.0430999999999999</v>
      </c>
      <c r="AO87" s="80">
        <v>4.4000000000000003E-3</v>
      </c>
      <c r="AP87" s="93">
        <v>1.2999999999999999E-3</v>
      </c>
      <c r="AQ87" s="88">
        <v>0.25</v>
      </c>
      <c r="AR87" s="80">
        <v>7.0000000000000001E-3</v>
      </c>
      <c r="AS87" s="21">
        <f t="shared" si="9"/>
        <v>69.344999999999999</v>
      </c>
      <c r="AT87" s="21">
        <f t="shared" si="10"/>
        <v>30.76</v>
      </c>
      <c r="AU87" s="21">
        <f t="shared" si="11"/>
        <v>2.9887694999999943</v>
      </c>
      <c r="AV87" s="21">
        <f t="shared" si="12"/>
        <v>10.0919925</v>
      </c>
      <c r="AW87" s="21">
        <f t="shared" si="13"/>
        <v>4.7092524999999998</v>
      </c>
      <c r="AX87" s="21">
        <f t="shared" si="14"/>
        <v>5.25</v>
      </c>
      <c r="AY87" s="49">
        <f t="shared" si="15"/>
        <v>16.008851885000002</v>
      </c>
      <c r="AZ87" s="49">
        <f t="shared" si="16"/>
        <v>13.915386638500003</v>
      </c>
      <c r="BA87" s="49">
        <f t="shared" si="17"/>
        <v>125.23847974650002</v>
      </c>
    </row>
    <row r="88" spans="1:53" ht="409.6">
      <c r="A88" s="94" t="s">
        <v>174</v>
      </c>
      <c r="AS88" s="36">
        <f>AVERAGE(AS3:AS87)</f>
        <v>69.345000000000013</v>
      </c>
      <c r="AT88" s="36">
        <f t="shared" ref="AT88:BA88" si="18">AVERAGE(AT3:AT87)</f>
        <v>28.898558823529413</v>
      </c>
      <c r="AU88" s="36">
        <f t="shared" si="18"/>
        <v>3.6002292352941168</v>
      </c>
      <c r="AV88" s="36">
        <f t="shared" si="18"/>
        <v>9.1330054588235239</v>
      </c>
      <c r="AW88" s="36">
        <f t="shared" si="18"/>
        <v>4.7469479411764732</v>
      </c>
      <c r="AX88" s="36">
        <f t="shared" si="18"/>
        <v>5.0285294117647057</v>
      </c>
      <c r="AY88" s="36">
        <f t="shared" si="18"/>
        <v>15.697795213176468</v>
      </c>
      <c r="AZ88" s="36">
        <f t="shared" si="18"/>
        <v>13.64500660837647</v>
      </c>
      <c r="BA88" s="36">
        <f t="shared" si="18"/>
        <v>122.80505947538823</v>
      </c>
    </row>
    <row r="107" spans="2:43" ht="409.6">
      <c r="B107"/>
      <c r="C107"/>
      <c r="D107"/>
      <c r="E107"/>
      <c r="AP107"/>
      <c r="AQ107"/>
    </row>
    <row r="108" spans="2:43" ht="409.6">
      <c r="B108"/>
      <c r="C108"/>
      <c r="D108"/>
      <c r="E108"/>
      <c r="AP108"/>
      <c r="AQ108"/>
    </row>
    <row r="109" spans="2:43" ht="409.6">
      <c r="B109"/>
      <c r="C109"/>
      <c r="D109"/>
      <c r="E109"/>
      <c r="AP109"/>
      <c r="AQ109"/>
    </row>
    <row r="110" spans="2:43" ht="409.6">
      <c r="B110"/>
      <c r="C110"/>
      <c r="D110"/>
      <c r="E110"/>
      <c r="AP110"/>
      <c r="AQ110"/>
    </row>
    <row r="111" spans="2:43" ht="409.6">
      <c r="B111"/>
      <c r="C111"/>
      <c r="D111"/>
      <c r="E111"/>
      <c r="AP111"/>
      <c r="AQ111"/>
    </row>
    <row r="112" spans="2:43" ht="409.6">
      <c r="B112"/>
      <c r="C112"/>
      <c r="D112"/>
      <c r="E112"/>
      <c r="AP112"/>
      <c r="AQ112"/>
    </row>
    <row r="113" spans="1:43" ht="409.6">
      <c r="B113"/>
      <c r="C113"/>
      <c r="D113"/>
      <c r="E113"/>
      <c r="AP113"/>
      <c r="AQ113"/>
    </row>
    <row r="114" spans="1:43" ht="409.6">
      <c r="B114"/>
      <c r="C114"/>
      <c r="D114"/>
      <c r="E114"/>
      <c r="AP114"/>
      <c r="AQ114"/>
    </row>
    <row r="115" spans="1:43" ht="409.6">
      <c r="B115"/>
      <c r="C115"/>
      <c r="D115"/>
      <c r="E115"/>
      <c r="AP115"/>
      <c r="AQ115"/>
    </row>
    <row r="116" spans="1:43" ht="409.6">
      <c r="B116"/>
      <c r="C116"/>
      <c r="D116"/>
      <c r="E116"/>
      <c r="AP116"/>
      <c r="AQ116"/>
    </row>
    <row r="117" spans="1:43" ht="409.6">
      <c r="B117"/>
      <c r="C117"/>
      <c r="D117"/>
      <c r="E117"/>
      <c r="AP117"/>
      <c r="AQ117"/>
    </row>
    <row r="118" spans="1:43" ht="409.6">
      <c r="B118"/>
      <c r="C118"/>
      <c r="D118"/>
      <c r="E118"/>
      <c r="AP118"/>
      <c r="AQ118"/>
    </row>
    <row r="119" spans="1:43" ht="409.6">
      <c r="B119"/>
      <c r="C119"/>
      <c r="D119"/>
      <c r="E119"/>
      <c r="AP119"/>
      <c r="AQ119"/>
    </row>
    <row r="120" spans="1:43" ht="409.6">
      <c r="B120"/>
      <c r="C120"/>
      <c r="D120"/>
      <c r="E120"/>
      <c r="AP120"/>
      <c r="AQ120"/>
    </row>
    <row r="121" spans="1:43" ht="409.6">
      <c r="B121" s="82"/>
      <c r="C121"/>
      <c r="D121"/>
      <c r="E121"/>
      <c r="AP121"/>
      <c r="AQ121"/>
    </row>
    <row r="122" spans="1:43" ht="409.6">
      <c r="B122"/>
      <c r="C122"/>
      <c r="D122"/>
      <c r="E122"/>
      <c r="AP122"/>
      <c r="AQ122"/>
    </row>
    <row r="123" spans="1:43" ht="409.6">
      <c r="B123"/>
      <c r="C123"/>
      <c r="D123"/>
      <c r="E123"/>
      <c r="AP123"/>
      <c r="AQ123"/>
    </row>
    <row r="124" spans="1:43" ht="409.6">
      <c r="B124" s="3"/>
      <c r="C124"/>
      <c r="D124"/>
      <c r="E124"/>
      <c r="AP124"/>
      <c r="AQ124"/>
    </row>
    <row r="125" spans="1:43" ht="409.6">
      <c r="A125" s="82"/>
      <c r="B125"/>
      <c r="C125"/>
      <c r="D125"/>
      <c r="E125"/>
      <c r="AP125"/>
      <c r="AQ125"/>
    </row>
    <row r="126" spans="1:43" ht="409.6">
      <c r="A126" s="82"/>
      <c r="B126"/>
      <c r="C126"/>
      <c r="D126"/>
      <c r="E126"/>
      <c r="AP126"/>
      <c r="AQ126"/>
    </row>
    <row r="127" spans="1:43" ht="409.6">
      <c r="A127" s="82"/>
      <c r="B127"/>
      <c r="C127"/>
      <c r="D127"/>
      <c r="E127"/>
      <c r="AP127"/>
      <c r="AQ127"/>
    </row>
    <row r="128" spans="1:43" ht="409.6">
      <c r="A128" s="82"/>
      <c r="B128"/>
      <c r="C128"/>
      <c r="D128"/>
      <c r="E128"/>
      <c r="AP128"/>
      <c r="AQ128"/>
    </row>
    <row r="129" spans="1:43" ht="409.6">
      <c r="B129"/>
      <c r="C129"/>
      <c r="D129"/>
      <c r="E129"/>
      <c r="AP129"/>
      <c r="AQ129"/>
    </row>
    <row r="130" spans="1:43" ht="409.6">
      <c r="B130"/>
      <c r="C130"/>
      <c r="D130"/>
      <c r="E130"/>
      <c r="AP130"/>
      <c r="AQ130"/>
    </row>
    <row r="131" spans="1:43" ht="409.6">
      <c r="A131" s="3"/>
      <c r="B131"/>
      <c r="C131"/>
      <c r="D131"/>
      <c r="E131"/>
      <c r="AP131"/>
      <c r="AQ131"/>
    </row>
    <row r="132" spans="1:43" ht="409.6">
      <c r="A132" s="3"/>
      <c r="B132"/>
      <c r="C132"/>
      <c r="D132"/>
      <c r="E132"/>
      <c r="AP132"/>
      <c r="AQ132"/>
    </row>
    <row r="133" spans="1:43" ht="409.6">
      <c r="B133"/>
      <c r="C133"/>
      <c r="D133"/>
      <c r="E133"/>
      <c r="AP133"/>
      <c r="AQ133"/>
    </row>
    <row r="134" spans="1:43" ht="409.6">
      <c r="B134"/>
      <c r="C134"/>
      <c r="D134"/>
      <c r="E134"/>
      <c r="AP134"/>
      <c r="AQ134"/>
    </row>
    <row r="135" spans="1:43" ht="409.6">
      <c r="B135"/>
      <c r="C135"/>
      <c r="D135"/>
      <c r="E135"/>
      <c r="AP135"/>
      <c r="AQ135"/>
    </row>
    <row r="136" spans="1:43" ht="409.6">
      <c r="B136"/>
      <c r="C136"/>
      <c r="D136"/>
      <c r="E136"/>
      <c r="AP136"/>
      <c r="AQ136"/>
    </row>
    <row r="137" spans="1:43" ht="409.6">
      <c r="B137"/>
      <c r="C137"/>
      <c r="D137"/>
      <c r="E137"/>
      <c r="AP137"/>
      <c r="AQ137"/>
    </row>
    <row r="138" spans="1:43" ht="409.6">
      <c r="B138"/>
      <c r="C138"/>
      <c r="D138"/>
      <c r="E138"/>
      <c r="AP138"/>
      <c r="AQ138"/>
    </row>
    <row r="139" spans="1:43" ht="409.6">
      <c r="B139" s="83"/>
      <c r="C139"/>
      <c r="D139"/>
      <c r="E139"/>
      <c r="AP139"/>
      <c r="AQ139"/>
    </row>
    <row r="140" spans="1:43" ht="409.6">
      <c r="B140"/>
      <c r="C140"/>
      <c r="D140"/>
      <c r="E140"/>
      <c r="AP140"/>
      <c r="AQ140"/>
    </row>
    <row r="141" spans="1:43" ht="409.6">
      <c r="B141"/>
      <c r="C141"/>
      <c r="D141"/>
      <c r="E141"/>
      <c r="AP141"/>
      <c r="AQ141"/>
    </row>
    <row r="142" spans="1:43" ht="409.6">
      <c r="B142"/>
      <c r="C142"/>
      <c r="D142"/>
      <c r="E142"/>
      <c r="AP142"/>
      <c r="AQ142"/>
    </row>
    <row r="143" spans="1:43" ht="409.6">
      <c r="B143"/>
      <c r="C143"/>
      <c r="D143"/>
      <c r="E143"/>
      <c r="AP143"/>
      <c r="AQ143"/>
    </row>
    <row r="144" spans="1:43" ht="409.6">
      <c r="B144"/>
      <c r="C144"/>
      <c r="D144"/>
      <c r="E144"/>
      <c r="AP144"/>
      <c r="AQ144"/>
    </row>
    <row r="145" spans="1:43" ht="409.6">
      <c r="B145"/>
      <c r="C145"/>
      <c r="D145"/>
      <c r="E145"/>
      <c r="AP145"/>
      <c r="AQ145"/>
    </row>
    <row r="146" spans="1:43" ht="409.6">
      <c r="B146"/>
      <c r="C146"/>
      <c r="D146"/>
      <c r="E146"/>
      <c r="AP146"/>
      <c r="AQ146"/>
    </row>
    <row r="147" spans="1:43" ht="409.6">
      <c r="B147"/>
      <c r="C147"/>
      <c r="D147"/>
      <c r="E147"/>
      <c r="AP147"/>
      <c r="AQ147"/>
    </row>
    <row r="148" spans="1:43" ht="409.6">
      <c r="A148" s="83"/>
      <c r="B148"/>
      <c r="C148"/>
      <c r="D148"/>
      <c r="E148"/>
      <c r="AP148"/>
      <c r="AQ148"/>
    </row>
    <row r="149" spans="1:43" ht="409.6">
      <c r="A149" s="83"/>
      <c r="B149"/>
      <c r="C149"/>
      <c r="D149"/>
      <c r="E149"/>
      <c r="AP149"/>
      <c r="AQ149"/>
    </row>
    <row r="150" spans="1:43" ht="409.6">
      <c r="A150" s="83"/>
      <c r="B150" s="83"/>
      <c r="C150"/>
      <c r="D150"/>
      <c r="E150"/>
      <c r="AP150"/>
      <c r="AQ150"/>
    </row>
    <row r="151" spans="1:43" ht="409.6">
      <c r="A151" s="83"/>
      <c r="B151"/>
      <c r="C151"/>
      <c r="D151"/>
      <c r="E151"/>
      <c r="AP151"/>
      <c r="AQ151"/>
    </row>
    <row r="152" spans="1:43" ht="409.6">
      <c r="A152" s="83"/>
      <c r="B152"/>
      <c r="C152"/>
      <c r="D152"/>
      <c r="E152"/>
      <c r="AP152"/>
      <c r="AQ152"/>
    </row>
    <row r="153" spans="1:43" ht="409.6">
      <c r="B153"/>
      <c r="C153"/>
      <c r="D153"/>
      <c r="E153"/>
      <c r="AP153"/>
      <c r="AQ153"/>
    </row>
    <row r="154" spans="1:43" ht="409.6">
      <c r="B154"/>
      <c r="C154"/>
      <c r="D154"/>
      <c r="E154"/>
      <c r="AP154"/>
      <c r="AQ154"/>
    </row>
    <row r="155" spans="1:43" ht="409.6">
      <c r="B155"/>
      <c r="C155"/>
      <c r="D155"/>
      <c r="E155"/>
      <c r="AP155"/>
      <c r="AQ155"/>
    </row>
    <row r="156" spans="1:43" ht="409.6">
      <c r="B156"/>
      <c r="C156"/>
      <c r="D156"/>
      <c r="E156"/>
      <c r="AP156"/>
      <c r="AQ156"/>
    </row>
    <row r="157" spans="1:43" ht="409.6">
      <c r="B157"/>
      <c r="C157"/>
      <c r="D157"/>
      <c r="E157"/>
      <c r="AP157"/>
      <c r="AQ157"/>
    </row>
    <row r="158" spans="1:43" ht="409.6">
      <c r="B158"/>
      <c r="C158"/>
      <c r="D158"/>
      <c r="E158"/>
      <c r="AP158"/>
      <c r="AQ158"/>
    </row>
    <row r="159" spans="1:43" ht="409.6">
      <c r="B159"/>
      <c r="C159"/>
      <c r="D159"/>
      <c r="E159"/>
      <c r="AP159"/>
      <c r="AQ159"/>
    </row>
    <row r="160" spans="1:43" ht="409.6">
      <c r="A160" s="83"/>
      <c r="B160"/>
      <c r="C160"/>
      <c r="D160"/>
      <c r="E160"/>
      <c r="AP160"/>
      <c r="AQ160"/>
    </row>
    <row r="161" spans="1:43" ht="409.6">
      <c r="B161"/>
      <c r="C161"/>
      <c r="D161"/>
      <c r="E161"/>
      <c r="AP161"/>
      <c r="AQ161"/>
    </row>
    <row r="162" spans="1:43" ht="409.6">
      <c r="B162"/>
      <c r="C162"/>
      <c r="D162"/>
      <c r="E162"/>
      <c r="AP162"/>
      <c r="AQ162"/>
    </row>
    <row r="163" spans="1:43" ht="409.6">
      <c r="B163"/>
      <c r="C163"/>
      <c r="D163"/>
      <c r="E163"/>
      <c r="AP163"/>
      <c r="AQ163"/>
    </row>
    <row r="164" spans="1:43" ht="409.6">
      <c r="A164" s="83"/>
      <c r="B164"/>
      <c r="C164"/>
      <c r="D164"/>
      <c r="E164"/>
      <c r="AP164"/>
      <c r="AQ164"/>
    </row>
    <row r="165" spans="1:43" ht="409.6">
      <c r="A165" s="83"/>
      <c r="B165"/>
      <c r="C165"/>
      <c r="D165"/>
      <c r="E165"/>
      <c r="AP165"/>
      <c r="AQ165"/>
    </row>
    <row r="166" spans="1:43" ht="409.6">
      <c r="B166"/>
      <c r="C166"/>
      <c r="D166"/>
      <c r="E166"/>
      <c r="AP166"/>
      <c r="AQ166"/>
    </row>
    <row r="167" spans="1:43" ht="409.6">
      <c r="B167"/>
      <c r="C167"/>
      <c r="D167"/>
      <c r="E167"/>
      <c r="AP167"/>
      <c r="AQ167"/>
    </row>
    <row r="168" spans="1:43" ht="409.6">
      <c r="B168"/>
      <c r="C168"/>
      <c r="D168"/>
      <c r="E168"/>
      <c r="AP168"/>
      <c r="AQ168"/>
    </row>
    <row r="169" spans="1:43" ht="409.6">
      <c r="B169"/>
      <c r="C169"/>
      <c r="D169"/>
      <c r="E169"/>
      <c r="AP169"/>
      <c r="AQ169"/>
    </row>
    <row r="170" spans="1:43" ht="409.6">
      <c r="B170" s="83"/>
      <c r="C170"/>
      <c r="D170"/>
      <c r="E170"/>
      <c r="AP170"/>
      <c r="AQ170"/>
    </row>
    <row r="171" spans="1:43" ht="409.6">
      <c r="B171"/>
      <c r="C171"/>
      <c r="D171"/>
      <c r="E171"/>
      <c r="AP171"/>
      <c r="AQ171"/>
    </row>
    <row r="172" spans="1:43" ht="409.6">
      <c r="B172"/>
      <c r="C172"/>
      <c r="D172"/>
      <c r="E172"/>
      <c r="AP172"/>
      <c r="AQ172"/>
    </row>
    <row r="173" spans="1:43" ht="409.6">
      <c r="B173"/>
      <c r="C173"/>
      <c r="D173"/>
      <c r="E173"/>
      <c r="AP173"/>
      <c r="AQ173"/>
    </row>
    <row r="174" spans="1:43" ht="409.6">
      <c r="B174"/>
      <c r="C174"/>
      <c r="D174"/>
      <c r="E174"/>
      <c r="AP174"/>
      <c r="AQ174"/>
    </row>
    <row r="175" spans="1:43" ht="409.6">
      <c r="B175"/>
      <c r="C175"/>
      <c r="D175"/>
      <c r="E175"/>
      <c r="AP175"/>
      <c r="AQ175"/>
    </row>
    <row r="176" spans="1:43" ht="409.6">
      <c r="B176"/>
      <c r="C176"/>
      <c r="D176"/>
      <c r="E176"/>
      <c r="AP176"/>
      <c r="AQ176"/>
    </row>
    <row r="177" spans="1:43" ht="409.6">
      <c r="B177" s="3"/>
      <c r="C177"/>
      <c r="D177"/>
      <c r="E177"/>
      <c r="AP177"/>
      <c r="AQ177"/>
    </row>
    <row r="178" spans="1:43" ht="409.6">
      <c r="B178"/>
      <c r="C178"/>
      <c r="D178"/>
      <c r="E178"/>
      <c r="AP178"/>
      <c r="AQ178"/>
    </row>
    <row r="179" spans="1:43" ht="409.6">
      <c r="B179"/>
      <c r="C179"/>
      <c r="D179"/>
      <c r="E179"/>
      <c r="AP179"/>
      <c r="AQ179"/>
    </row>
    <row r="180" spans="1:43" ht="409.6">
      <c r="B180"/>
      <c r="C180"/>
      <c r="D180"/>
      <c r="E180"/>
      <c r="AP180"/>
      <c r="AQ180"/>
    </row>
    <row r="181" spans="1:43" ht="409.6">
      <c r="B181"/>
      <c r="C181"/>
      <c r="D181"/>
      <c r="E181"/>
      <c r="AP181"/>
      <c r="AQ181"/>
    </row>
    <row r="182" spans="1:43" ht="409.6">
      <c r="B182" s="82"/>
      <c r="C182"/>
      <c r="D182"/>
      <c r="E182"/>
      <c r="AP182"/>
      <c r="AQ182"/>
    </row>
    <row r="183" spans="1:43" ht="409.6">
      <c r="B183" s="82"/>
      <c r="C183"/>
      <c r="D183"/>
      <c r="E183"/>
      <c r="AP183"/>
      <c r="AQ183"/>
    </row>
    <row r="184" spans="1:43" ht="409.6">
      <c r="B184" s="82"/>
      <c r="C184"/>
      <c r="D184"/>
      <c r="E184"/>
      <c r="AP184"/>
      <c r="AQ184"/>
    </row>
    <row r="185" spans="1:43" ht="409.6">
      <c r="B185" s="3"/>
      <c r="C185"/>
      <c r="D185"/>
      <c r="E185"/>
      <c r="AP185"/>
      <c r="AQ185"/>
    </row>
    <row r="186" spans="1:43" ht="409.6">
      <c r="B186" s="83"/>
      <c r="C186"/>
      <c r="D186"/>
      <c r="E186"/>
      <c r="AP186"/>
      <c r="AQ186"/>
    </row>
    <row r="187" spans="1:43" ht="409.6">
      <c r="A187" s="83"/>
      <c r="B187" s="83"/>
      <c r="C187"/>
      <c r="D187"/>
      <c r="E187"/>
      <c r="AP187"/>
      <c r="AQ187"/>
    </row>
    <row r="188" spans="1:43" ht="409.6">
      <c r="B188" s="83"/>
      <c r="C188"/>
      <c r="D188"/>
      <c r="E188"/>
      <c r="AP188"/>
      <c r="AQ188"/>
    </row>
    <row r="189" spans="1:43" ht="409.6">
      <c r="A189" s="83"/>
      <c r="B189"/>
      <c r="C189"/>
      <c r="D189"/>
      <c r="E189"/>
      <c r="AP189"/>
      <c r="AQ189"/>
    </row>
    <row r="190" spans="1:43" ht="409.6">
      <c r="B190"/>
      <c r="C190"/>
      <c r="D190"/>
      <c r="E190"/>
      <c r="AP190"/>
      <c r="AQ190"/>
    </row>
    <row r="197" spans="1:43" ht="409.6">
      <c r="A197" s="3"/>
      <c r="C197"/>
      <c r="D197"/>
      <c r="E197"/>
      <c r="AP197"/>
      <c r="AQ197"/>
    </row>
  </sheetData>
  <mergeCells count="2">
    <mergeCell ref="E1:O1"/>
    <mergeCell ref="P1:A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2" workbookViewId="0">
      <selection activeCell="C87" sqref="C87"/>
    </sheetView>
  </sheetViews>
  <sheetFormatPr defaultRowHeight="15"/>
  <cols>
    <col min="1" max="1" width="43.140625" customWidth="1"/>
    <col min="3" max="3" width="51.5703125" customWidth="1"/>
  </cols>
  <sheetData>
    <row r="1" spans="1:4">
      <c r="A1" s="17" t="s">
        <v>143</v>
      </c>
      <c r="B1">
        <f>COUNTIF($C$1:$C$90,A1)</f>
        <v>1</v>
      </c>
      <c r="C1" s="11" t="s">
        <v>143</v>
      </c>
      <c r="D1">
        <f>COUNTIF($A$1:$A$91,C1)</f>
        <v>2</v>
      </c>
    </row>
    <row r="2" spans="1:4">
      <c r="A2" s="17" t="s">
        <v>143</v>
      </c>
      <c r="B2">
        <f t="shared" ref="B2:B65" si="0">COUNTIF($C$1:$C$90,A2)</f>
        <v>1</v>
      </c>
      <c r="C2" s="11" t="s">
        <v>54</v>
      </c>
      <c r="D2">
        <f t="shared" ref="D2:D65" si="1">COUNTIF($A$1:$A$91,C2)</f>
        <v>1</v>
      </c>
    </row>
    <row r="3" spans="1:4">
      <c r="A3" s="17" t="s">
        <v>54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s="17" t="s">
        <v>57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s="17" t="s">
        <v>58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s="17" t="s">
        <v>59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s="17" t="s">
        <v>60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s="17" t="s">
        <v>61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s="17" t="s">
        <v>62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s="17" t="s">
        <v>63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s="17" t="s">
        <v>240</v>
      </c>
      <c r="B11">
        <f t="shared" si="0"/>
        <v>0</v>
      </c>
      <c r="C11" s="11" t="s">
        <v>64</v>
      </c>
      <c r="D11">
        <f t="shared" si="1"/>
        <v>0</v>
      </c>
    </row>
    <row r="12" spans="1:4">
      <c r="A12" s="17" t="s">
        <v>65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s="17" t="s">
        <v>66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s="17" t="s">
        <v>241</v>
      </c>
      <c r="B14">
        <f t="shared" si="0"/>
        <v>0</v>
      </c>
      <c r="C14" s="66" t="s">
        <v>68</v>
      </c>
      <c r="D14">
        <f t="shared" si="1"/>
        <v>0</v>
      </c>
    </row>
    <row r="15" spans="1:4">
      <c r="A15" s="17" t="s">
        <v>70</v>
      </c>
      <c r="B15">
        <f t="shared" si="0"/>
        <v>1</v>
      </c>
      <c r="C15" s="11" t="s">
        <v>69</v>
      </c>
      <c r="D15">
        <f t="shared" si="1"/>
        <v>0</v>
      </c>
    </row>
    <row r="16" spans="1:4">
      <c r="A16" s="17" t="s">
        <v>71</v>
      </c>
      <c r="B16">
        <f t="shared" si="0"/>
        <v>1</v>
      </c>
      <c r="C16" s="11" t="s">
        <v>70</v>
      </c>
      <c r="D16">
        <f t="shared" si="1"/>
        <v>1</v>
      </c>
    </row>
    <row r="17" spans="1:4">
      <c r="A17" s="17" t="s">
        <v>72</v>
      </c>
      <c r="B17">
        <f t="shared" si="0"/>
        <v>1</v>
      </c>
      <c r="C17" s="11" t="s">
        <v>71</v>
      </c>
      <c r="D17">
        <f t="shared" si="1"/>
        <v>1</v>
      </c>
    </row>
    <row r="18" spans="1:4" ht="26.25">
      <c r="A18" s="89" t="s">
        <v>208</v>
      </c>
      <c r="B18">
        <f t="shared" si="0"/>
        <v>0</v>
      </c>
      <c r="C18" s="11" t="s">
        <v>72</v>
      </c>
      <c r="D18">
        <f t="shared" si="1"/>
        <v>1</v>
      </c>
    </row>
    <row r="19" spans="1:4" ht="26.25">
      <c r="A19" s="89" t="s">
        <v>209</v>
      </c>
      <c r="B19">
        <f t="shared" si="0"/>
        <v>0</v>
      </c>
      <c r="C19" s="67" t="s">
        <v>226</v>
      </c>
      <c r="D19">
        <f t="shared" si="1"/>
        <v>0</v>
      </c>
    </row>
    <row r="20" spans="1:4">
      <c r="A20" s="89" t="s">
        <v>210</v>
      </c>
      <c r="B20">
        <f t="shared" si="0"/>
        <v>0</v>
      </c>
      <c r="C20" s="68" t="s">
        <v>227</v>
      </c>
      <c r="D20">
        <f t="shared" si="1"/>
        <v>0</v>
      </c>
    </row>
    <row r="21" spans="1:4">
      <c r="A21" s="89" t="s">
        <v>211</v>
      </c>
      <c r="B21">
        <f t="shared" si="0"/>
        <v>0</v>
      </c>
      <c r="C21" s="68" t="s">
        <v>228</v>
      </c>
      <c r="D21">
        <f t="shared" si="1"/>
        <v>0</v>
      </c>
    </row>
    <row r="22" spans="1:4">
      <c r="A22" s="17" t="s">
        <v>73</v>
      </c>
      <c r="B22">
        <f t="shared" si="0"/>
        <v>1</v>
      </c>
      <c r="C22" s="67" t="s">
        <v>229</v>
      </c>
      <c r="D22">
        <f t="shared" si="1"/>
        <v>0</v>
      </c>
    </row>
    <row r="23" spans="1:4">
      <c r="A23" s="17" t="s">
        <v>74</v>
      </c>
      <c r="B23">
        <f t="shared" si="0"/>
        <v>1</v>
      </c>
      <c r="C23" s="11" t="s">
        <v>73</v>
      </c>
      <c r="D23">
        <f t="shared" si="1"/>
        <v>1</v>
      </c>
    </row>
    <row r="24" spans="1:4" ht="30">
      <c r="A24" s="90" t="s">
        <v>212</v>
      </c>
      <c r="B24">
        <f t="shared" si="0"/>
        <v>0</v>
      </c>
      <c r="C24" s="11" t="s">
        <v>74</v>
      </c>
      <c r="D24">
        <f t="shared" si="1"/>
        <v>1</v>
      </c>
    </row>
    <row r="25" spans="1:4" ht="30">
      <c r="A25" s="90" t="s">
        <v>213</v>
      </c>
      <c r="B25">
        <f t="shared" si="0"/>
        <v>0</v>
      </c>
      <c r="C25" s="11" t="s">
        <v>75</v>
      </c>
      <c r="D25">
        <f t="shared" si="1"/>
        <v>1</v>
      </c>
    </row>
    <row r="26" spans="1:4">
      <c r="A26" s="17" t="s">
        <v>75</v>
      </c>
      <c r="B26">
        <f t="shared" si="0"/>
        <v>1</v>
      </c>
      <c r="C26" s="11" t="s">
        <v>76</v>
      </c>
      <c r="D26">
        <f t="shared" si="1"/>
        <v>1</v>
      </c>
    </row>
    <row r="27" spans="1:4">
      <c r="A27" s="17" t="s">
        <v>76</v>
      </c>
      <c r="B27">
        <f t="shared" si="0"/>
        <v>1</v>
      </c>
      <c r="C27" s="11" t="s">
        <v>77</v>
      </c>
      <c r="D27">
        <f t="shared" si="1"/>
        <v>2</v>
      </c>
    </row>
    <row r="28" spans="1:4">
      <c r="A28" s="17" t="s">
        <v>77</v>
      </c>
      <c r="B28">
        <f t="shared" si="0"/>
        <v>1</v>
      </c>
      <c r="C28" s="11" t="s">
        <v>78</v>
      </c>
      <c r="D28">
        <f t="shared" si="1"/>
        <v>0</v>
      </c>
    </row>
    <row r="29" spans="1:4">
      <c r="A29" s="17" t="s">
        <v>77</v>
      </c>
      <c r="B29">
        <f t="shared" si="0"/>
        <v>1</v>
      </c>
      <c r="C29" s="11" t="s">
        <v>145</v>
      </c>
      <c r="D29">
        <f t="shared" si="1"/>
        <v>0</v>
      </c>
    </row>
    <row r="30" spans="1:4">
      <c r="A30" s="17" t="s">
        <v>79</v>
      </c>
      <c r="B30">
        <f t="shared" si="0"/>
        <v>1</v>
      </c>
      <c r="C30" s="11" t="s">
        <v>79</v>
      </c>
      <c r="D30">
        <f t="shared" si="1"/>
        <v>1</v>
      </c>
    </row>
    <row r="31" spans="1:4">
      <c r="A31" s="17" t="s">
        <v>146</v>
      </c>
      <c r="B31">
        <f t="shared" si="0"/>
        <v>1</v>
      </c>
      <c r="C31" s="11" t="s">
        <v>146</v>
      </c>
      <c r="D31">
        <f t="shared" si="1"/>
        <v>1</v>
      </c>
    </row>
    <row r="32" spans="1:4">
      <c r="A32" s="17" t="s">
        <v>82</v>
      </c>
      <c r="B32">
        <f t="shared" si="0"/>
        <v>1</v>
      </c>
      <c r="C32" s="11" t="s">
        <v>82</v>
      </c>
      <c r="D32">
        <f t="shared" si="1"/>
        <v>1</v>
      </c>
    </row>
    <row r="33" spans="1:4">
      <c r="A33" s="17" t="s">
        <v>83</v>
      </c>
      <c r="B33">
        <f t="shared" si="0"/>
        <v>1</v>
      </c>
      <c r="C33" s="11" t="s">
        <v>83</v>
      </c>
      <c r="D33">
        <f t="shared" si="1"/>
        <v>1</v>
      </c>
    </row>
    <row r="34" spans="1:4">
      <c r="A34" s="17" t="s">
        <v>84</v>
      </c>
      <c r="B34">
        <f t="shared" si="0"/>
        <v>1</v>
      </c>
      <c r="C34" s="11" t="s">
        <v>84</v>
      </c>
      <c r="D34">
        <f t="shared" si="1"/>
        <v>1</v>
      </c>
    </row>
    <row r="35" spans="1:4">
      <c r="A35" s="17" t="s">
        <v>87</v>
      </c>
      <c r="B35">
        <f t="shared" si="0"/>
        <v>1</v>
      </c>
      <c r="C35" s="11" t="s">
        <v>87</v>
      </c>
      <c r="D35">
        <f t="shared" si="1"/>
        <v>1</v>
      </c>
    </row>
    <row r="36" spans="1:4">
      <c r="A36" s="17" t="s">
        <v>88</v>
      </c>
      <c r="B36">
        <f t="shared" si="0"/>
        <v>1</v>
      </c>
      <c r="C36" s="67" t="s">
        <v>88</v>
      </c>
      <c r="D36">
        <f t="shared" si="1"/>
        <v>1</v>
      </c>
    </row>
    <row r="37" spans="1:4">
      <c r="A37" s="17" t="s">
        <v>89</v>
      </c>
      <c r="B37">
        <f t="shared" si="0"/>
        <v>1</v>
      </c>
      <c r="C37" s="11" t="s">
        <v>89</v>
      </c>
      <c r="D37">
        <f t="shared" si="1"/>
        <v>1</v>
      </c>
    </row>
    <row r="38" spans="1:4">
      <c r="A38" s="17" t="s">
        <v>90</v>
      </c>
      <c r="B38">
        <f t="shared" si="0"/>
        <v>1</v>
      </c>
      <c r="C38" s="11" t="s">
        <v>90</v>
      </c>
      <c r="D38">
        <f t="shared" si="1"/>
        <v>1</v>
      </c>
    </row>
    <row r="39" spans="1:4">
      <c r="A39" s="17" t="s">
        <v>91</v>
      </c>
      <c r="B39">
        <f t="shared" si="0"/>
        <v>1</v>
      </c>
      <c r="C39" s="11" t="s">
        <v>91</v>
      </c>
      <c r="D39">
        <f t="shared" si="1"/>
        <v>1</v>
      </c>
    </row>
    <row r="40" spans="1:4">
      <c r="A40" s="17" t="s">
        <v>92</v>
      </c>
      <c r="B40">
        <f t="shared" si="0"/>
        <v>1</v>
      </c>
      <c r="C40" s="11" t="s">
        <v>92</v>
      </c>
      <c r="D40">
        <f t="shared" si="1"/>
        <v>1</v>
      </c>
    </row>
    <row r="41" spans="1:4">
      <c r="A41" s="91" t="s">
        <v>215</v>
      </c>
      <c r="B41">
        <f t="shared" si="0"/>
        <v>0</v>
      </c>
      <c r="C41" s="11" t="s">
        <v>176</v>
      </c>
      <c r="D41">
        <f t="shared" si="1"/>
        <v>0</v>
      </c>
    </row>
    <row r="42" spans="1:4">
      <c r="A42" s="91" t="s">
        <v>215</v>
      </c>
      <c r="B42">
        <f t="shared" si="0"/>
        <v>0</v>
      </c>
      <c r="C42" s="11" t="s">
        <v>169</v>
      </c>
      <c r="D42">
        <f t="shared" si="1"/>
        <v>0</v>
      </c>
    </row>
    <row r="43" spans="1:4">
      <c r="A43" s="91" t="s">
        <v>215</v>
      </c>
      <c r="B43">
        <f t="shared" si="0"/>
        <v>0</v>
      </c>
      <c r="C43" s="11" t="s">
        <v>177</v>
      </c>
      <c r="D43">
        <f t="shared" si="1"/>
        <v>0</v>
      </c>
    </row>
    <row r="44" spans="1:4">
      <c r="A44" s="91" t="s">
        <v>215</v>
      </c>
      <c r="B44">
        <f t="shared" si="0"/>
        <v>0</v>
      </c>
      <c r="C44" s="11" t="s">
        <v>178</v>
      </c>
      <c r="D44">
        <f t="shared" si="1"/>
        <v>0</v>
      </c>
    </row>
    <row r="45" spans="1:4">
      <c r="A45" s="91" t="s">
        <v>242</v>
      </c>
      <c r="B45">
        <f t="shared" si="0"/>
        <v>0</v>
      </c>
      <c r="C45" s="11" t="s">
        <v>93</v>
      </c>
      <c r="D45">
        <f t="shared" si="1"/>
        <v>1</v>
      </c>
    </row>
    <row r="46" spans="1:4">
      <c r="A46" s="17" t="s">
        <v>93</v>
      </c>
      <c r="B46">
        <f t="shared" si="0"/>
        <v>1</v>
      </c>
      <c r="C46" s="92" t="s">
        <v>170</v>
      </c>
      <c r="D46">
        <f t="shared" si="1"/>
        <v>0</v>
      </c>
    </row>
    <row r="47" spans="1:4">
      <c r="A47" s="17" t="s">
        <v>94</v>
      </c>
      <c r="B47">
        <f t="shared" si="0"/>
        <v>0</v>
      </c>
      <c r="C47" s="66" t="s">
        <v>147</v>
      </c>
      <c r="D47">
        <f t="shared" si="1"/>
        <v>0</v>
      </c>
    </row>
    <row r="48" spans="1:4">
      <c r="A48" s="17" t="s">
        <v>95</v>
      </c>
      <c r="B48">
        <f t="shared" si="0"/>
        <v>1</v>
      </c>
      <c r="C48" s="66" t="s">
        <v>95</v>
      </c>
      <c r="D48">
        <f t="shared" si="1"/>
        <v>1</v>
      </c>
    </row>
    <row r="49" spans="1:4">
      <c r="A49" s="17" t="s">
        <v>96</v>
      </c>
      <c r="B49">
        <f t="shared" si="0"/>
        <v>1</v>
      </c>
      <c r="C49" s="66" t="s">
        <v>96</v>
      </c>
      <c r="D49">
        <f t="shared" si="1"/>
        <v>1</v>
      </c>
    </row>
    <row r="50" spans="1:4">
      <c r="A50" s="17" t="s">
        <v>97</v>
      </c>
      <c r="B50">
        <f t="shared" si="0"/>
        <v>1</v>
      </c>
      <c r="C50" s="11" t="s">
        <v>97</v>
      </c>
      <c r="D50">
        <f t="shared" si="1"/>
        <v>1</v>
      </c>
    </row>
    <row r="51" spans="1:4">
      <c r="A51" s="17" t="s">
        <v>98</v>
      </c>
      <c r="B51">
        <f t="shared" si="0"/>
        <v>1</v>
      </c>
      <c r="C51" s="11" t="s">
        <v>98</v>
      </c>
      <c r="D51">
        <f t="shared" si="1"/>
        <v>1</v>
      </c>
    </row>
    <row r="52" spans="1:4">
      <c r="A52" s="17" t="s">
        <v>99</v>
      </c>
      <c r="B52">
        <f t="shared" si="0"/>
        <v>1</v>
      </c>
      <c r="C52" s="11" t="s">
        <v>99</v>
      </c>
      <c r="D52">
        <f t="shared" si="1"/>
        <v>1</v>
      </c>
    </row>
    <row r="53" spans="1:4">
      <c r="A53" s="91" t="s">
        <v>243</v>
      </c>
      <c r="B53">
        <f t="shared" si="0"/>
        <v>0</v>
      </c>
      <c r="C53" s="92" t="s">
        <v>245</v>
      </c>
      <c r="D53">
        <f t="shared" si="1"/>
        <v>0</v>
      </c>
    </row>
    <row r="54" spans="1:4">
      <c r="A54" s="17" t="s">
        <v>100</v>
      </c>
      <c r="B54">
        <f t="shared" si="0"/>
        <v>1</v>
      </c>
      <c r="C54" s="11" t="s">
        <v>100</v>
      </c>
      <c r="D54">
        <f t="shared" si="1"/>
        <v>1</v>
      </c>
    </row>
    <row r="55" spans="1:4">
      <c r="A55" s="17" t="s">
        <v>103</v>
      </c>
      <c r="B55">
        <f t="shared" si="0"/>
        <v>1</v>
      </c>
      <c r="C55" s="11" t="s">
        <v>103</v>
      </c>
      <c r="D55">
        <f t="shared" si="1"/>
        <v>1</v>
      </c>
    </row>
    <row r="56" spans="1:4">
      <c r="A56" s="17" t="s">
        <v>104</v>
      </c>
      <c r="B56">
        <f t="shared" si="0"/>
        <v>1</v>
      </c>
      <c r="C56" s="11" t="s">
        <v>104</v>
      </c>
      <c r="D56">
        <f t="shared" si="1"/>
        <v>1</v>
      </c>
    </row>
    <row r="57" spans="1:4">
      <c r="A57" s="91" t="s">
        <v>244</v>
      </c>
      <c r="B57">
        <f t="shared" si="0"/>
        <v>0</v>
      </c>
      <c r="C57" s="11" t="s">
        <v>106</v>
      </c>
      <c r="D57">
        <f t="shared" si="1"/>
        <v>0</v>
      </c>
    </row>
    <row r="58" spans="1:4">
      <c r="A58" s="91" t="s">
        <v>107</v>
      </c>
      <c r="B58">
        <f t="shared" si="0"/>
        <v>1</v>
      </c>
      <c r="C58" s="11" t="s">
        <v>107</v>
      </c>
      <c r="D58">
        <f t="shared" si="1"/>
        <v>1</v>
      </c>
    </row>
    <row r="59" spans="1:4">
      <c r="A59" s="17" t="s">
        <v>110</v>
      </c>
      <c r="B59">
        <f t="shared" si="0"/>
        <v>1</v>
      </c>
      <c r="C59" s="12" t="s">
        <v>220</v>
      </c>
      <c r="D59">
        <f t="shared" si="1"/>
        <v>1</v>
      </c>
    </row>
    <row r="60" spans="1:4">
      <c r="A60" s="17" t="s">
        <v>220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s="17" t="s">
        <v>112</v>
      </c>
      <c r="B61">
        <f t="shared" si="0"/>
        <v>1</v>
      </c>
      <c r="C61" s="11" t="s">
        <v>111</v>
      </c>
      <c r="D61">
        <f t="shared" si="1"/>
        <v>0</v>
      </c>
    </row>
    <row r="62" spans="1:4">
      <c r="A62" s="17" t="s">
        <v>113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s="17" t="s">
        <v>114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s="17" t="s">
        <v>115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s="17" t="s">
        <v>117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s="17" t="s">
        <v>118</v>
      </c>
      <c r="B66">
        <f t="shared" ref="B66:B91" si="2">COUNTIF($C$1:$C$90,A66)</f>
        <v>1</v>
      </c>
      <c r="C66" s="11" t="s">
        <v>117</v>
      </c>
      <c r="D66">
        <f t="shared" ref="D66:D91" si="3">COUNTIF($A$1:$A$91,C66)</f>
        <v>1</v>
      </c>
    </row>
    <row r="67" spans="1:4">
      <c r="A67" s="17" t="s">
        <v>119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s="17" t="s">
        <v>121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s="17" t="s">
        <v>223</v>
      </c>
      <c r="B69">
        <f t="shared" si="2"/>
        <v>0</v>
      </c>
      <c r="C69" s="11" t="s">
        <v>121</v>
      </c>
      <c r="D69">
        <f t="shared" si="3"/>
        <v>1</v>
      </c>
    </row>
    <row r="70" spans="1:4">
      <c r="A70" s="17" t="s">
        <v>224</v>
      </c>
      <c r="B70">
        <f t="shared" si="2"/>
        <v>0</v>
      </c>
      <c r="C70" s="11" t="s">
        <v>149</v>
      </c>
      <c r="D70">
        <f t="shared" si="3"/>
        <v>0</v>
      </c>
    </row>
    <row r="71" spans="1:4">
      <c r="A71" s="17" t="s">
        <v>123</v>
      </c>
      <c r="B71">
        <f t="shared" si="2"/>
        <v>1</v>
      </c>
      <c r="C71" s="11" t="s">
        <v>122</v>
      </c>
      <c r="D71">
        <f t="shared" si="3"/>
        <v>0</v>
      </c>
    </row>
    <row r="72" spans="1:4">
      <c r="A72" s="17" t="s">
        <v>124</v>
      </c>
      <c r="B72">
        <f t="shared" si="2"/>
        <v>1</v>
      </c>
      <c r="C72" s="11" t="s">
        <v>123</v>
      </c>
      <c r="D72">
        <f t="shared" si="3"/>
        <v>1</v>
      </c>
    </row>
    <row r="73" spans="1:4">
      <c r="A73" s="17" t="s">
        <v>125</v>
      </c>
      <c r="B73">
        <f t="shared" si="2"/>
        <v>1</v>
      </c>
      <c r="C73" s="11" t="s">
        <v>124</v>
      </c>
      <c r="D73">
        <f t="shared" si="3"/>
        <v>1</v>
      </c>
    </row>
    <row r="74" spans="1:4" ht="409.6">
      <c r="A74" s="17" t="s">
        <v>127</v>
      </c>
      <c r="B74">
        <f t="shared" si="2"/>
        <v>1</v>
      </c>
      <c r="C74" s="11" t="s">
        <v>125</v>
      </c>
      <c r="D74">
        <f t="shared" si="3"/>
        <v>1</v>
      </c>
    </row>
    <row r="75" spans="1:4" ht="409.6">
      <c r="A75" s="17" t="s">
        <v>126</v>
      </c>
      <c r="B75">
        <f t="shared" si="2"/>
        <v>1</v>
      </c>
      <c r="C75" s="11" t="s">
        <v>126</v>
      </c>
      <c r="D75">
        <f t="shared" si="3"/>
        <v>1</v>
      </c>
    </row>
    <row r="76" spans="1:4" ht="409.6">
      <c r="A76" s="17" t="s">
        <v>128</v>
      </c>
      <c r="B76">
        <f t="shared" si="2"/>
        <v>1</v>
      </c>
      <c r="C76" s="11" t="s">
        <v>127</v>
      </c>
      <c r="D76">
        <f t="shared" si="3"/>
        <v>1</v>
      </c>
    </row>
    <row r="77" spans="1:4" ht="409.6">
      <c r="A77" s="17" t="s">
        <v>129</v>
      </c>
      <c r="B77">
        <f t="shared" si="2"/>
        <v>1</v>
      </c>
      <c r="C77" s="11" t="s">
        <v>128</v>
      </c>
      <c r="D77">
        <f t="shared" si="3"/>
        <v>1</v>
      </c>
    </row>
    <row r="78" spans="1:4" ht="409.6">
      <c r="A78" s="17" t="s">
        <v>130</v>
      </c>
      <c r="B78">
        <f t="shared" si="2"/>
        <v>1</v>
      </c>
      <c r="C78" s="11" t="s">
        <v>129</v>
      </c>
      <c r="D78">
        <f t="shared" si="3"/>
        <v>1</v>
      </c>
    </row>
    <row r="79" spans="1:4" ht="409.6">
      <c r="A79" s="17" t="s">
        <v>130</v>
      </c>
      <c r="B79">
        <f t="shared" si="2"/>
        <v>1</v>
      </c>
      <c r="C79" s="11" t="s">
        <v>130</v>
      </c>
      <c r="D79">
        <f t="shared" si="3"/>
        <v>2</v>
      </c>
    </row>
    <row r="80" spans="1:4" ht="409.6">
      <c r="A80" s="91" t="s">
        <v>225</v>
      </c>
      <c r="B80">
        <f t="shared" si="2"/>
        <v>0</v>
      </c>
      <c r="C80" s="11" t="s">
        <v>134</v>
      </c>
      <c r="D80">
        <f t="shared" si="3"/>
        <v>0</v>
      </c>
    </row>
    <row r="81" spans="1:4" ht="409.6">
      <c r="A81" s="17" t="s">
        <v>131</v>
      </c>
      <c r="B81">
        <f t="shared" si="2"/>
        <v>1</v>
      </c>
      <c r="C81" s="11" t="s">
        <v>131</v>
      </c>
      <c r="D81">
        <f t="shared" si="3"/>
        <v>2</v>
      </c>
    </row>
    <row r="82" spans="1:4" ht="409.6">
      <c r="A82" s="91" t="s">
        <v>225</v>
      </c>
      <c r="B82">
        <f t="shared" si="2"/>
        <v>0</v>
      </c>
      <c r="C82" s="11" t="s">
        <v>135</v>
      </c>
      <c r="D82">
        <f t="shared" si="3"/>
        <v>1</v>
      </c>
    </row>
    <row r="83" spans="1:4" ht="409.6">
      <c r="A83" s="17" t="s">
        <v>131</v>
      </c>
      <c r="B83">
        <f t="shared" si="2"/>
        <v>1</v>
      </c>
      <c r="C83" s="11" t="s">
        <v>136</v>
      </c>
      <c r="D83">
        <f t="shared" si="3"/>
        <v>1</v>
      </c>
    </row>
    <row r="84" spans="1:4" ht="409.6">
      <c r="A84" s="17" t="s">
        <v>135</v>
      </c>
      <c r="B84">
        <f t="shared" si="2"/>
        <v>1</v>
      </c>
      <c r="C84" s="11" t="s">
        <v>137</v>
      </c>
      <c r="D84">
        <f t="shared" si="3"/>
        <v>1</v>
      </c>
    </row>
    <row r="85" spans="1:4" ht="409.6">
      <c r="A85" s="17" t="s">
        <v>136</v>
      </c>
      <c r="B85">
        <f t="shared" si="2"/>
        <v>1</v>
      </c>
      <c r="C85" s="11" t="s">
        <v>138</v>
      </c>
      <c r="D85">
        <f t="shared" si="3"/>
        <v>1</v>
      </c>
    </row>
    <row r="86" spans="1:4" ht="409.6">
      <c r="A86" s="17" t="s">
        <v>137</v>
      </c>
      <c r="B86">
        <f t="shared" si="2"/>
        <v>1</v>
      </c>
      <c r="C86" s="11" t="s">
        <v>139</v>
      </c>
      <c r="D86">
        <f t="shared" si="3"/>
        <v>1</v>
      </c>
    </row>
    <row r="87" spans="1:4" ht="409.6">
      <c r="A87" s="17" t="s">
        <v>138</v>
      </c>
      <c r="B87">
        <f t="shared" si="2"/>
        <v>1</v>
      </c>
      <c r="C87" s="11" t="s">
        <v>150</v>
      </c>
      <c r="D87">
        <f t="shared" si="3"/>
        <v>0</v>
      </c>
    </row>
    <row r="88" spans="1:4" ht="409.6">
      <c r="A88" s="17" t="s">
        <v>139</v>
      </c>
      <c r="B88">
        <f t="shared" si="2"/>
        <v>1</v>
      </c>
      <c r="C88" s="11" t="s">
        <v>140</v>
      </c>
      <c r="D88">
        <f t="shared" si="3"/>
        <v>1</v>
      </c>
    </row>
    <row r="89" spans="1:4" ht="409.6">
      <c r="A89" s="17" t="s">
        <v>140</v>
      </c>
      <c r="B89">
        <f t="shared" si="2"/>
        <v>1</v>
      </c>
      <c r="C89" s="11" t="s">
        <v>141</v>
      </c>
      <c r="D89">
        <f t="shared" si="3"/>
        <v>1</v>
      </c>
    </row>
    <row r="90" spans="1:4" ht="409.6">
      <c r="A90" s="90" t="s">
        <v>141</v>
      </c>
      <c r="B90">
        <f t="shared" si="2"/>
        <v>1</v>
      </c>
      <c r="C90" s="11" t="s">
        <v>142</v>
      </c>
      <c r="D90">
        <f t="shared" si="3"/>
        <v>1</v>
      </c>
    </row>
    <row r="91" spans="1:4" ht="409.6">
      <c r="A91" s="17" t="s">
        <v>142</v>
      </c>
      <c r="B91">
        <f t="shared" si="2"/>
        <v>1</v>
      </c>
      <c r="D91">
        <f t="shared" si="3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86"/>
  <sheetViews>
    <sheetView workbookViewId="0">
      <pane xSplit="3" ySplit="2" topLeftCell="D61" activePane="bottomRight" state="frozen"/>
      <selection pane="topRight" activeCell="D1" sqref="D1"/>
      <selection pane="bottomLeft" activeCell="A3" sqref="A3"/>
      <selection pane="bottomRight" activeCell="O75" sqref="O75"/>
    </sheetView>
  </sheetViews>
  <sheetFormatPr defaultColWidth="11.140625" defaultRowHeight="15"/>
  <cols>
    <col min="1" max="1" width="56.140625" customWidth="1"/>
    <col min="2" max="2" width="18" style="86" bestFit="1" customWidth="1"/>
    <col min="3" max="3" width="18" style="86" customWidth="1"/>
    <col min="4" max="4" width="29.28515625" style="3" customWidth="1"/>
    <col min="5" max="5" width="10.7109375" style="10" customWidth="1"/>
    <col min="6" max="6" width="15.7109375" customWidth="1"/>
    <col min="7" max="7" width="12.7109375" customWidth="1"/>
    <col min="8" max="8" width="10.7109375" customWidth="1"/>
    <col min="9" max="12" width="13.7109375" customWidth="1"/>
    <col min="13" max="16" width="11.7109375" customWidth="1"/>
    <col min="17" max="20" width="16.140625" customWidth="1"/>
    <col min="21" max="22" width="13.7109375" customWidth="1"/>
    <col min="23" max="37" width="11.7109375" customWidth="1"/>
    <col min="38" max="38" width="14.7109375" customWidth="1"/>
    <col min="39" max="39" width="11.7109375" customWidth="1"/>
    <col min="48" max="48" width="12.28515625" customWidth="1"/>
    <col min="52" max="52" width="11.5703125" bestFit="1" customWidth="1"/>
  </cols>
  <sheetData>
    <row r="1" spans="1:57" ht="25.5">
      <c r="A1" s="138" t="s">
        <v>246</v>
      </c>
      <c r="B1" s="138"/>
      <c r="C1" s="138"/>
      <c r="D1" s="138"/>
      <c r="E1" s="139" t="s">
        <v>247</v>
      </c>
      <c r="F1" s="140"/>
      <c r="G1" s="140"/>
      <c r="H1" s="140"/>
      <c r="I1" s="140"/>
      <c r="J1" s="140"/>
      <c r="K1" s="140"/>
      <c r="L1" s="140"/>
      <c r="M1" s="140"/>
      <c r="N1" s="140"/>
      <c r="O1" s="141" t="s">
        <v>180</v>
      </c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BA1" s="40" t="s">
        <v>173</v>
      </c>
      <c r="BB1" s="19">
        <v>750</v>
      </c>
      <c r="BC1" s="23" t="s">
        <v>156</v>
      </c>
      <c r="BD1" s="24">
        <v>0.08</v>
      </c>
      <c r="BE1" s="25">
        <v>0.64</v>
      </c>
    </row>
    <row r="2" spans="1:57" s="3" customFormat="1" ht="84.75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186</v>
      </c>
      <c r="G2" s="22" t="s">
        <v>187</v>
      </c>
      <c r="H2" s="22" t="s">
        <v>230</v>
      </c>
      <c r="I2" s="22" t="s">
        <v>236</v>
      </c>
      <c r="J2" s="22" t="s">
        <v>189</v>
      </c>
      <c r="K2" s="22" t="s">
        <v>196</v>
      </c>
      <c r="L2" s="22" t="s">
        <v>248</v>
      </c>
      <c r="M2" s="22" t="s">
        <v>190</v>
      </c>
      <c r="N2" s="22" t="s">
        <v>190</v>
      </c>
      <c r="O2" s="22" t="s">
        <v>191</v>
      </c>
      <c r="P2" s="22" t="s">
        <v>192</v>
      </c>
      <c r="Q2" s="22" t="s">
        <v>193</v>
      </c>
      <c r="R2" s="22" t="s">
        <v>193</v>
      </c>
      <c r="S2" s="22" t="s">
        <v>193</v>
      </c>
      <c r="T2" s="22" t="s">
        <v>193</v>
      </c>
      <c r="U2" s="22" t="s">
        <v>194</v>
      </c>
      <c r="V2" s="22" t="s">
        <v>249</v>
      </c>
      <c r="W2" s="22" t="s">
        <v>237</v>
      </c>
      <c r="X2" s="22" t="s">
        <v>238</v>
      </c>
      <c r="Y2" s="22" t="s">
        <v>189</v>
      </c>
      <c r="Z2" s="22" t="s">
        <v>195</v>
      </c>
      <c r="AA2" s="22" t="s">
        <v>196</v>
      </c>
      <c r="AB2" s="22" t="s">
        <v>197</v>
      </c>
      <c r="AC2" s="22" t="s">
        <v>198</v>
      </c>
      <c r="AD2" s="22" t="s">
        <v>239</v>
      </c>
      <c r="AE2" s="22" t="s">
        <v>190</v>
      </c>
      <c r="AF2" s="22" t="s">
        <v>190</v>
      </c>
      <c r="AG2" s="22" t="s">
        <v>250</v>
      </c>
      <c r="AH2" s="22" t="s">
        <v>251</v>
      </c>
      <c r="AI2" s="22" t="s">
        <v>250</v>
      </c>
      <c r="AJ2" s="22" t="s">
        <v>252</v>
      </c>
      <c r="AK2" s="22" t="s">
        <v>200</v>
      </c>
      <c r="AL2" s="22" t="s">
        <v>201</v>
      </c>
      <c r="AM2" s="22" t="s">
        <v>204</v>
      </c>
      <c r="AN2" s="26" t="s">
        <v>159</v>
      </c>
      <c r="AO2" s="26" t="s">
        <v>160</v>
      </c>
      <c r="AP2" s="22" t="s">
        <v>161</v>
      </c>
      <c r="AQ2" s="22" t="s">
        <v>162</v>
      </c>
      <c r="AR2" s="29" t="s">
        <v>151</v>
      </c>
      <c r="AS2" s="29" t="s">
        <v>152</v>
      </c>
      <c r="AT2" s="29" t="s">
        <v>153</v>
      </c>
      <c r="AU2" s="29" t="s">
        <v>154</v>
      </c>
      <c r="AV2" s="29" t="s">
        <v>155</v>
      </c>
      <c r="AW2" s="29" t="s">
        <v>162</v>
      </c>
      <c r="AX2" s="29" t="s">
        <v>171</v>
      </c>
      <c r="AY2" s="29" t="s">
        <v>172</v>
      </c>
      <c r="AZ2" s="29" t="s">
        <v>163</v>
      </c>
      <c r="BA2"/>
      <c r="BB2"/>
      <c r="BC2" s="18" t="s">
        <v>157</v>
      </c>
      <c r="BD2" s="19">
        <v>0.122</v>
      </c>
      <c r="BE2" s="20">
        <v>0.18</v>
      </c>
    </row>
    <row r="3" spans="1:57">
      <c r="A3" t="s">
        <v>143</v>
      </c>
      <c r="B3" s="95" t="s">
        <v>253</v>
      </c>
      <c r="C3" s="96" t="s">
        <v>254</v>
      </c>
      <c r="D3" s="90" t="s">
        <v>205</v>
      </c>
      <c r="E3" s="97">
        <v>23.34</v>
      </c>
      <c r="F3" s="98"/>
      <c r="G3" s="98">
        <v>2.0499999999999998</v>
      </c>
      <c r="H3" s="98">
        <v>0.79</v>
      </c>
      <c r="I3" s="98"/>
      <c r="J3" s="98"/>
      <c r="K3" s="98"/>
      <c r="L3" s="98"/>
      <c r="M3" s="98"/>
      <c r="N3" s="98"/>
      <c r="O3" s="7">
        <v>3.2800000000000003E-2</v>
      </c>
      <c r="P3" s="7"/>
      <c r="Q3" s="7">
        <v>-1.41E-2</v>
      </c>
      <c r="R3" s="7"/>
      <c r="S3" s="7"/>
      <c r="T3" s="7"/>
      <c r="U3" s="7"/>
      <c r="V3" s="7">
        <v>-1.9E-3</v>
      </c>
      <c r="W3" s="7"/>
      <c r="X3" s="7"/>
      <c r="Y3" s="7"/>
      <c r="Z3" s="7"/>
      <c r="AA3" s="7"/>
      <c r="AB3" s="7"/>
      <c r="AC3" s="7">
        <v>2.0000000000000001E-4</v>
      </c>
      <c r="AD3" s="7"/>
      <c r="AE3" s="7"/>
      <c r="AF3" s="7"/>
      <c r="AG3" s="7">
        <v>2.1899999999999999E-2</v>
      </c>
      <c r="AH3" s="7"/>
      <c r="AI3" s="7"/>
      <c r="AJ3" s="7"/>
      <c r="AK3" s="7">
        <v>7.1000000000000004E-3</v>
      </c>
      <c r="AL3" s="7">
        <v>5.3E-3</v>
      </c>
      <c r="AM3" s="7">
        <v>1.0916999999999999</v>
      </c>
      <c r="AN3" s="7">
        <v>4.4000000000000003E-3</v>
      </c>
      <c r="AO3" s="7">
        <v>1.2999999999999999E-3</v>
      </c>
      <c r="AP3" s="7">
        <v>0.25</v>
      </c>
      <c r="AQ3" s="7">
        <v>2E-3</v>
      </c>
      <c r="AR3" s="21">
        <f t="shared" ref="AR3:AR28" si="0">$BB$1*$BD$4</f>
        <v>76.605000000000004</v>
      </c>
      <c r="AS3" s="21">
        <f>SUM(E3:N3)+SUM(O3:AF3)*$BB$1</f>
        <v>38.93</v>
      </c>
      <c r="AT3" s="21">
        <f>$BB$1*$BD$4*(AM3-1)</f>
        <v>7.0246784999999923</v>
      </c>
      <c r="AU3" s="21">
        <f>$BB$1*AM3*SUM(AK3:AL3)</f>
        <v>10.152809999999999</v>
      </c>
      <c r="AV3" s="21">
        <f>SUM(AN3:AO3)*$BB$1*AM3+AP3</f>
        <v>4.9170175</v>
      </c>
      <c r="AW3" s="21">
        <f>AQ3*$BB$1</f>
        <v>1.5</v>
      </c>
      <c r="AX3" s="49">
        <f>SUM(AR3:AW3)*0.13</f>
        <v>18.086835780000001</v>
      </c>
      <c r="AY3" s="49">
        <f>SUM(AR3:AX3)*0.1</f>
        <v>15.721634178</v>
      </c>
      <c r="AZ3" s="49">
        <f>SUM(AR3:AX3)-AY3</f>
        <v>141.49470760200001</v>
      </c>
      <c r="BC3" s="18" t="s">
        <v>158</v>
      </c>
      <c r="BD3" s="19">
        <v>0.161</v>
      </c>
      <c r="BE3" s="20">
        <v>0.18</v>
      </c>
    </row>
    <row r="4" spans="1:57">
      <c r="A4" t="s">
        <v>54</v>
      </c>
      <c r="B4" s="96" t="s">
        <v>255</v>
      </c>
      <c r="C4" s="96" t="s">
        <v>255</v>
      </c>
      <c r="D4" s="90" t="s">
        <v>55</v>
      </c>
      <c r="E4" s="97">
        <v>34.979999999999997</v>
      </c>
      <c r="F4" s="98">
        <v>0.48</v>
      </c>
      <c r="G4" s="98">
        <v>0.39</v>
      </c>
      <c r="H4" s="98">
        <v>0.79</v>
      </c>
      <c r="I4" s="98">
        <v>1.06</v>
      </c>
      <c r="J4" s="98"/>
      <c r="K4" s="98"/>
      <c r="L4" s="98"/>
      <c r="M4" s="98">
        <v>2.79</v>
      </c>
      <c r="N4" s="98"/>
      <c r="O4" s="7">
        <v>1.3899999999999999E-2</v>
      </c>
      <c r="P4" s="7"/>
      <c r="Q4" s="7">
        <v>8.9999999999999998E-4</v>
      </c>
      <c r="R4" s="7">
        <v>-7.4999999999999997E-3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>
        <v>4.0000000000000002E-4</v>
      </c>
      <c r="AH4" s="7"/>
      <c r="AI4" s="7"/>
      <c r="AJ4" s="7"/>
      <c r="AK4" s="7">
        <v>6.7000000000000002E-3</v>
      </c>
      <c r="AL4" s="7">
        <v>3.8999999999999998E-3</v>
      </c>
      <c r="AM4" s="7">
        <v>1.0778000000000001</v>
      </c>
      <c r="AN4" s="7">
        <v>4.4000000000000003E-3</v>
      </c>
      <c r="AO4" s="7">
        <v>1.2999999999999999E-3</v>
      </c>
      <c r="AP4" s="7">
        <v>0.25</v>
      </c>
      <c r="AQ4" s="7">
        <v>7.0000000000000001E-3</v>
      </c>
      <c r="AR4" s="21">
        <f t="shared" si="0"/>
        <v>76.605000000000004</v>
      </c>
      <c r="AS4" s="21">
        <f t="shared" ref="AS4:AS57" si="1">SUM(E4:N4)+SUM(O4:AF4)*$BB$1</f>
        <v>45.964999999999996</v>
      </c>
      <c r="AT4" s="21">
        <f t="shared" ref="AT4:AT58" si="2">$BB$1*$BD$4*(AM4-1)</f>
        <v>5.9598690000000074</v>
      </c>
      <c r="AU4" s="21">
        <f t="shared" ref="AU4:AU58" si="3">$BB$1*AM4*SUM(AK4:AL4)</f>
        <v>8.5685099999999998</v>
      </c>
      <c r="AV4" s="21">
        <f t="shared" ref="AV4:AV58" si="4">SUM(AN4:AO4)*$BB$1*AM4+AP4</f>
        <v>4.8575950000000008</v>
      </c>
      <c r="AW4" s="21">
        <f t="shared" ref="AW4:AW58" si="5">AQ4*$BB$1</f>
        <v>5.25</v>
      </c>
      <c r="AX4" s="49">
        <f t="shared" ref="AX4:AX58" si="6">SUM(AR4:AW4)*0.13</f>
        <v>19.136776619999999</v>
      </c>
      <c r="AY4" s="49">
        <f t="shared" ref="AY4:AY58" si="7">SUM(AR4:AX4)*0.1</f>
        <v>16.634275062</v>
      </c>
      <c r="AZ4" s="49">
        <f t="shared" ref="AZ4:AZ58" si="8">SUM(AR4:AX4)-AY4</f>
        <v>149.708475558</v>
      </c>
      <c r="BD4">
        <f>BD1*BE1+BD2*BE2+BD3*BE3</f>
        <v>0.10214000000000001</v>
      </c>
    </row>
    <row r="5" spans="1:57">
      <c r="A5" t="s">
        <v>57</v>
      </c>
      <c r="B5" s="96" t="s">
        <v>255</v>
      </c>
      <c r="C5" s="96" t="s">
        <v>255</v>
      </c>
      <c r="D5" s="90" t="s">
        <v>55</v>
      </c>
      <c r="E5" s="97">
        <v>15.9</v>
      </c>
      <c r="F5" s="98"/>
      <c r="G5" s="98"/>
      <c r="H5" s="98">
        <v>0.79</v>
      </c>
      <c r="I5" s="98"/>
      <c r="J5" s="98"/>
      <c r="K5" s="98"/>
      <c r="L5" s="98"/>
      <c r="M5" s="98"/>
      <c r="N5" s="98"/>
      <c r="O5" s="7">
        <v>2.1700000000000001E-2</v>
      </c>
      <c r="P5" s="7">
        <v>2.0000000000000001E-4</v>
      </c>
      <c r="Q5" s="7">
        <v>-1.6000000000000001E-3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>
        <v>2.3999999999999998E-3</v>
      </c>
      <c r="AH5" s="7"/>
      <c r="AI5" s="7"/>
      <c r="AJ5" s="7"/>
      <c r="AK5" s="7">
        <v>6.7999999999999996E-3</v>
      </c>
      <c r="AL5" s="7">
        <v>5.7999999999999996E-3</v>
      </c>
      <c r="AM5" s="7">
        <v>1.0421</v>
      </c>
      <c r="AN5" s="7">
        <v>4.4000000000000003E-3</v>
      </c>
      <c r="AO5" s="7">
        <v>1.2999999999999999E-3</v>
      </c>
      <c r="AP5" s="7">
        <v>0.25</v>
      </c>
      <c r="AQ5" s="7">
        <v>7.0000000000000001E-3</v>
      </c>
      <c r="AR5" s="21">
        <f t="shared" si="0"/>
        <v>76.605000000000004</v>
      </c>
      <c r="AS5" s="21">
        <f t="shared" si="1"/>
        <v>31.914999999999999</v>
      </c>
      <c r="AT5" s="21">
        <f t="shared" si="2"/>
        <v>3.2250705000000024</v>
      </c>
      <c r="AU5" s="21">
        <f t="shared" si="3"/>
        <v>9.8478450000000013</v>
      </c>
      <c r="AV5" s="21">
        <f t="shared" si="4"/>
        <v>4.7049775000000009</v>
      </c>
      <c r="AW5" s="21">
        <f t="shared" si="5"/>
        <v>5.25</v>
      </c>
      <c r="AX5" s="49">
        <f t="shared" si="6"/>
        <v>17.101226090000004</v>
      </c>
      <c r="AY5" s="49">
        <f t="shared" si="7"/>
        <v>14.864911909000003</v>
      </c>
      <c r="AZ5" s="49">
        <f t="shared" si="8"/>
        <v>133.78420718100003</v>
      </c>
    </row>
    <row r="6" spans="1:57">
      <c r="A6" t="s">
        <v>58</v>
      </c>
      <c r="B6" s="96" t="s">
        <v>255</v>
      </c>
      <c r="C6" s="96" t="s">
        <v>255</v>
      </c>
      <c r="D6" s="90" t="s">
        <v>55</v>
      </c>
      <c r="E6" s="97">
        <v>11.22</v>
      </c>
      <c r="F6" s="98"/>
      <c r="G6" s="98"/>
      <c r="H6" s="98">
        <v>0.79</v>
      </c>
      <c r="I6" s="98">
        <v>1.75</v>
      </c>
      <c r="J6" s="98"/>
      <c r="K6" s="98"/>
      <c r="L6" s="98"/>
      <c r="M6" s="98"/>
      <c r="N6" s="98"/>
      <c r="O6" s="7">
        <v>2.1100000000000001E-2</v>
      </c>
      <c r="P6" s="7">
        <v>2.3999999999999998E-3</v>
      </c>
      <c r="Q6" s="7">
        <v>-7.0000000000000001E-3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>
        <v>6.1000000000000004E-3</v>
      </c>
      <c r="AH6" s="7"/>
      <c r="AI6" s="7"/>
      <c r="AJ6" s="7"/>
      <c r="AK6" s="7">
        <v>4.7999999999999996E-3</v>
      </c>
      <c r="AL6" s="7">
        <v>1.9E-3</v>
      </c>
      <c r="AM6" s="7">
        <v>1.0495000000000001</v>
      </c>
      <c r="AN6" s="7">
        <v>4.4000000000000003E-3</v>
      </c>
      <c r="AO6" s="7">
        <v>1.2999999999999999E-3</v>
      </c>
      <c r="AP6" s="7">
        <v>0.25</v>
      </c>
      <c r="AQ6" s="7">
        <v>7.0000000000000001E-3</v>
      </c>
      <c r="AR6" s="21">
        <f t="shared" si="0"/>
        <v>76.605000000000004</v>
      </c>
      <c r="AS6" s="21">
        <f t="shared" si="1"/>
        <v>26.135000000000002</v>
      </c>
      <c r="AT6" s="21">
        <f t="shared" si="2"/>
        <v>3.791947500000008</v>
      </c>
      <c r="AU6" s="21">
        <f t="shared" si="3"/>
        <v>5.2737375000000002</v>
      </c>
      <c r="AV6" s="21">
        <f t="shared" si="4"/>
        <v>4.7366125000000006</v>
      </c>
      <c r="AW6" s="21">
        <f t="shared" si="5"/>
        <v>5.25</v>
      </c>
      <c r="AX6" s="49">
        <f t="shared" si="6"/>
        <v>15.832998675000002</v>
      </c>
      <c r="AY6" s="49">
        <f t="shared" si="7"/>
        <v>13.762529617500002</v>
      </c>
      <c r="AZ6" s="49">
        <f t="shared" si="8"/>
        <v>123.86276655750001</v>
      </c>
    </row>
    <row r="7" spans="1:57">
      <c r="A7" t="s">
        <v>59</v>
      </c>
      <c r="B7" s="95" t="s">
        <v>253</v>
      </c>
      <c r="C7" s="95" t="s">
        <v>253</v>
      </c>
      <c r="D7" s="90" t="s">
        <v>55</v>
      </c>
      <c r="E7" s="97">
        <v>11.98</v>
      </c>
      <c r="F7" s="98">
        <v>-0.48</v>
      </c>
      <c r="G7" s="98">
        <v>1.47</v>
      </c>
      <c r="H7" s="98">
        <v>0.79</v>
      </c>
      <c r="I7" s="98"/>
      <c r="J7" s="98"/>
      <c r="K7" s="98"/>
      <c r="L7" s="98"/>
      <c r="M7" s="98"/>
      <c r="N7" s="98"/>
      <c r="O7" s="7">
        <v>1.44E-2</v>
      </c>
      <c r="P7" s="7"/>
      <c r="Q7" s="7">
        <v>-2E-3</v>
      </c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>
        <v>2.9999999999999997E-4</v>
      </c>
      <c r="AD7" s="7">
        <v>2.0000000000000001E-4</v>
      </c>
      <c r="AE7" s="7"/>
      <c r="AF7" s="7"/>
      <c r="AG7" s="7">
        <v>3.3E-3</v>
      </c>
      <c r="AH7" s="7"/>
      <c r="AI7" s="7"/>
      <c r="AJ7" s="7"/>
      <c r="AK7" s="7">
        <v>8.6999999999999994E-3</v>
      </c>
      <c r="AL7" s="7">
        <v>5.7999999999999996E-3</v>
      </c>
      <c r="AM7" s="7">
        <v>1.0348999999999999</v>
      </c>
      <c r="AN7" s="7">
        <v>4.4000000000000003E-3</v>
      </c>
      <c r="AO7" s="7">
        <v>1.2999999999999999E-3</v>
      </c>
      <c r="AP7" s="7">
        <v>0.25</v>
      </c>
      <c r="AQ7" s="7">
        <v>7.0000000000000001E-3</v>
      </c>
      <c r="AR7" s="21">
        <f t="shared" si="0"/>
        <v>76.605000000000004</v>
      </c>
      <c r="AS7" s="21">
        <f t="shared" si="1"/>
        <v>23.435000000000002</v>
      </c>
      <c r="AT7" s="21">
        <f t="shared" si="2"/>
        <v>2.6735144999999947</v>
      </c>
      <c r="AU7" s="21">
        <f t="shared" si="3"/>
        <v>11.254537499999998</v>
      </c>
      <c r="AV7" s="21">
        <f t="shared" si="4"/>
        <v>4.6741975</v>
      </c>
      <c r="AW7" s="21">
        <f t="shared" si="5"/>
        <v>5.25</v>
      </c>
      <c r="AX7" s="49">
        <f t="shared" si="6"/>
        <v>16.105992435000001</v>
      </c>
      <c r="AY7" s="49">
        <f t="shared" si="7"/>
        <v>13.999824193500002</v>
      </c>
      <c r="AZ7" s="49">
        <f t="shared" si="8"/>
        <v>125.99841774150001</v>
      </c>
    </row>
    <row r="8" spans="1:57">
      <c r="A8" t="s">
        <v>60</v>
      </c>
      <c r="B8" s="96" t="s">
        <v>255</v>
      </c>
      <c r="C8" s="96" t="s">
        <v>255</v>
      </c>
      <c r="D8" s="90" t="s">
        <v>55</v>
      </c>
      <c r="E8" s="97">
        <v>12.03</v>
      </c>
      <c r="F8" s="98"/>
      <c r="G8" s="98">
        <v>1.73</v>
      </c>
      <c r="H8" s="98">
        <v>0.79</v>
      </c>
      <c r="I8" s="98"/>
      <c r="J8" s="98"/>
      <c r="K8" s="98"/>
      <c r="L8" s="98">
        <v>0.38</v>
      </c>
      <c r="M8" s="98"/>
      <c r="N8" s="98"/>
      <c r="O8" s="7">
        <v>1.6400000000000001E-2</v>
      </c>
      <c r="P8" s="7"/>
      <c r="Q8" s="7">
        <v>-1.4E-3</v>
      </c>
      <c r="R8" s="7">
        <v>-1.5E-3</v>
      </c>
      <c r="S8" s="7"/>
      <c r="T8" s="7"/>
      <c r="U8" s="7"/>
      <c r="V8" s="7"/>
      <c r="W8" s="7">
        <v>-8.0000000000000004E-4</v>
      </c>
      <c r="X8" s="17"/>
      <c r="Y8" s="7"/>
      <c r="Z8" s="7"/>
      <c r="AA8" s="7"/>
      <c r="AB8" s="7"/>
      <c r="AC8" s="7"/>
      <c r="AD8" s="7"/>
      <c r="AE8" s="7"/>
      <c r="AF8" s="7"/>
      <c r="AG8" s="7">
        <v>5.9999999999999995E-4</v>
      </c>
      <c r="AH8" s="7">
        <v>2.2000000000000001E-3</v>
      </c>
      <c r="AI8" s="7"/>
      <c r="AJ8" s="7"/>
      <c r="AK8" s="7">
        <v>7.7999999999999996E-3</v>
      </c>
      <c r="AL8" s="7">
        <v>6.1999999999999998E-3</v>
      </c>
      <c r="AM8" s="7">
        <v>1.0373000000000001</v>
      </c>
      <c r="AN8" s="7">
        <v>4.4000000000000003E-3</v>
      </c>
      <c r="AO8" s="7">
        <v>1.2999999999999999E-3</v>
      </c>
      <c r="AP8" s="7">
        <v>0.25</v>
      </c>
      <c r="AQ8" s="7">
        <v>7.0000000000000001E-3</v>
      </c>
      <c r="AR8" s="21">
        <f t="shared" si="0"/>
        <v>76.605000000000004</v>
      </c>
      <c r="AS8" s="21">
        <f t="shared" si="1"/>
        <v>24.455000000000002</v>
      </c>
      <c r="AT8" s="21">
        <f t="shared" si="2"/>
        <v>2.8573665000000088</v>
      </c>
      <c r="AU8" s="21">
        <f t="shared" si="3"/>
        <v>10.89165</v>
      </c>
      <c r="AV8" s="21">
        <f t="shared" si="4"/>
        <v>4.6844575000000006</v>
      </c>
      <c r="AW8" s="21">
        <f t="shared" si="5"/>
        <v>5.25</v>
      </c>
      <c r="AX8" s="49">
        <f t="shared" si="6"/>
        <v>16.216651620000004</v>
      </c>
      <c r="AY8" s="49">
        <f t="shared" si="7"/>
        <v>14.096012562000002</v>
      </c>
      <c r="AZ8" s="49">
        <f t="shared" si="8"/>
        <v>126.86411305800002</v>
      </c>
    </row>
    <row r="9" spans="1:57">
      <c r="A9" t="s">
        <v>61</v>
      </c>
      <c r="B9" s="96" t="s">
        <v>255</v>
      </c>
      <c r="C9" s="96" t="s">
        <v>255</v>
      </c>
      <c r="D9" s="90" t="s">
        <v>55</v>
      </c>
      <c r="E9" s="97">
        <v>11.14</v>
      </c>
      <c r="F9" s="98"/>
      <c r="G9" s="98"/>
      <c r="H9" s="98">
        <v>0.79</v>
      </c>
      <c r="I9" s="98"/>
      <c r="J9" s="98"/>
      <c r="K9" s="98"/>
      <c r="L9" s="98">
        <v>0.44</v>
      </c>
      <c r="M9" s="98"/>
      <c r="N9" s="98"/>
      <c r="O9" s="7">
        <v>1.7999999999999999E-2</v>
      </c>
      <c r="P9" s="7">
        <v>1E-4</v>
      </c>
      <c r="Q9" s="7">
        <v>-1.6000000000000001E-3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>
        <v>1E-4</v>
      </c>
      <c r="AE9" s="7"/>
      <c r="AF9" s="7"/>
      <c r="AG9" s="7">
        <v>3.5000000000000001E-3</v>
      </c>
      <c r="AH9" s="7"/>
      <c r="AI9" s="7"/>
      <c r="AJ9" s="7"/>
      <c r="AK9" s="7">
        <v>6.4999999999999997E-3</v>
      </c>
      <c r="AL9" s="7">
        <v>4.1000000000000003E-3</v>
      </c>
      <c r="AM9" s="7">
        <v>1.0335000000000001</v>
      </c>
      <c r="AN9" s="7">
        <v>4.4000000000000003E-3</v>
      </c>
      <c r="AO9" s="7">
        <v>1.2999999999999999E-3</v>
      </c>
      <c r="AP9" s="7">
        <v>0.25</v>
      </c>
      <c r="AQ9" s="7">
        <v>7.0000000000000001E-3</v>
      </c>
      <c r="AR9" s="21">
        <f t="shared" si="0"/>
        <v>76.605000000000004</v>
      </c>
      <c r="AS9" s="21">
        <f t="shared" si="1"/>
        <v>24.819999999999997</v>
      </c>
      <c r="AT9" s="21">
        <f t="shared" si="2"/>
        <v>2.5662675000000066</v>
      </c>
      <c r="AU9" s="21">
        <f t="shared" si="3"/>
        <v>8.2163250000000012</v>
      </c>
      <c r="AV9" s="21">
        <f t="shared" si="4"/>
        <v>4.668212500000001</v>
      </c>
      <c r="AW9" s="21">
        <f t="shared" si="5"/>
        <v>5.25</v>
      </c>
      <c r="AX9" s="49">
        <f t="shared" si="6"/>
        <v>15.87635465</v>
      </c>
      <c r="AY9" s="49">
        <f t="shared" si="7"/>
        <v>13.800215965000001</v>
      </c>
      <c r="AZ9" s="49">
        <f t="shared" si="8"/>
        <v>124.201943685</v>
      </c>
    </row>
    <row r="10" spans="1:57">
      <c r="A10" t="s">
        <v>62</v>
      </c>
      <c r="B10" s="95" t="s">
        <v>253</v>
      </c>
      <c r="C10" s="95" t="s">
        <v>253</v>
      </c>
      <c r="D10" s="90" t="s">
        <v>55</v>
      </c>
      <c r="E10" s="97">
        <v>19.43</v>
      </c>
      <c r="F10" s="98"/>
      <c r="G10" s="98"/>
      <c r="H10" s="98">
        <v>0.79</v>
      </c>
      <c r="I10" s="98"/>
      <c r="J10" s="98"/>
      <c r="K10" s="98"/>
      <c r="L10" s="98"/>
      <c r="M10" s="98"/>
      <c r="N10" s="98"/>
      <c r="O10" s="7">
        <v>2.0199999999999999E-2</v>
      </c>
      <c r="P10" s="7">
        <v>2.0000000000000001E-4</v>
      </c>
      <c r="Q10" s="7">
        <v>2.9999999999999997E-4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>
        <v>1E-4</v>
      </c>
      <c r="AE10" s="7"/>
      <c r="AF10" s="7"/>
      <c r="AG10" s="7">
        <v>7.4999999999999997E-3</v>
      </c>
      <c r="AH10" s="7"/>
      <c r="AI10" s="7"/>
      <c r="AJ10" s="7"/>
      <c r="AK10" s="7">
        <v>7.3000000000000001E-3</v>
      </c>
      <c r="AL10" s="7">
        <v>5.7000000000000002E-3</v>
      </c>
      <c r="AM10" s="7">
        <v>1.0542</v>
      </c>
      <c r="AN10" s="7">
        <v>4.4000000000000003E-3</v>
      </c>
      <c r="AO10" s="7">
        <v>1.2999999999999999E-3</v>
      </c>
      <c r="AP10" s="7">
        <v>0.25</v>
      </c>
      <c r="AQ10" s="27">
        <v>5.1000000000000004E-3</v>
      </c>
      <c r="AR10" s="21">
        <f t="shared" si="0"/>
        <v>76.605000000000004</v>
      </c>
      <c r="AS10" s="21">
        <f t="shared" si="1"/>
        <v>35.82</v>
      </c>
      <c r="AT10" s="21">
        <f t="shared" si="2"/>
        <v>4.1519910000000024</v>
      </c>
      <c r="AU10" s="21">
        <f t="shared" si="3"/>
        <v>10.278450000000001</v>
      </c>
      <c r="AV10" s="21">
        <f t="shared" si="4"/>
        <v>4.7567050000000002</v>
      </c>
      <c r="AW10" s="21">
        <f t="shared" si="5"/>
        <v>3.8250000000000002</v>
      </c>
      <c r="AX10" s="49">
        <f t="shared" si="6"/>
        <v>17.606828980000003</v>
      </c>
      <c r="AY10" s="49">
        <f t="shared" si="7"/>
        <v>15.304397498000004</v>
      </c>
      <c r="AZ10" s="49">
        <f t="shared" si="8"/>
        <v>137.73957748200002</v>
      </c>
    </row>
    <row r="11" spans="1:57">
      <c r="A11" t="s">
        <v>63</v>
      </c>
      <c r="B11" s="95" t="s">
        <v>253</v>
      </c>
      <c r="C11" s="95" t="s">
        <v>253</v>
      </c>
      <c r="D11" s="90" t="s">
        <v>55</v>
      </c>
      <c r="E11" s="97">
        <v>19.43</v>
      </c>
      <c r="F11" s="98"/>
      <c r="G11" s="98"/>
      <c r="H11" s="98">
        <v>0.79</v>
      </c>
      <c r="I11" s="98"/>
      <c r="J11" s="98"/>
      <c r="K11" s="98"/>
      <c r="L11" s="98"/>
      <c r="M11" s="98"/>
      <c r="N11" s="98"/>
      <c r="O11" s="7">
        <v>2.0199999999999999E-2</v>
      </c>
      <c r="P11" s="7">
        <v>2.0000000000000001E-4</v>
      </c>
      <c r="Q11" s="7">
        <v>8.0000000000000004E-4</v>
      </c>
      <c r="R11" s="1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>
        <v>1E-4</v>
      </c>
      <c r="AE11" s="7"/>
      <c r="AF11" s="7"/>
      <c r="AG11" s="7">
        <v>-2.5000000000000001E-3</v>
      </c>
      <c r="AH11" s="17"/>
      <c r="AI11" s="7"/>
      <c r="AJ11" s="7"/>
      <c r="AK11" s="7">
        <v>7.3000000000000001E-3</v>
      </c>
      <c r="AL11" s="7">
        <v>5.7000000000000002E-3</v>
      </c>
      <c r="AM11" s="7">
        <v>1.0542</v>
      </c>
      <c r="AN11" s="7">
        <v>4.4000000000000003E-3</v>
      </c>
      <c r="AO11" s="7">
        <v>1.2999999999999999E-3</v>
      </c>
      <c r="AP11" s="7">
        <v>0.25</v>
      </c>
      <c r="AQ11" s="27">
        <v>0</v>
      </c>
      <c r="AR11" s="21">
        <f t="shared" si="0"/>
        <v>76.605000000000004</v>
      </c>
      <c r="AS11" s="21">
        <f t="shared" si="1"/>
        <v>36.194999999999993</v>
      </c>
      <c r="AT11" s="21">
        <f t="shared" si="2"/>
        <v>4.1519910000000024</v>
      </c>
      <c r="AU11" s="21">
        <f t="shared" si="3"/>
        <v>10.278450000000001</v>
      </c>
      <c r="AV11" s="21">
        <f t="shared" si="4"/>
        <v>4.7567050000000002</v>
      </c>
      <c r="AW11" s="21">
        <f t="shared" si="5"/>
        <v>0</v>
      </c>
      <c r="AX11" s="49">
        <f t="shared" si="6"/>
        <v>17.15832898</v>
      </c>
      <c r="AY11" s="49">
        <f t="shared" si="7"/>
        <v>14.914547497999999</v>
      </c>
      <c r="AZ11" s="49">
        <f t="shared" si="8"/>
        <v>134.230927482</v>
      </c>
    </row>
    <row r="12" spans="1:57">
      <c r="A12" t="s">
        <v>240</v>
      </c>
      <c r="B12" s="95" t="s">
        <v>253</v>
      </c>
      <c r="C12" s="95" t="s">
        <v>253</v>
      </c>
      <c r="D12" s="90" t="s">
        <v>55</v>
      </c>
      <c r="E12" s="97">
        <v>18.760000000000002</v>
      </c>
      <c r="F12" s="98"/>
      <c r="G12" s="98"/>
      <c r="H12" s="98">
        <v>0.79</v>
      </c>
      <c r="I12" s="98"/>
      <c r="J12" s="98"/>
      <c r="K12" s="98"/>
      <c r="L12" s="98"/>
      <c r="M12" s="98"/>
      <c r="N12" s="98"/>
      <c r="O12" s="7">
        <v>2.1299999999999999E-2</v>
      </c>
      <c r="P12" s="7">
        <v>2.0000000000000001E-4</v>
      </c>
      <c r="Q12" s="7">
        <v>-6.9999999999999999E-4</v>
      </c>
      <c r="R12" s="17"/>
      <c r="S12" s="7"/>
      <c r="T12" s="7"/>
      <c r="U12" s="7">
        <v>6.9999999999999999E-4</v>
      </c>
      <c r="V12" s="7"/>
      <c r="W12" s="7"/>
      <c r="X12" s="7"/>
      <c r="Y12" s="7"/>
      <c r="Z12" s="7"/>
      <c r="AA12" s="7"/>
      <c r="AB12" s="7"/>
      <c r="AC12" s="7"/>
      <c r="AD12" s="7">
        <v>1E-4</v>
      </c>
      <c r="AE12" s="7"/>
      <c r="AF12" s="7"/>
      <c r="AG12" s="7">
        <v>-2.3E-3</v>
      </c>
      <c r="AH12" s="17"/>
      <c r="AI12" s="7"/>
      <c r="AJ12" s="7"/>
      <c r="AK12" s="7">
        <v>7.3000000000000001E-3</v>
      </c>
      <c r="AL12" s="7">
        <v>5.7000000000000002E-3</v>
      </c>
      <c r="AM12" s="7">
        <v>1.0542</v>
      </c>
      <c r="AN12" s="7">
        <v>4.4000000000000003E-3</v>
      </c>
      <c r="AO12" s="7">
        <v>1.2999999999999999E-3</v>
      </c>
      <c r="AP12" s="7">
        <v>0.25</v>
      </c>
      <c r="AQ12" s="7">
        <v>7.0000000000000001E-3</v>
      </c>
      <c r="AR12" s="21">
        <f t="shared" si="0"/>
        <v>76.605000000000004</v>
      </c>
      <c r="AS12" s="21">
        <f t="shared" si="1"/>
        <v>35.75</v>
      </c>
      <c r="AT12" s="21">
        <f t="shared" si="2"/>
        <v>4.1519910000000024</v>
      </c>
      <c r="AU12" s="21">
        <f t="shared" si="3"/>
        <v>10.278450000000001</v>
      </c>
      <c r="AV12" s="21">
        <f t="shared" si="4"/>
        <v>4.7567050000000002</v>
      </c>
      <c r="AW12" s="21">
        <f t="shared" si="5"/>
        <v>5.25</v>
      </c>
      <c r="AX12" s="49">
        <f t="shared" si="6"/>
        <v>17.782978979999999</v>
      </c>
      <c r="AY12" s="49">
        <f t="shared" si="7"/>
        <v>15.457512498</v>
      </c>
      <c r="AZ12" s="49">
        <f t="shared" si="8"/>
        <v>139.117612482</v>
      </c>
    </row>
    <row r="13" spans="1:57">
      <c r="A13" t="s">
        <v>65</v>
      </c>
      <c r="B13" s="96" t="s">
        <v>255</v>
      </c>
      <c r="C13" s="96" t="s">
        <v>255</v>
      </c>
      <c r="D13" s="90" t="s">
        <v>55</v>
      </c>
      <c r="E13" s="97">
        <v>15.63</v>
      </c>
      <c r="F13" s="98"/>
      <c r="G13" s="98"/>
      <c r="H13" s="98">
        <v>0.79</v>
      </c>
      <c r="I13" s="98"/>
      <c r="J13" s="98"/>
      <c r="K13" s="98"/>
      <c r="L13" s="98"/>
      <c r="M13" s="98"/>
      <c r="N13" s="98"/>
      <c r="O13" s="7">
        <v>1.44E-2</v>
      </c>
      <c r="P13" s="7">
        <v>1.8E-3</v>
      </c>
      <c r="Q13" s="7">
        <v>3.3E-3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99"/>
      <c r="AD13" s="99"/>
      <c r="AE13" s="7">
        <v>-3.3E-3</v>
      </c>
      <c r="AF13" s="7"/>
      <c r="AG13" s="7">
        <v>2.8999999999999998E-3</v>
      </c>
      <c r="AH13" s="7"/>
      <c r="AI13" s="7"/>
      <c r="AJ13" s="7"/>
      <c r="AK13" s="7">
        <v>6.7000000000000002E-3</v>
      </c>
      <c r="AL13" s="7">
        <v>4.8999999999999998E-3</v>
      </c>
      <c r="AM13" s="7">
        <v>1.0497000000000001</v>
      </c>
      <c r="AN13" s="7">
        <v>4.4000000000000003E-3</v>
      </c>
      <c r="AO13" s="7">
        <v>1.2999999999999999E-3</v>
      </c>
      <c r="AP13" s="7">
        <v>0.25</v>
      </c>
      <c r="AQ13" s="7">
        <v>7.0000000000000001E-3</v>
      </c>
      <c r="AR13" s="21">
        <f t="shared" si="0"/>
        <v>76.605000000000004</v>
      </c>
      <c r="AS13" s="21">
        <f t="shared" si="1"/>
        <v>28.57</v>
      </c>
      <c r="AT13" s="21">
        <f t="shared" si="2"/>
        <v>3.8072685000000059</v>
      </c>
      <c r="AU13" s="21">
        <f t="shared" si="3"/>
        <v>9.1323900000000009</v>
      </c>
      <c r="AV13" s="21">
        <f t="shared" si="4"/>
        <v>4.7374675000000011</v>
      </c>
      <c r="AW13" s="21">
        <f t="shared" si="5"/>
        <v>5.25</v>
      </c>
      <c r="AX13" s="49">
        <f t="shared" si="6"/>
        <v>16.653276380000005</v>
      </c>
      <c r="AY13" s="49">
        <f t="shared" si="7"/>
        <v>14.475540238000002</v>
      </c>
      <c r="AZ13" s="49">
        <f t="shared" si="8"/>
        <v>130.27986214200001</v>
      </c>
    </row>
    <row r="14" spans="1:57">
      <c r="A14" t="s">
        <v>66</v>
      </c>
      <c r="B14" s="96" t="s">
        <v>255</v>
      </c>
      <c r="C14" s="96" t="s">
        <v>255</v>
      </c>
      <c r="D14" s="90" t="s">
        <v>55</v>
      </c>
      <c r="E14" s="97">
        <v>24.04</v>
      </c>
      <c r="F14" s="98">
        <v>2.2599999999999998</v>
      </c>
      <c r="G14" s="98">
        <v>0.9</v>
      </c>
      <c r="H14" s="98">
        <v>0.79</v>
      </c>
      <c r="I14" s="98"/>
      <c r="J14" s="98"/>
      <c r="K14" s="98"/>
      <c r="L14" s="98"/>
      <c r="M14" s="98"/>
      <c r="N14" s="98"/>
      <c r="O14" s="7">
        <v>1.4E-2</v>
      </c>
      <c r="P14" s="7">
        <v>5.9999999999999995E-4</v>
      </c>
      <c r="Q14" s="7">
        <v>-3.3999999999999998E-3</v>
      </c>
      <c r="R14" s="7">
        <v>-2.0999999999999999E-3</v>
      </c>
      <c r="S14" s="7">
        <v>-1.4E-3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>
        <v>2.3999999999999998E-3</v>
      </c>
      <c r="AH14" s="17">
        <v>1.0500000000000001E-2</v>
      </c>
      <c r="AI14" s="7"/>
      <c r="AJ14" s="7"/>
      <c r="AK14" s="7">
        <v>6.7999999999999996E-3</v>
      </c>
      <c r="AL14" s="7">
        <v>1.6000000000000001E-3</v>
      </c>
      <c r="AM14" s="7">
        <v>1.0653999999999999</v>
      </c>
      <c r="AN14" s="7">
        <v>4.4000000000000003E-3</v>
      </c>
      <c r="AO14" s="7">
        <v>1.2999999999999999E-3</v>
      </c>
      <c r="AP14" s="7">
        <v>0.25</v>
      </c>
      <c r="AQ14" s="7">
        <v>7.0000000000000001E-3</v>
      </c>
      <c r="AR14" s="21">
        <f t="shared" si="0"/>
        <v>76.605000000000004</v>
      </c>
      <c r="AS14" s="21">
        <f t="shared" si="1"/>
        <v>33.764999999999993</v>
      </c>
      <c r="AT14" s="21">
        <f t="shared" si="2"/>
        <v>5.0099669999999925</v>
      </c>
      <c r="AU14" s="21">
        <f t="shared" si="3"/>
        <v>6.712019999999999</v>
      </c>
      <c r="AV14" s="21">
        <f t="shared" si="4"/>
        <v>4.8045850000000003</v>
      </c>
      <c r="AW14" s="21">
        <f t="shared" si="5"/>
        <v>5.25</v>
      </c>
      <c r="AX14" s="49">
        <f t="shared" si="6"/>
        <v>17.179054359999999</v>
      </c>
      <c r="AY14" s="49">
        <f t="shared" si="7"/>
        <v>14.932562636</v>
      </c>
      <c r="AZ14" s="49">
        <f t="shared" si="8"/>
        <v>134.393063724</v>
      </c>
    </row>
    <row r="15" spans="1:57">
      <c r="A15" t="s">
        <v>241</v>
      </c>
      <c r="B15" s="96" t="s">
        <v>255</v>
      </c>
      <c r="C15" s="96" t="s">
        <v>255</v>
      </c>
      <c r="D15" s="90" t="s">
        <v>55</v>
      </c>
      <c r="E15" s="97">
        <v>10.15</v>
      </c>
      <c r="F15" s="98"/>
      <c r="G15" s="98"/>
      <c r="H15" s="98">
        <v>0.79</v>
      </c>
      <c r="I15" s="98"/>
      <c r="J15" s="98"/>
      <c r="K15" s="98"/>
      <c r="L15" s="98"/>
      <c r="M15" s="98"/>
      <c r="N15" s="98"/>
      <c r="O15" s="7">
        <v>1.9900000000000001E-2</v>
      </c>
      <c r="P15" s="7">
        <v>1.6000000000000001E-3</v>
      </c>
      <c r="Q15" s="7">
        <v>1.6999999999999999E-3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>
        <v>5.0000000000000001E-3</v>
      </c>
      <c r="AH15" s="7"/>
      <c r="AI15" s="7"/>
      <c r="AJ15" s="7"/>
      <c r="AK15" s="7">
        <v>7.0000000000000001E-3</v>
      </c>
      <c r="AL15" s="7">
        <v>3.5999999999999999E-3</v>
      </c>
      <c r="AM15" s="7">
        <v>1.071</v>
      </c>
      <c r="AN15" s="7">
        <v>4.4000000000000003E-3</v>
      </c>
      <c r="AO15" s="7">
        <v>1.2999999999999999E-3</v>
      </c>
      <c r="AP15" s="7">
        <v>0.25</v>
      </c>
      <c r="AQ15" s="7">
        <v>7.0000000000000001E-3</v>
      </c>
      <c r="AR15" s="21">
        <f t="shared" si="0"/>
        <v>76.605000000000004</v>
      </c>
      <c r="AS15" s="21">
        <f t="shared" si="1"/>
        <v>28.340000000000003</v>
      </c>
      <c r="AT15" s="21">
        <f t="shared" si="2"/>
        <v>5.4389549999999964</v>
      </c>
      <c r="AU15" s="21">
        <f t="shared" si="3"/>
        <v>8.5144500000000001</v>
      </c>
      <c r="AV15" s="21">
        <f t="shared" si="4"/>
        <v>4.828525</v>
      </c>
      <c r="AW15" s="21">
        <f t="shared" si="5"/>
        <v>5.25</v>
      </c>
      <c r="AX15" s="49">
        <f t="shared" si="6"/>
        <v>16.767000899999999</v>
      </c>
      <c r="AY15" s="49">
        <f t="shared" si="7"/>
        <v>14.574393089999999</v>
      </c>
      <c r="AZ15" s="49">
        <f t="shared" si="8"/>
        <v>131.16953780999998</v>
      </c>
    </row>
    <row r="16" spans="1:57">
      <c r="A16" t="s">
        <v>70</v>
      </c>
      <c r="B16" s="95" t="s">
        <v>253</v>
      </c>
      <c r="C16" s="95" t="s">
        <v>253</v>
      </c>
      <c r="D16" s="90" t="s">
        <v>55</v>
      </c>
      <c r="E16" s="97">
        <v>14.77</v>
      </c>
      <c r="F16" s="98"/>
      <c r="G16" s="98"/>
      <c r="H16" s="98">
        <v>0.79</v>
      </c>
      <c r="I16" s="98"/>
      <c r="J16" s="98"/>
      <c r="K16" s="98"/>
      <c r="L16" s="98"/>
      <c r="M16" s="98"/>
      <c r="N16" s="98"/>
      <c r="O16" s="7">
        <v>1.38E-2</v>
      </c>
      <c r="P16" s="7">
        <v>1.8E-3</v>
      </c>
      <c r="Q16" s="7"/>
      <c r="R16" s="7"/>
      <c r="S16" s="7"/>
      <c r="T16" s="7"/>
      <c r="U16" s="7"/>
      <c r="V16" s="7"/>
      <c r="W16" s="7">
        <v>-6.9999999999999999E-4</v>
      </c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>
        <v>7.1000000000000004E-3</v>
      </c>
      <c r="AL16" s="7">
        <v>5.1000000000000004E-3</v>
      </c>
      <c r="AM16" s="7">
        <v>1.0663</v>
      </c>
      <c r="AN16" s="7">
        <v>4.4000000000000003E-3</v>
      </c>
      <c r="AO16" s="7">
        <v>1.2999999999999999E-3</v>
      </c>
      <c r="AP16" s="7">
        <v>0.25</v>
      </c>
      <c r="AQ16" s="7">
        <v>7.0000000000000001E-3</v>
      </c>
      <c r="AR16" s="21">
        <f t="shared" si="0"/>
        <v>76.605000000000004</v>
      </c>
      <c r="AS16" s="21">
        <f t="shared" si="1"/>
        <v>26.734999999999999</v>
      </c>
      <c r="AT16" s="21">
        <f t="shared" si="2"/>
        <v>5.078911500000002</v>
      </c>
      <c r="AU16" s="21">
        <f t="shared" si="3"/>
        <v>9.7566450000000007</v>
      </c>
      <c r="AV16" s="21">
        <f t="shared" si="4"/>
        <v>4.8084325000000003</v>
      </c>
      <c r="AW16" s="21">
        <f t="shared" si="5"/>
        <v>5.25</v>
      </c>
      <c r="AX16" s="49">
        <f t="shared" si="6"/>
        <v>16.670418570000002</v>
      </c>
      <c r="AY16" s="49">
        <f t="shared" si="7"/>
        <v>14.490440757000002</v>
      </c>
      <c r="AZ16" s="49">
        <f t="shared" si="8"/>
        <v>130.413966813</v>
      </c>
    </row>
    <row r="17" spans="1:52">
      <c r="A17" t="s">
        <v>71</v>
      </c>
      <c r="B17" s="96" t="s">
        <v>255</v>
      </c>
      <c r="C17" s="96" t="s">
        <v>255</v>
      </c>
      <c r="D17" s="90" t="s">
        <v>55</v>
      </c>
      <c r="E17" s="97">
        <v>11.44</v>
      </c>
      <c r="F17" s="98"/>
      <c r="G17" s="98"/>
      <c r="H17" s="98">
        <v>0.79</v>
      </c>
      <c r="I17" s="98"/>
      <c r="J17" s="98"/>
      <c r="K17" s="98"/>
      <c r="L17" s="98"/>
      <c r="M17" s="98"/>
      <c r="N17" s="98"/>
      <c r="O17" s="7">
        <v>8.0999999999999996E-3</v>
      </c>
      <c r="P17" s="7">
        <v>1.1999999999999999E-3</v>
      </c>
      <c r="Q17" s="7"/>
      <c r="R17" s="7"/>
      <c r="S17" s="7"/>
      <c r="T17" s="7"/>
      <c r="U17" s="7">
        <v>-2.0999999999999999E-3</v>
      </c>
      <c r="V17" s="7"/>
      <c r="W17" s="7">
        <v>-1E-3</v>
      </c>
      <c r="X17" s="7"/>
      <c r="Y17" s="7"/>
      <c r="Z17" s="7">
        <v>-1E-4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>
        <v>4.5999999999999999E-3</v>
      </c>
      <c r="AL17" s="7">
        <v>3.3E-3</v>
      </c>
      <c r="AM17" s="7">
        <v>1.081</v>
      </c>
      <c r="AN17" s="7">
        <v>4.4000000000000003E-3</v>
      </c>
      <c r="AO17" s="7">
        <v>1.2999999999999999E-3</v>
      </c>
      <c r="AP17" s="7">
        <v>0.25</v>
      </c>
      <c r="AQ17" s="7">
        <v>7.0000000000000001E-3</v>
      </c>
      <c r="AR17" s="21">
        <f t="shared" si="0"/>
        <v>76.605000000000004</v>
      </c>
      <c r="AS17" s="21">
        <f t="shared" si="1"/>
        <v>16.805</v>
      </c>
      <c r="AT17" s="21">
        <f t="shared" si="2"/>
        <v>6.2050049999999972</v>
      </c>
      <c r="AU17" s="21">
        <f t="shared" si="3"/>
        <v>6.4049250000000004</v>
      </c>
      <c r="AV17" s="21">
        <f t="shared" si="4"/>
        <v>4.8712749999999998</v>
      </c>
      <c r="AW17" s="21">
        <f t="shared" si="5"/>
        <v>5.25</v>
      </c>
      <c r="AX17" s="49">
        <f t="shared" si="6"/>
        <v>15.098356650000001</v>
      </c>
      <c r="AY17" s="49">
        <f t="shared" si="7"/>
        <v>13.123956165000003</v>
      </c>
      <c r="AZ17" s="49">
        <f t="shared" si="8"/>
        <v>118.115605485</v>
      </c>
    </row>
    <row r="18" spans="1:52">
      <c r="A18" t="s">
        <v>72</v>
      </c>
      <c r="B18" s="95" t="s">
        <v>253</v>
      </c>
      <c r="C18" s="95" t="s">
        <v>253</v>
      </c>
      <c r="D18" s="90" t="s">
        <v>55</v>
      </c>
      <c r="E18" s="97">
        <v>13.22</v>
      </c>
      <c r="F18" s="98"/>
      <c r="G18" s="98"/>
      <c r="H18" s="98">
        <v>0.79</v>
      </c>
      <c r="I18" s="98"/>
      <c r="J18" s="98"/>
      <c r="K18" s="98"/>
      <c r="L18" s="98"/>
      <c r="M18" s="98"/>
      <c r="N18" s="98"/>
      <c r="O18" s="7">
        <v>1.3299999999999999E-2</v>
      </c>
      <c r="P18" s="7">
        <v>2.0000000000000001E-4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>
        <v>8.0999999999999996E-3</v>
      </c>
      <c r="AL18" s="7">
        <v>6.1999999999999998E-3</v>
      </c>
      <c r="AM18" s="7">
        <v>1.036</v>
      </c>
      <c r="AN18" s="7">
        <v>4.4000000000000003E-3</v>
      </c>
      <c r="AO18" s="7">
        <v>1.2999999999999999E-3</v>
      </c>
      <c r="AP18" s="7">
        <v>0.25</v>
      </c>
      <c r="AQ18" s="7">
        <v>7.0000000000000001E-3</v>
      </c>
      <c r="AR18" s="21">
        <f t="shared" si="0"/>
        <v>76.605000000000004</v>
      </c>
      <c r="AS18" s="21">
        <f t="shared" si="1"/>
        <v>24.135000000000002</v>
      </c>
      <c r="AT18" s="21">
        <f t="shared" si="2"/>
        <v>2.7577800000000026</v>
      </c>
      <c r="AU18" s="21">
        <f t="shared" si="3"/>
        <v>11.1111</v>
      </c>
      <c r="AV18" s="21">
        <f t="shared" si="4"/>
        <v>4.6789000000000005</v>
      </c>
      <c r="AW18" s="21">
        <f t="shared" si="5"/>
        <v>5.25</v>
      </c>
      <c r="AX18" s="49">
        <f t="shared" si="6"/>
        <v>16.1899114</v>
      </c>
      <c r="AY18" s="49">
        <f t="shared" si="7"/>
        <v>14.07276914</v>
      </c>
      <c r="AZ18" s="49">
        <f t="shared" si="8"/>
        <v>126.65492225999999</v>
      </c>
    </row>
    <row r="19" spans="1:52" ht="26.25">
      <c r="A19" s="82" t="s">
        <v>208</v>
      </c>
      <c r="B19" s="96" t="s">
        <v>255</v>
      </c>
      <c r="C19" s="96" t="s">
        <v>255</v>
      </c>
      <c r="D19" s="90" t="s">
        <v>55</v>
      </c>
      <c r="E19" s="97">
        <v>18.98</v>
      </c>
      <c r="F19" s="98"/>
      <c r="G19" s="98"/>
      <c r="H19" s="98">
        <v>0.79</v>
      </c>
      <c r="I19" s="98">
        <v>0.28000000000000003</v>
      </c>
      <c r="J19" s="98"/>
      <c r="K19" s="98"/>
      <c r="L19" s="98"/>
      <c r="M19" s="98"/>
      <c r="N19" s="98"/>
      <c r="O19" s="7">
        <v>8.8000000000000005E-3</v>
      </c>
      <c r="P19" s="7">
        <v>2.9999999999999997E-4</v>
      </c>
      <c r="Q19" s="7">
        <v>2.2000000000000001E-3</v>
      </c>
      <c r="R19" s="7"/>
      <c r="S19" s="7"/>
      <c r="T19" s="7"/>
      <c r="U19" s="7"/>
      <c r="V19" s="7"/>
      <c r="W19" s="7"/>
      <c r="X19" s="7"/>
      <c r="Y19" s="7"/>
      <c r="Z19" s="7">
        <v>-2.0000000000000001E-4</v>
      </c>
      <c r="AA19" s="7"/>
      <c r="AB19" s="7"/>
      <c r="AC19" s="7"/>
      <c r="AD19" s="7">
        <v>1E-4</v>
      </c>
      <c r="AE19" s="7"/>
      <c r="AF19" s="7"/>
      <c r="AG19" s="7"/>
      <c r="AH19" s="7"/>
      <c r="AI19" s="7"/>
      <c r="AJ19" s="7"/>
      <c r="AK19" s="7">
        <v>7.4000000000000003E-3</v>
      </c>
      <c r="AL19" s="7">
        <v>5.3E-3</v>
      </c>
      <c r="AM19" s="7">
        <v>1.0427999999999999</v>
      </c>
      <c r="AN19" s="7">
        <v>4.4000000000000003E-3</v>
      </c>
      <c r="AO19" s="7">
        <v>1.2999999999999999E-3</v>
      </c>
      <c r="AP19" s="7">
        <v>0.25</v>
      </c>
      <c r="AQ19" s="7">
        <v>7.0000000000000001E-3</v>
      </c>
      <c r="AR19" s="21">
        <f t="shared" si="0"/>
        <v>76.605000000000004</v>
      </c>
      <c r="AS19" s="21">
        <f t="shared" si="1"/>
        <v>28.450000000000003</v>
      </c>
      <c r="AT19" s="21">
        <f t="shared" si="2"/>
        <v>3.2786939999999962</v>
      </c>
      <c r="AU19" s="21">
        <f t="shared" si="3"/>
        <v>9.9326699999999981</v>
      </c>
      <c r="AV19" s="21">
        <f t="shared" si="4"/>
        <v>4.7079700000000004</v>
      </c>
      <c r="AW19" s="21">
        <f t="shared" si="5"/>
        <v>5.25</v>
      </c>
      <c r="AX19" s="49">
        <f t="shared" si="6"/>
        <v>16.66916342</v>
      </c>
      <c r="AY19" s="49">
        <f t="shared" si="7"/>
        <v>14.489349742</v>
      </c>
      <c r="AZ19" s="49">
        <f t="shared" si="8"/>
        <v>130.40414767799999</v>
      </c>
    </row>
    <row r="20" spans="1:52" ht="26.25">
      <c r="A20" s="82" t="s">
        <v>209</v>
      </c>
      <c r="B20" s="96" t="s">
        <v>255</v>
      </c>
      <c r="C20" s="96" t="s">
        <v>255</v>
      </c>
      <c r="D20" s="90" t="s">
        <v>55</v>
      </c>
      <c r="E20" s="97">
        <v>14.43</v>
      </c>
      <c r="F20" s="98"/>
      <c r="G20" s="98"/>
      <c r="H20" s="98">
        <v>0.79</v>
      </c>
      <c r="I20" s="98">
        <v>0.38</v>
      </c>
      <c r="J20" s="98"/>
      <c r="K20" s="98"/>
      <c r="L20" s="98"/>
      <c r="M20" s="98">
        <v>1.23</v>
      </c>
      <c r="N20" s="98">
        <v>0.77</v>
      </c>
      <c r="O20" s="7">
        <v>1.46E-2</v>
      </c>
      <c r="P20" s="7">
        <v>2.9999999999999997E-4</v>
      </c>
      <c r="Q20" s="7">
        <v>1.4E-3</v>
      </c>
      <c r="R20" s="7"/>
      <c r="S20" s="7"/>
      <c r="T20" s="7"/>
      <c r="U20" s="7"/>
      <c r="V20" s="7"/>
      <c r="W20" s="7"/>
      <c r="X20" s="7"/>
      <c r="Y20" s="7"/>
      <c r="Z20" s="7">
        <v>-2.0000000000000001E-4</v>
      </c>
      <c r="AA20" s="7"/>
      <c r="AB20" s="7"/>
      <c r="AC20" s="7">
        <v>2.0000000000000001E-4</v>
      </c>
      <c r="AD20" s="7">
        <v>2.0000000000000001E-4</v>
      </c>
      <c r="AE20" s="7"/>
      <c r="AF20" s="7"/>
      <c r="AG20" s="7"/>
      <c r="AH20" s="7"/>
      <c r="AI20" s="7"/>
      <c r="AJ20" s="7"/>
      <c r="AK20" s="7">
        <v>7.1999999999999998E-3</v>
      </c>
      <c r="AL20" s="7">
        <v>5.1000000000000004E-3</v>
      </c>
      <c r="AM20" s="7">
        <v>1.0608</v>
      </c>
      <c r="AN20" s="7">
        <v>4.4000000000000003E-3</v>
      </c>
      <c r="AO20" s="7">
        <v>1.2999999999999999E-3</v>
      </c>
      <c r="AP20" s="7">
        <v>0.25</v>
      </c>
      <c r="AQ20" s="7">
        <v>7.0000000000000001E-3</v>
      </c>
      <c r="AR20" s="21">
        <f t="shared" si="0"/>
        <v>76.605000000000004</v>
      </c>
      <c r="AS20" s="21">
        <f t="shared" si="1"/>
        <v>29.974999999999994</v>
      </c>
      <c r="AT20" s="21">
        <f t="shared" si="2"/>
        <v>4.6575839999999973</v>
      </c>
      <c r="AU20" s="21">
        <f t="shared" si="3"/>
        <v>9.7858800000000006</v>
      </c>
      <c r="AV20" s="21">
        <f t="shared" si="4"/>
        <v>4.7849200000000005</v>
      </c>
      <c r="AW20" s="21">
        <f t="shared" si="5"/>
        <v>5.25</v>
      </c>
      <c r="AX20" s="49">
        <f t="shared" si="6"/>
        <v>17.037589919999999</v>
      </c>
      <c r="AY20" s="49">
        <f t="shared" si="7"/>
        <v>14.809597391999999</v>
      </c>
      <c r="AZ20" s="49">
        <f t="shared" si="8"/>
        <v>133.28637652799998</v>
      </c>
    </row>
    <row r="21" spans="1:52">
      <c r="A21" s="82" t="s">
        <v>210</v>
      </c>
      <c r="B21" s="96" t="s">
        <v>255</v>
      </c>
      <c r="C21" s="96" t="s">
        <v>255</v>
      </c>
      <c r="D21" s="90" t="s">
        <v>55</v>
      </c>
      <c r="E21" s="97">
        <v>13.44</v>
      </c>
      <c r="F21" s="98">
        <v>1.2</v>
      </c>
      <c r="G21" s="98"/>
      <c r="H21" s="98">
        <v>0.79</v>
      </c>
      <c r="I21" s="98">
        <v>2.33</v>
      </c>
      <c r="J21" s="98"/>
      <c r="K21" s="98"/>
      <c r="L21" s="98"/>
      <c r="M21" s="98"/>
      <c r="N21" s="98"/>
      <c r="O21" s="7">
        <v>1.2699999999999999E-2</v>
      </c>
      <c r="P21" s="7">
        <v>1.4E-3</v>
      </c>
      <c r="Q21" s="7">
        <v>4.0000000000000002E-4</v>
      </c>
      <c r="R21" s="7">
        <v>1.6000000000000001E-3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>
        <v>8.3000000000000001E-3</v>
      </c>
      <c r="AH21" s="7">
        <v>-4.0000000000000002E-4</v>
      </c>
      <c r="AI21" s="7"/>
      <c r="AJ21" s="7"/>
      <c r="AK21" s="7">
        <v>7.6E-3</v>
      </c>
      <c r="AL21" s="7">
        <v>5.5999999999999999E-3</v>
      </c>
      <c r="AM21" s="7">
        <v>1.0662</v>
      </c>
      <c r="AN21" s="7">
        <v>4.4000000000000003E-3</v>
      </c>
      <c r="AO21" s="7">
        <v>1.2999999999999999E-3</v>
      </c>
      <c r="AP21" s="7">
        <v>0.25</v>
      </c>
      <c r="AQ21" s="7">
        <v>7.0000000000000001E-3</v>
      </c>
      <c r="AR21" s="21">
        <f t="shared" si="0"/>
        <v>76.605000000000004</v>
      </c>
      <c r="AS21" s="21">
        <f t="shared" si="1"/>
        <v>29.834999999999997</v>
      </c>
      <c r="AT21" s="21">
        <f t="shared" si="2"/>
        <v>5.0712510000000028</v>
      </c>
      <c r="AU21" s="21">
        <f t="shared" si="3"/>
        <v>10.55538</v>
      </c>
      <c r="AV21" s="21">
        <f t="shared" si="4"/>
        <v>4.8080050000000005</v>
      </c>
      <c r="AW21" s="21">
        <f t="shared" si="5"/>
        <v>5.25</v>
      </c>
      <c r="AX21" s="49">
        <f t="shared" si="6"/>
        <v>17.176202680000003</v>
      </c>
      <c r="AY21" s="49">
        <f t="shared" si="7"/>
        <v>14.930083868000004</v>
      </c>
      <c r="AZ21" s="49">
        <f t="shared" si="8"/>
        <v>134.37075481200003</v>
      </c>
    </row>
    <row r="22" spans="1:52">
      <c r="A22" s="82" t="s">
        <v>211</v>
      </c>
      <c r="B22" s="96" t="s">
        <v>255</v>
      </c>
      <c r="C22" s="96" t="s">
        <v>255</v>
      </c>
      <c r="D22" s="90" t="s">
        <v>55</v>
      </c>
      <c r="E22" s="97">
        <v>12.52</v>
      </c>
      <c r="F22" s="98">
        <v>0.77</v>
      </c>
      <c r="G22" s="98"/>
      <c r="H22" s="98">
        <v>0.79</v>
      </c>
      <c r="I22" s="98">
        <v>2.4</v>
      </c>
      <c r="J22" s="98"/>
      <c r="K22" s="98"/>
      <c r="L22" s="98"/>
      <c r="M22" s="98"/>
      <c r="N22" s="98"/>
      <c r="O22" s="7">
        <v>1.26E-2</v>
      </c>
      <c r="P22" s="7">
        <v>4.3E-3</v>
      </c>
      <c r="Q22" s="7">
        <v>2.3E-3</v>
      </c>
      <c r="R22" s="7">
        <v>5.1999999999999998E-3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>
        <v>3.0999999999999999E-3</v>
      </c>
      <c r="AH22" s="7">
        <v>-2.9999999999999997E-4</v>
      </c>
      <c r="AI22" s="7"/>
      <c r="AJ22" s="7"/>
      <c r="AK22" s="7">
        <v>7.4000000000000003E-3</v>
      </c>
      <c r="AL22" s="7">
        <v>3.8E-3</v>
      </c>
      <c r="AM22" s="7">
        <v>1.0580000000000001</v>
      </c>
      <c r="AN22" s="7">
        <v>4.4000000000000003E-3</v>
      </c>
      <c r="AO22" s="7">
        <v>1.2999999999999999E-3</v>
      </c>
      <c r="AP22" s="7">
        <v>0.25</v>
      </c>
      <c r="AQ22" s="7">
        <v>7.0000000000000001E-3</v>
      </c>
      <c r="AR22" s="21">
        <f t="shared" si="0"/>
        <v>76.605000000000004</v>
      </c>
      <c r="AS22" s="21">
        <f t="shared" si="1"/>
        <v>34.779999999999994</v>
      </c>
      <c r="AT22" s="21">
        <f t="shared" si="2"/>
        <v>4.4430900000000042</v>
      </c>
      <c r="AU22" s="21">
        <f t="shared" si="3"/>
        <v>8.8872</v>
      </c>
      <c r="AV22" s="21">
        <f t="shared" si="4"/>
        <v>4.7729500000000007</v>
      </c>
      <c r="AW22" s="21">
        <f t="shared" si="5"/>
        <v>5.25</v>
      </c>
      <c r="AX22" s="49">
        <f t="shared" si="6"/>
        <v>17.515971199999999</v>
      </c>
      <c r="AY22" s="49">
        <f t="shared" si="7"/>
        <v>15.22542112</v>
      </c>
      <c r="AZ22" s="49">
        <f t="shared" si="8"/>
        <v>137.02879007999999</v>
      </c>
    </row>
    <row r="23" spans="1:52" ht="34.5" customHeight="1">
      <c r="A23" t="s">
        <v>73</v>
      </c>
      <c r="B23" s="96" t="s">
        <v>255</v>
      </c>
      <c r="C23" s="96" t="s">
        <v>255</v>
      </c>
      <c r="D23" s="90" t="s">
        <v>55</v>
      </c>
      <c r="E23" s="97">
        <v>11.05</v>
      </c>
      <c r="F23" s="98">
        <v>-0.42</v>
      </c>
      <c r="G23" s="98"/>
      <c r="H23" s="98">
        <v>0.79</v>
      </c>
      <c r="I23" s="98">
        <v>0.69</v>
      </c>
      <c r="J23" s="98"/>
      <c r="K23" s="98"/>
      <c r="L23" s="98"/>
      <c r="M23" s="98"/>
      <c r="N23" s="98"/>
      <c r="O23" s="7">
        <v>2.06E-2</v>
      </c>
      <c r="P23" s="7"/>
      <c r="Q23" s="7">
        <v>1E-3</v>
      </c>
      <c r="R23" s="7">
        <v>2.9999999999999997E-4</v>
      </c>
      <c r="S23" s="7">
        <v>-5.1999999999999998E-3</v>
      </c>
      <c r="T23" s="7">
        <v>-2.0999999999999999E-3</v>
      </c>
      <c r="U23" s="7"/>
      <c r="V23" s="7"/>
      <c r="W23" s="7"/>
      <c r="X23" s="7"/>
      <c r="Y23" s="7"/>
      <c r="Z23" s="7">
        <v>-2.9999999999999997E-4</v>
      </c>
      <c r="AA23" s="7"/>
      <c r="AB23" s="7"/>
      <c r="AC23" s="7"/>
      <c r="AD23" s="7"/>
      <c r="AE23" s="7"/>
      <c r="AF23" s="7"/>
      <c r="AG23" s="7">
        <v>2.5999999999999999E-3</v>
      </c>
      <c r="AH23" s="7">
        <v>3.7000000000000002E-3</v>
      </c>
      <c r="AI23" s="7"/>
      <c r="AJ23" s="7"/>
      <c r="AK23" s="7">
        <v>7.9000000000000008E-3</v>
      </c>
      <c r="AL23" s="7">
        <v>4.7000000000000002E-3</v>
      </c>
      <c r="AM23" s="7">
        <v>1.0377000000000001</v>
      </c>
      <c r="AN23" s="7">
        <v>4.4000000000000003E-3</v>
      </c>
      <c r="AO23" s="7">
        <v>1.2999999999999999E-3</v>
      </c>
      <c r="AP23" s="7">
        <v>0.25</v>
      </c>
      <c r="AQ23" s="7">
        <v>7.0000000000000001E-3</v>
      </c>
      <c r="AR23" s="21">
        <f t="shared" si="0"/>
        <v>76.605000000000004</v>
      </c>
      <c r="AS23" s="21">
        <f t="shared" si="1"/>
        <v>22.835000000000004</v>
      </c>
      <c r="AT23" s="21">
        <f t="shared" si="2"/>
        <v>2.8880085000000051</v>
      </c>
      <c r="AU23" s="21">
        <f t="shared" si="3"/>
        <v>9.8062650000000016</v>
      </c>
      <c r="AV23" s="21">
        <f t="shared" si="4"/>
        <v>4.6861675000000007</v>
      </c>
      <c r="AW23" s="21">
        <f t="shared" si="5"/>
        <v>5.25</v>
      </c>
      <c r="AX23" s="49">
        <f t="shared" si="6"/>
        <v>15.86915733</v>
      </c>
      <c r="AY23" s="49">
        <f t="shared" si="7"/>
        <v>13.793959833000001</v>
      </c>
      <c r="AZ23" s="49">
        <f t="shared" si="8"/>
        <v>124.14563849699999</v>
      </c>
    </row>
    <row r="24" spans="1:52">
      <c r="A24" t="s">
        <v>74</v>
      </c>
      <c r="B24" s="96" t="s">
        <v>255</v>
      </c>
      <c r="C24" s="96" t="s">
        <v>255</v>
      </c>
      <c r="D24" s="90" t="s">
        <v>55</v>
      </c>
      <c r="E24" s="97">
        <v>15.64</v>
      </c>
      <c r="F24" s="98"/>
      <c r="G24" s="98"/>
      <c r="H24" s="98">
        <v>0.79</v>
      </c>
      <c r="I24" s="98"/>
      <c r="J24" s="98"/>
      <c r="K24" s="98"/>
      <c r="L24" s="98"/>
      <c r="M24" s="98"/>
      <c r="N24" s="98"/>
      <c r="O24" s="7">
        <v>1.8200000000000001E-2</v>
      </c>
      <c r="P24" s="7">
        <v>2.0999999999999999E-3</v>
      </c>
      <c r="Q24" s="7">
        <v>-3.7000000000000002E-3</v>
      </c>
      <c r="R24" s="7">
        <v>4.5999999999999999E-3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>
        <v>1.5E-3</v>
      </c>
      <c r="AH24" s="7">
        <v>-3.7000000000000002E-3</v>
      </c>
      <c r="AI24" s="7"/>
      <c r="AJ24" s="7"/>
      <c r="AK24" s="7">
        <v>6.3E-3</v>
      </c>
      <c r="AL24" s="7">
        <v>4.8999999999999998E-3</v>
      </c>
      <c r="AM24" s="7">
        <v>1.0450999999999999</v>
      </c>
      <c r="AN24" s="7">
        <v>4.4000000000000003E-3</v>
      </c>
      <c r="AO24" s="7">
        <v>1.2999999999999999E-3</v>
      </c>
      <c r="AP24" s="7">
        <v>0.25</v>
      </c>
      <c r="AQ24" s="7">
        <v>7.0000000000000001E-3</v>
      </c>
      <c r="AR24" s="21">
        <f t="shared" si="0"/>
        <v>76.605000000000004</v>
      </c>
      <c r="AS24" s="21">
        <f t="shared" si="1"/>
        <v>32.33</v>
      </c>
      <c r="AT24" s="21">
        <f t="shared" si="2"/>
        <v>3.4548854999999938</v>
      </c>
      <c r="AU24" s="21">
        <f t="shared" si="3"/>
        <v>8.7788399999999989</v>
      </c>
      <c r="AV24" s="21">
        <f t="shared" si="4"/>
        <v>4.7178025000000003</v>
      </c>
      <c r="AW24" s="21">
        <f t="shared" si="5"/>
        <v>5.25</v>
      </c>
      <c r="AX24" s="49">
        <f t="shared" si="6"/>
        <v>17.047748640000002</v>
      </c>
      <c r="AY24" s="49">
        <f t="shared" si="7"/>
        <v>14.818427664000001</v>
      </c>
      <c r="AZ24" s="49">
        <f t="shared" si="8"/>
        <v>133.365848976</v>
      </c>
    </row>
    <row r="25" spans="1:52" ht="30">
      <c r="A25" s="3" t="s">
        <v>212</v>
      </c>
      <c r="B25" s="96" t="s">
        <v>255</v>
      </c>
      <c r="C25" s="96" t="s">
        <v>255</v>
      </c>
      <c r="D25" s="90" t="s">
        <v>55</v>
      </c>
      <c r="E25" s="97">
        <v>15.64</v>
      </c>
      <c r="F25" s="98"/>
      <c r="G25" s="98"/>
      <c r="H25" s="98">
        <v>0.79</v>
      </c>
      <c r="I25" s="98"/>
      <c r="J25" s="98"/>
      <c r="K25" s="98"/>
      <c r="L25" s="98"/>
      <c r="M25" s="98"/>
      <c r="N25" s="98"/>
      <c r="O25" s="7">
        <v>1.8200000000000001E-2</v>
      </c>
      <c r="P25" s="7">
        <v>2.0999999999999999E-3</v>
      </c>
      <c r="Q25" s="7">
        <v>-3.7000000000000002E-3</v>
      </c>
      <c r="R25" s="7">
        <v>4.5999999999999999E-3</v>
      </c>
      <c r="S25" s="7">
        <v>7.3000000000000001E-3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>
        <v>1.5E-3</v>
      </c>
      <c r="AH25" s="7">
        <v>-3.7000000000000002E-3</v>
      </c>
      <c r="AI25" s="7"/>
      <c r="AJ25" s="7"/>
      <c r="AK25" s="7">
        <v>6.3E-3</v>
      </c>
      <c r="AL25" s="7">
        <v>4.8999999999999998E-3</v>
      </c>
      <c r="AM25" s="7">
        <v>1.0450999999999999</v>
      </c>
      <c r="AN25" s="7">
        <v>4.4000000000000003E-3</v>
      </c>
      <c r="AO25" s="7">
        <v>1.2999999999999999E-3</v>
      </c>
      <c r="AP25" s="7">
        <v>0.25</v>
      </c>
      <c r="AQ25" s="7">
        <v>7.0000000000000001E-3</v>
      </c>
      <c r="AR25" s="21">
        <f t="shared" si="0"/>
        <v>76.605000000000004</v>
      </c>
      <c r="AS25" s="21">
        <f t="shared" si="1"/>
        <v>37.805000000000007</v>
      </c>
      <c r="AT25" s="21">
        <f t="shared" si="2"/>
        <v>3.4548854999999938</v>
      </c>
      <c r="AU25" s="21">
        <f t="shared" si="3"/>
        <v>8.7788399999999989</v>
      </c>
      <c r="AV25" s="21">
        <f t="shared" si="4"/>
        <v>4.7178025000000003</v>
      </c>
      <c r="AW25" s="21">
        <f t="shared" si="5"/>
        <v>5.25</v>
      </c>
      <c r="AX25" s="49">
        <f t="shared" si="6"/>
        <v>17.75949864</v>
      </c>
      <c r="AY25" s="49">
        <f t="shared" si="7"/>
        <v>15.437102664000001</v>
      </c>
      <c r="AZ25" s="49">
        <f t="shared" si="8"/>
        <v>138.93392397599999</v>
      </c>
    </row>
    <row r="26" spans="1:52">
      <c r="A26" t="s">
        <v>75</v>
      </c>
      <c r="B26" s="96" t="s">
        <v>255</v>
      </c>
      <c r="C26" s="96" t="s">
        <v>255</v>
      </c>
      <c r="D26" s="90" t="s">
        <v>55</v>
      </c>
      <c r="E26" s="97">
        <v>14.07</v>
      </c>
      <c r="F26" s="98">
        <v>1.1200000000000001</v>
      </c>
      <c r="G26" s="98">
        <v>0.52</v>
      </c>
      <c r="H26" s="98">
        <v>0.79</v>
      </c>
      <c r="I26" s="98"/>
      <c r="J26" s="98"/>
      <c r="K26" s="98">
        <v>1.39</v>
      </c>
      <c r="L26" s="98"/>
      <c r="M26" s="17"/>
      <c r="N26" s="98"/>
      <c r="O26" s="7">
        <v>1.7000000000000001E-2</v>
      </c>
      <c r="P26" s="7">
        <v>3.7000000000000002E-3</v>
      </c>
      <c r="Q26" s="7">
        <v>4.0000000000000002E-4</v>
      </c>
      <c r="R26" s="7">
        <v>-2.8E-3</v>
      </c>
      <c r="S26" s="7"/>
      <c r="T26" s="7"/>
      <c r="U26" s="7"/>
      <c r="V26" s="7"/>
      <c r="W26" s="7"/>
      <c r="X26" s="7"/>
      <c r="Y26" s="7"/>
      <c r="Z26" s="7"/>
      <c r="AA26" s="7">
        <v>1.6999999999999999E-3</v>
      </c>
      <c r="AB26" s="7"/>
      <c r="AC26" s="7">
        <v>1.1999999999999999E-3</v>
      </c>
      <c r="AD26" s="7"/>
      <c r="AE26" s="7"/>
      <c r="AF26" s="7"/>
      <c r="AG26" s="7">
        <v>3.0000000000000001E-3</v>
      </c>
      <c r="AH26" s="7"/>
      <c r="AI26" s="7"/>
      <c r="AJ26" s="7"/>
      <c r="AK26" s="7">
        <v>6.3E-3</v>
      </c>
      <c r="AL26" s="7">
        <v>4.0000000000000001E-3</v>
      </c>
      <c r="AM26" s="7">
        <v>1.0687</v>
      </c>
      <c r="AN26" s="7">
        <v>4.4000000000000003E-3</v>
      </c>
      <c r="AO26" s="7">
        <v>1.2999999999999999E-3</v>
      </c>
      <c r="AP26" s="7">
        <v>0.25</v>
      </c>
      <c r="AQ26" s="7">
        <v>7.0000000000000001E-3</v>
      </c>
      <c r="AR26" s="21">
        <f t="shared" si="0"/>
        <v>76.605000000000004</v>
      </c>
      <c r="AS26" s="21">
        <f t="shared" si="1"/>
        <v>33.790000000000006</v>
      </c>
      <c r="AT26" s="21">
        <f t="shared" si="2"/>
        <v>5.2627634999999993</v>
      </c>
      <c r="AU26" s="21">
        <f t="shared" si="3"/>
        <v>8.2557074999999998</v>
      </c>
      <c r="AV26" s="21">
        <f t="shared" si="4"/>
        <v>4.8186925</v>
      </c>
      <c r="AW26" s="21">
        <f t="shared" si="5"/>
        <v>5.25</v>
      </c>
      <c r="AX26" s="49">
        <f t="shared" si="6"/>
        <v>17.417681255000002</v>
      </c>
      <c r="AY26" s="49">
        <f t="shared" si="7"/>
        <v>15.1399844755</v>
      </c>
      <c r="AZ26" s="49">
        <f t="shared" si="8"/>
        <v>136.2598602795</v>
      </c>
    </row>
    <row r="27" spans="1:52">
      <c r="A27" t="s">
        <v>76</v>
      </c>
      <c r="B27" s="95" t="s">
        <v>256</v>
      </c>
      <c r="C27" s="95" t="s">
        <v>256</v>
      </c>
      <c r="D27" s="90" t="s">
        <v>55</v>
      </c>
      <c r="E27" s="97">
        <v>12.94</v>
      </c>
      <c r="F27" s="98">
        <v>-0.04</v>
      </c>
      <c r="G27" s="98"/>
      <c r="H27" s="98">
        <v>0.79</v>
      </c>
      <c r="I27" s="98">
        <v>1.17</v>
      </c>
      <c r="J27" s="98"/>
      <c r="K27" s="98"/>
      <c r="L27" s="98"/>
      <c r="M27" s="98"/>
      <c r="N27" s="98"/>
      <c r="O27" s="7">
        <v>1.52E-2</v>
      </c>
      <c r="P27" s="7">
        <v>1E-3</v>
      </c>
      <c r="Q27" s="7">
        <v>-6.6E-3</v>
      </c>
      <c r="R27" s="7">
        <v>-2.3E-3</v>
      </c>
      <c r="S27" s="7"/>
      <c r="T27" s="7"/>
      <c r="U27" s="7"/>
      <c r="V27" s="7"/>
      <c r="W27" s="7"/>
      <c r="X27" s="7"/>
      <c r="Y27" s="7"/>
      <c r="Z27" s="7">
        <v>-2.0000000000000001E-4</v>
      </c>
      <c r="AA27" s="7"/>
      <c r="AB27" s="7"/>
      <c r="AC27" s="7"/>
      <c r="AD27" s="7"/>
      <c r="AE27" s="7"/>
      <c r="AF27" s="7"/>
      <c r="AG27" s="7">
        <v>-5.3E-3</v>
      </c>
      <c r="AH27" s="7">
        <v>6.6E-3</v>
      </c>
      <c r="AI27" s="7"/>
      <c r="AJ27" s="7"/>
      <c r="AK27" s="7">
        <v>7.1000000000000004E-3</v>
      </c>
      <c r="AL27" s="7">
        <v>3.3999999999999998E-3</v>
      </c>
      <c r="AM27" s="7">
        <v>1.0602</v>
      </c>
      <c r="AN27" s="7">
        <v>4.4000000000000003E-3</v>
      </c>
      <c r="AO27" s="7">
        <v>1.2999999999999999E-3</v>
      </c>
      <c r="AP27" s="7">
        <v>0.25</v>
      </c>
      <c r="AQ27" s="7">
        <v>7.0000000000000001E-3</v>
      </c>
      <c r="AR27" s="21">
        <f t="shared" si="0"/>
        <v>76.605000000000004</v>
      </c>
      <c r="AS27" s="21">
        <f t="shared" si="1"/>
        <v>20.185000000000002</v>
      </c>
      <c r="AT27" s="21">
        <f t="shared" si="2"/>
        <v>4.6116210000000022</v>
      </c>
      <c r="AU27" s="21">
        <f t="shared" si="3"/>
        <v>8.3490750000000009</v>
      </c>
      <c r="AV27" s="21">
        <f t="shared" si="4"/>
        <v>4.7823550000000008</v>
      </c>
      <c r="AW27" s="21">
        <f t="shared" si="5"/>
        <v>5.25</v>
      </c>
      <c r="AX27" s="49">
        <f t="shared" si="6"/>
        <v>15.57179663</v>
      </c>
      <c r="AY27" s="49">
        <f t="shared" si="7"/>
        <v>13.535484762999999</v>
      </c>
      <c r="AZ27" s="49">
        <f t="shared" si="8"/>
        <v>121.819362867</v>
      </c>
    </row>
    <row r="28" spans="1:52">
      <c r="A28" t="s">
        <v>77</v>
      </c>
      <c r="B28" s="96" t="s">
        <v>255</v>
      </c>
      <c r="C28" s="95" t="s">
        <v>256</v>
      </c>
      <c r="D28" s="90" t="s">
        <v>55</v>
      </c>
      <c r="E28" s="97">
        <v>16.27</v>
      </c>
      <c r="F28" s="98"/>
      <c r="G28" s="98">
        <v>1.34</v>
      </c>
      <c r="H28" s="98">
        <v>0.79</v>
      </c>
      <c r="I28" s="98"/>
      <c r="J28" s="98"/>
      <c r="K28" s="98">
        <v>1.42</v>
      </c>
      <c r="L28" s="98"/>
      <c r="M28" s="17"/>
      <c r="N28" s="98"/>
      <c r="O28" s="7">
        <v>1.6400000000000001E-2</v>
      </c>
      <c r="P28" s="7">
        <v>4.0000000000000002E-4</v>
      </c>
      <c r="Q28" s="7">
        <v>-4.7000000000000002E-3</v>
      </c>
      <c r="R28" s="7"/>
      <c r="S28" s="7"/>
      <c r="T28" s="7"/>
      <c r="U28" s="7"/>
      <c r="V28" s="7">
        <v>-4.4000000000000003E-3</v>
      </c>
      <c r="W28" s="7"/>
      <c r="X28" s="7"/>
      <c r="Y28" s="7">
        <v>-2.9999999999999997E-4</v>
      </c>
      <c r="Z28" s="7"/>
      <c r="AA28" s="7">
        <v>1.4E-3</v>
      </c>
      <c r="AB28" s="7"/>
      <c r="AC28" s="7"/>
      <c r="AD28" s="7"/>
      <c r="AE28" s="7">
        <v>8.0000000000000004E-4</v>
      </c>
      <c r="AF28" s="7"/>
      <c r="AG28" s="7">
        <v>4.4000000000000003E-3</v>
      </c>
      <c r="AH28" s="7"/>
      <c r="AI28" s="7"/>
      <c r="AJ28" s="7"/>
      <c r="AK28" s="7">
        <v>7.3000000000000001E-3</v>
      </c>
      <c r="AL28" s="7">
        <v>4.4999999999999997E-3</v>
      </c>
      <c r="AM28" s="7">
        <v>1.0290999999999999</v>
      </c>
      <c r="AN28" s="7">
        <v>4.4000000000000003E-3</v>
      </c>
      <c r="AO28" s="7">
        <v>1.2999999999999999E-3</v>
      </c>
      <c r="AP28" s="7">
        <v>0.25</v>
      </c>
      <c r="AQ28" s="7">
        <v>7.0000000000000001E-3</v>
      </c>
      <c r="AR28" s="21">
        <f t="shared" si="0"/>
        <v>76.605000000000004</v>
      </c>
      <c r="AS28" s="21">
        <f t="shared" si="1"/>
        <v>27.020000000000003</v>
      </c>
      <c r="AT28" s="21">
        <f t="shared" si="2"/>
        <v>2.2292054999999928</v>
      </c>
      <c r="AU28" s="21">
        <f t="shared" si="3"/>
        <v>9.1075349999999986</v>
      </c>
      <c r="AV28" s="21">
        <f t="shared" si="4"/>
        <v>4.6494024999999999</v>
      </c>
      <c r="AW28" s="21">
        <f t="shared" si="5"/>
        <v>5.25</v>
      </c>
      <c r="AX28" s="49">
        <f t="shared" si="6"/>
        <v>16.231948589999998</v>
      </c>
      <c r="AY28" s="49">
        <f t="shared" si="7"/>
        <v>14.109309158999999</v>
      </c>
      <c r="AZ28" s="49">
        <f t="shared" si="8"/>
        <v>126.98378243099998</v>
      </c>
    </row>
    <row r="29" spans="1:52">
      <c r="A29" t="s">
        <v>79</v>
      </c>
      <c r="B29" s="96" t="s">
        <v>255</v>
      </c>
      <c r="C29" s="96" t="s">
        <v>255</v>
      </c>
      <c r="D29" s="90" t="s">
        <v>55</v>
      </c>
      <c r="E29" s="97">
        <v>18.88</v>
      </c>
      <c r="F29" s="98"/>
      <c r="G29" s="98">
        <v>0.86</v>
      </c>
      <c r="H29" s="98">
        <v>0.79</v>
      </c>
      <c r="I29" s="98"/>
      <c r="J29" s="98"/>
      <c r="K29" s="98"/>
      <c r="L29" s="98"/>
      <c r="M29" s="98"/>
      <c r="N29" s="98"/>
      <c r="O29" s="7">
        <v>1.38E-2</v>
      </c>
      <c r="P29" s="7"/>
      <c r="Q29" s="7">
        <v>1E-4</v>
      </c>
      <c r="R29" s="7">
        <v>-1E-3</v>
      </c>
      <c r="S29" s="7"/>
      <c r="T29" s="7"/>
      <c r="U29" s="7"/>
      <c r="V29" s="7"/>
      <c r="W29" s="7">
        <v>-4.0000000000000002E-4</v>
      </c>
      <c r="X29" s="7"/>
      <c r="Y29" s="7"/>
      <c r="Z29" s="7"/>
      <c r="AA29" s="7"/>
      <c r="AB29" s="7"/>
      <c r="AC29" s="7">
        <v>4.0000000000000002E-4</v>
      </c>
      <c r="AD29" s="7"/>
      <c r="AE29" s="7"/>
      <c r="AF29" s="7"/>
      <c r="AG29" s="7">
        <v>-4.7000000000000002E-3</v>
      </c>
      <c r="AH29" s="7">
        <v>1.04E-2</v>
      </c>
      <c r="AI29" s="7"/>
      <c r="AJ29" s="7"/>
      <c r="AK29" s="7">
        <v>7.0000000000000001E-3</v>
      </c>
      <c r="AL29" s="7">
        <v>1.8E-3</v>
      </c>
      <c r="AM29" s="7">
        <v>1.0469999999999999</v>
      </c>
      <c r="AN29" s="7">
        <v>4.4000000000000003E-3</v>
      </c>
      <c r="AO29" s="7">
        <v>1.2999999999999999E-3</v>
      </c>
      <c r="AP29" s="7">
        <v>0.25</v>
      </c>
      <c r="AQ29" s="27">
        <v>4.7000000000000002E-3</v>
      </c>
      <c r="AR29" s="21">
        <f t="shared" ref="AR29:AR57" si="9">$BB$1*$BD$4</f>
        <v>76.605000000000004</v>
      </c>
      <c r="AS29" s="21">
        <f t="shared" si="1"/>
        <v>30.204999999999998</v>
      </c>
      <c r="AT29" s="21">
        <f t="shared" si="2"/>
        <v>3.6004349999999947</v>
      </c>
      <c r="AU29" s="21">
        <f t="shared" si="3"/>
        <v>6.9102000000000006</v>
      </c>
      <c r="AV29" s="21">
        <f t="shared" si="4"/>
        <v>4.7259250000000002</v>
      </c>
      <c r="AW29" s="21">
        <f t="shared" si="5"/>
        <v>3.5250000000000004</v>
      </c>
      <c r="AX29" s="49">
        <f t="shared" si="6"/>
        <v>16.324302800000002</v>
      </c>
      <c r="AY29" s="49">
        <f t="shared" si="7"/>
        <v>14.18958628</v>
      </c>
      <c r="AZ29" s="49">
        <f t="shared" si="8"/>
        <v>127.70627652</v>
      </c>
    </row>
    <row r="30" spans="1:52">
      <c r="A30" t="s">
        <v>146</v>
      </c>
      <c r="B30" s="96" t="s">
        <v>255</v>
      </c>
      <c r="C30" s="96" t="s">
        <v>255</v>
      </c>
      <c r="D30" s="90" t="s">
        <v>55</v>
      </c>
      <c r="E30" s="97">
        <v>16.190000000000001</v>
      </c>
      <c r="F30" s="98"/>
      <c r="G30" s="98">
        <v>0.41</v>
      </c>
      <c r="H30" s="98">
        <v>0.79</v>
      </c>
      <c r="I30" s="98"/>
      <c r="J30" s="98"/>
      <c r="K30" s="98"/>
      <c r="L30" s="98"/>
      <c r="M30" s="98"/>
      <c r="N30" s="98"/>
      <c r="O30" s="7">
        <v>1.24E-2</v>
      </c>
      <c r="P30" s="7">
        <v>2.0000000000000001E-4</v>
      </c>
      <c r="Q30" s="7">
        <v>-1.4E-3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>
        <v>8.9999999999999998E-4</v>
      </c>
      <c r="AH30" s="7"/>
      <c r="AI30" s="7"/>
      <c r="AJ30" s="7"/>
      <c r="AK30" s="7">
        <v>6.4000000000000003E-3</v>
      </c>
      <c r="AL30" s="7">
        <v>4.4000000000000003E-3</v>
      </c>
      <c r="AM30" s="7">
        <v>1.054</v>
      </c>
      <c r="AN30" s="7">
        <v>4.4000000000000003E-3</v>
      </c>
      <c r="AO30" s="7">
        <v>1.2999999999999999E-3</v>
      </c>
      <c r="AP30" s="7">
        <v>0.25</v>
      </c>
      <c r="AQ30" s="7">
        <v>7.0000000000000001E-3</v>
      </c>
      <c r="AR30" s="21">
        <f t="shared" si="9"/>
        <v>76.605000000000004</v>
      </c>
      <c r="AS30" s="21">
        <f t="shared" si="1"/>
        <v>25.79</v>
      </c>
      <c r="AT30" s="21">
        <f t="shared" si="2"/>
        <v>4.1366700000000041</v>
      </c>
      <c r="AU30" s="21">
        <f t="shared" si="3"/>
        <v>8.5373999999999999</v>
      </c>
      <c r="AV30" s="21">
        <f t="shared" si="4"/>
        <v>4.7558500000000006</v>
      </c>
      <c r="AW30" s="21">
        <f t="shared" si="5"/>
        <v>5.25</v>
      </c>
      <c r="AX30" s="49">
        <f t="shared" si="6"/>
        <v>16.259739600000003</v>
      </c>
      <c r="AY30" s="49">
        <f t="shared" si="7"/>
        <v>14.133465960000002</v>
      </c>
      <c r="AZ30" s="49">
        <f t="shared" si="8"/>
        <v>127.20119364000001</v>
      </c>
    </row>
    <row r="31" spans="1:52">
      <c r="A31" t="s">
        <v>82</v>
      </c>
      <c r="B31" s="95" t="s">
        <v>253</v>
      </c>
      <c r="C31" s="95" t="s">
        <v>253</v>
      </c>
      <c r="D31" s="90" t="s">
        <v>55</v>
      </c>
      <c r="E31" s="97">
        <v>15.69</v>
      </c>
      <c r="F31" s="98"/>
      <c r="G31" s="98"/>
      <c r="H31" s="98">
        <v>0.79</v>
      </c>
      <c r="I31" s="98"/>
      <c r="J31" s="98"/>
      <c r="K31" s="98"/>
      <c r="L31" s="98"/>
      <c r="M31" s="98"/>
      <c r="N31" s="98"/>
      <c r="O31" s="7">
        <v>1.21E-2</v>
      </c>
      <c r="P31" s="7">
        <v>6.9999999999999999E-4</v>
      </c>
      <c r="Q31" s="7">
        <v>3.2000000000000002E-3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>
        <v>-3.3E-3</v>
      </c>
      <c r="AH31" s="7"/>
      <c r="AI31" s="7"/>
      <c r="AJ31" s="7"/>
      <c r="AK31" s="7">
        <v>7.6E-3</v>
      </c>
      <c r="AL31" s="7">
        <v>5.7000000000000002E-3</v>
      </c>
      <c r="AM31" s="7">
        <v>1.0526</v>
      </c>
      <c r="AN31" s="7">
        <v>4.4000000000000003E-3</v>
      </c>
      <c r="AO31" s="7">
        <v>1.2999999999999999E-3</v>
      </c>
      <c r="AP31" s="7">
        <v>0.25</v>
      </c>
      <c r="AQ31" s="7">
        <v>7.0000000000000001E-3</v>
      </c>
      <c r="AR31" s="21">
        <f t="shared" si="9"/>
        <v>76.605000000000004</v>
      </c>
      <c r="AS31" s="21">
        <f t="shared" si="1"/>
        <v>28.48</v>
      </c>
      <c r="AT31" s="21">
        <f t="shared" si="2"/>
        <v>4.0294229999999986</v>
      </c>
      <c r="AU31" s="21">
        <f t="shared" si="3"/>
        <v>10.499684999999998</v>
      </c>
      <c r="AV31" s="21">
        <f t="shared" si="4"/>
        <v>4.7498650000000007</v>
      </c>
      <c r="AW31" s="21">
        <f t="shared" si="5"/>
        <v>5.25</v>
      </c>
      <c r="AX31" s="49">
        <f t="shared" si="6"/>
        <v>16.849816489999998</v>
      </c>
      <c r="AY31" s="49">
        <f t="shared" si="7"/>
        <v>14.646378948999999</v>
      </c>
      <c r="AZ31" s="49">
        <f t="shared" si="8"/>
        <v>131.81741054099999</v>
      </c>
    </row>
    <row r="32" spans="1:52">
      <c r="A32" t="s">
        <v>83</v>
      </c>
      <c r="B32" s="95" t="s">
        <v>253</v>
      </c>
      <c r="C32" s="95" t="s">
        <v>253</v>
      </c>
      <c r="D32" s="90" t="s">
        <v>55</v>
      </c>
      <c r="E32" s="97">
        <v>14.49</v>
      </c>
      <c r="F32" s="98"/>
      <c r="G32" s="98">
        <v>0.73</v>
      </c>
      <c r="H32" s="98">
        <v>0.79</v>
      </c>
      <c r="I32" s="98"/>
      <c r="J32" s="98"/>
      <c r="K32" s="98"/>
      <c r="L32" s="98"/>
      <c r="M32" s="98">
        <v>0.15</v>
      </c>
      <c r="N32" s="98">
        <v>-0.18</v>
      </c>
      <c r="O32" s="7">
        <v>1.7600000000000001E-2</v>
      </c>
      <c r="P32" s="7"/>
      <c r="Q32" s="7">
        <v>2E-3</v>
      </c>
      <c r="R32" s="7"/>
      <c r="S32" s="7"/>
      <c r="T32" s="7"/>
      <c r="U32" s="7">
        <v>6.9999999999999999E-4</v>
      </c>
      <c r="V32" s="7"/>
      <c r="W32" s="7"/>
      <c r="X32" s="7"/>
      <c r="Y32" s="7"/>
      <c r="Z32" s="7"/>
      <c r="AA32" s="7"/>
      <c r="AB32" s="7">
        <v>2.9999999999999997E-4</v>
      </c>
      <c r="AC32" s="7"/>
      <c r="AD32" s="7"/>
      <c r="AE32" s="7"/>
      <c r="AF32" s="7"/>
      <c r="AG32" s="7">
        <v>5.1999999999999998E-3</v>
      </c>
      <c r="AH32" s="7"/>
      <c r="AI32" s="7"/>
      <c r="AJ32" s="7"/>
      <c r="AK32" s="7">
        <v>7.7999999999999996E-3</v>
      </c>
      <c r="AL32" s="7">
        <v>5.7999999999999996E-3</v>
      </c>
      <c r="AM32" s="7">
        <v>1.0208999999999999</v>
      </c>
      <c r="AN32" s="7">
        <v>4.4000000000000003E-3</v>
      </c>
      <c r="AO32" s="7">
        <v>1.2999999999999999E-3</v>
      </c>
      <c r="AP32" s="7">
        <v>0.25</v>
      </c>
      <c r="AQ32" s="7">
        <v>7.0000000000000001E-3</v>
      </c>
      <c r="AR32" s="21">
        <f t="shared" si="9"/>
        <v>76.605000000000004</v>
      </c>
      <c r="AS32" s="21">
        <f t="shared" si="1"/>
        <v>31.43</v>
      </c>
      <c r="AT32" s="21">
        <f t="shared" si="2"/>
        <v>1.6010444999999938</v>
      </c>
      <c r="AU32" s="21">
        <f t="shared" si="3"/>
        <v>10.413179999999999</v>
      </c>
      <c r="AV32" s="21">
        <f t="shared" si="4"/>
        <v>4.6143475</v>
      </c>
      <c r="AW32" s="21">
        <f t="shared" si="5"/>
        <v>5.25</v>
      </c>
      <c r="AX32" s="49">
        <f t="shared" si="6"/>
        <v>16.88876436</v>
      </c>
      <c r="AY32" s="49">
        <f t="shared" si="7"/>
        <v>14.680233636000001</v>
      </c>
      <c r="AZ32" s="49">
        <f t="shared" si="8"/>
        <v>132.122102724</v>
      </c>
    </row>
    <row r="33" spans="1:52">
      <c r="A33" t="s">
        <v>87</v>
      </c>
      <c r="B33" s="96" t="s">
        <v>255</v>
      </c>
      <c r="C33" s="96" t="s">
        <v>255</v>
      </c>
      <c r="D33" s="90" t="s">
        <v>55</v>
      </c>
      <c r="E33" s="97">
        <v>12.72</v>
      </c>
      <c r="F33" s="98">
        <v>1.31</v>
      </c>
      <c r="G33" s="98">
        <v>1.1299999999999999</v>
      </c>
      <c r="H33" s="98">
        <v>0.79</v>
      </c>
      <c r="I33" s="98"/>
      <c r="J33" s="98"/>
      <c r="K33" s="98"/>
      <c r="L33" s="98">
        <v>2.23</v>
      </c>
      <c r="M33" s="98"/>
      <c r="N33" s="98"/>
      <c r="O33" s="7">
        <v>1.2E-2</v>
      </c>
      <c r="P33" s="7">
        <v>1.1999999999999999E-3</v>
      </c>
      <c r="Q33" s="7">
        <v>3.3E-3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>
        <v>1E-4</v>
      </c>
      <c r="AH33" s="7"/>
      <c r="AI33" s="7"/>
      <c r="AJ33" s="7"/>
      <c r="AK33" s="7">
        <v>7.4000000000000003E-3</v>
      </c>
      <c r="AL33" s="7">
        <v>5.1000000000000004E-3</v>
      </c>
      <c r="AM33" s="7">
        <v>1.0602</v>
      </c>
      <c r="AN33" s="7">
        <v>4.4000000000000003E-3</v>
      </c>
      <c r="AO33" s="7">
        <v>1.2999999999999999E-3</v>
      </c>
      <c r="AP33" s="7">
        <v>0.25</v>
      </c>
      <c r="AQ33" s="7">
        <v>7.0000000000000001E-3</v>
      </c>
      <c r="AR33" s="21">
        <f t="shared" si="9"/>
        <v>76.605000000000004</v>
      </c>
      <c r="AS33" s="21">
        <f t="shared" si="1"/>
        <v>30.555</v>
      </c>
      <c r="AT33" s="21">
        <f t="shared" si="2"/>
        <v>4.6116210000000022</v>
      </c>
      <c r="AU33" s="21">
        <f t="shared" si="3"/>
        <v>9.9393750000000001</v>
      </c>
      <c r="AV33" s="21">
        <f t="shared" si="4"/>
        <v>4.7823550000000008</v>
      </c>
      <c r="AW33" s="21">
        <f t="shared" si="5"/>
        <v>5.25</v>
      </c>
      <c r="AX33" s="49">
        <f t="shared" si="6"/>
        <v>17.126635629999999</v>
      </c>
      <c r="AY33" s="49">
        <f t="shared" si="7"/>
        <v>14.886998663</v>
      </c>
      <c r="AZ33" s="49">
        <f t="shared" si="8"/>
        <v>133.98298796699999</v>
      </c>
    </row>
    <row r="34" spans="1:52">
      <c r="A34" s="17" t="s">
        <v>88</v>
      </c>
      <c r="B34" s="100" t="s">
        <v>257</v>
      </c>
      <c r="C34" s="100" t="s">
        <v>257</v>
      </c>
      <c r="D34" s="90" t="s">
        <v>55</v>
      </c>
      <c r="E34" s="97">
        <v>9.19</v>
      </c>
      <c r="F34" s="98"/>
      <c r="G34" s="98"/>
      <c r="H34" s="98">
        <v>0.79</v>
      </c>
      <c r="I34" s="98"/>
      <c r="J34" s="98"/>
      <c r="K34" s="98"/>
      <c r="L34" s="98"/>
      <c r="M34" s="98"/>
      <c r="N34" s="98"/>
      <c r="O34" s="7">
        <v>1.6E-2</v>
      </c>
      <c r="P34" s="7">
        <v>6.9999999999999999E-4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>
        <v>6.1000000000000004E-3</v>
      </c>
      <c r="AL34" s="7">
        <v>4.7999999999999996E-3</v>
      </c>
      <c r="AM34" s="7">
        <v>1.046</v>
      </c>
      <c r="AN34" s="7">
        <v>4.4000000000000003E-3</v>
      </c>
      <c r="AO34" s="7">
        <v>1.2999999999999999E-3</v>
      </c>
      <c r="AP34" s="7">
        <v>0.25</v>
      </c>
      <c r="AQ34" s="7">
        <v>7.0000000000000001E-3</v>
      </c>
      <c r="AR34" s="21">
        <f t="shared" si="9"/>
        <v>76.605000000000004</v>
      </c>
      <c r="AS34" s="21">
        <f t="shared" si="1"/>
        <v>22.505000000000003</v>
      </c>
      <c r="AT34" s="21">
        <f t="shared" si="2"/>
        <v>3.5238300000000033</v>
      </c>
      <c r="AU34" s="21">
        <f t="shared" si="3"/>
        <v>8.55105</v>
      </c>
      <c r="AV34" s="21">
        <f t="shared" si="4"/>
        <v>4.7216500000000003</v>
      </c>
      <c r="AW34" s="21">
        <f t="shared" si="5"/>
        <v>5.25</v>
      </c>
      <c r="AX34" s="49">
        <f t="shared" si="6"/>
        <v>15.750348900000002</v>
      </c>
      <c r="AY34" s="49">
        <f t="shared" si="7"/>
        <v>13.690687890000001</v>
      </c>
      <c r="AZ34" s="49">
        <f t="shared" si="8"/>
        <v>123.21619101</v>
      </c>
    </row>
    <row r="35" spans="1:52">
      <c r="A35" t="s">
        <v>89</v>
      </c>
      <c r="B35" s="95" t="s">
        <v>253</v>
      </c>
      <c r="C35" s="95" t="s">
        <v>253</v>
      </c>
      <c r="D35" s="90" t="s">
        <v>55</v>
      </c>
      <c r="E35" s="97">
        <v>15.72</v>
      </c>
      <c r="F35" s="98">
        <v>0.01</v>
      </c>
      <c r="G35" s="98">
        <v>0.8</v>
      </c>
      <c r="H35" s="98">
        <v>0.79</v>
      </c>
      <c r="I35" s="98"/>
      <c r="J35" s="98"/>
      <c r="K35" s="98"/>
      <c r="L35" s="98"/>
      <c r="M35" s="98"/>
      <c r="N35" s="98"/>
      <c r="O35" s="7">
        <v>1.55E-2</v>
      </c>
      <c r="P35" s="99">
        <v>6.0000000000000002E-5</v>
      </c>
      <c r="Q35" s="7">
        <v>-6.9999999999999999E-4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>
        <v>-1E-4</v>
      </c>
      <c r="AD35" s="7"/>
      <c r="AE35" s="7">
        <v>1E-4</v>
      </c>
      <c r="AF35" s="7"/>
      <c r="AG35" s="7">
        <v>1.1999999999999999E-3</v>
      </c>
      <c r="AH35" s="7"/>
      <c r="AI35" s="7"/>
      <c r="AJ35" s="7"/>
      <c r="AK35" s="7">
        <v>8.0000000000000002E-3</v>
      </c>
      <c r="AL35" s="7">
        <v>5.8999999999999999E-3</v>
      </c>
      <c r="AM35" s="7">
        <v>1.0379</v>
      </c>
      <c r="AN35" s="7">
        <v>4.4000000000000003E-3</v>
      </c>
      <c r="AO35" s="7">
        <v>1.2999999999999999E-3</v>
      </c>
      <c r="AP35" s="7">
        <v>0.25</v>
      </c>
      <c r="AQ35" s="7">
        <v>7.0000000000000001E-3</v>
      </c>
      <c r="AR35" s="21">
        <f t="shared" si="9"/>
        <v>76.605000000000004</v>
      </c>
      <c r="AS35" s="21">
        <f t="shared" si="1"/>
        <v>28.465</v>
      </c>
      <c r="AT35" s="21">
        <f t="shared" si="2"/>
        <v>2.9033295000000034</v>
      </c>
      <c r="AU35" s="21">
        <f t="shared" si="3"/>
        <v>10.820107500000001</v>
      </c>
      <c r="AV35" s="21">
        <f t="shared" si="4"/>
        <v>4.6870225000000003</v>
      </c>
      <c r="AW35" s="21">
        <f t="shared" si="5"/>
        <v>5.25</v>
      </c>
      <c r="AX35" s="49">
        <f t="shared" si="6"/>
        <v>16.734959735</v>
      </c>
      <c r="AY35" s="49">
        <f t="shared" si="7"/>
        <v>14.5465419235</v>
      </c>
      <c r="AZ35" s="49">
        <f t="shared" si="8"/>
        <v>130.91887731149998</v>
      </c>
    </row>
    <row r="36" spans="1:52">
      <c r="A36" t="s">
        <v>90</v>
      </c>
      <c r="B36" s="96" t="s">
        <v>255</v>
      </c>
      <c r="C36" s="96" t="s">
        <v>255</v>
      </c>
      <c r="D36" s="90" t="s">
        <v>55</v>
      </c>
      <c r="E36" s="97">
        <v>14.87</v>
      </c>
      <c r="F36" s="98"/>
      <c r="G36" s="98">
        <v>0.26</v>
      </c>
      <c r="H36" s="98">
        <v>0.79</v>
      </c>
      <c r="I36" s="98"/>
      <c r="J36" s="98"/>
      <c r="K36" s="98"/>
      <c r="L36" s="98"/>
      <c r="M36" s="98"/>
      <c r="N36" s="98"/>
      <c r="O36" s="7">
        <v>1.4999999999999999E-2</v>
      </c>
      <c r="P36" s="7">
        <v>5.4000000000000003E-3</v>
      </c>
      <c r="Q36" s="7">
        <v>-2.2000000000000001E-3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>
        <v>4.4999999999999997E-3</v>
      </c>
      <c r="AH36" s="7"/>
      <c r="AI36" s="7"/>
      <c r="AJ36" s="7"/>
      <c r="AK36" s="7">
        <v>6.7000000000000002E-3</v>
      </c>
      <c r="AL36" s="7">
        <v>4.7000000000000002E-3</v>
      </c>
      <c r="AM36" s="7">
        <v>1.0771999999999999</v>
      </c>
      <c r="AN36" s="7">
        <v>4.4000000000000003E-3</v>
      </c>
      <c r="AO36" s="7">
        <v>1.2999999999999999E-3</v>
      </c>
      <c r="AP36" s="7">
        <v>0.25</v>
      </c>
      <c r="AQ36" s="7">
        <v>7.0000000000000001E-3</v>
      </c>
      <c r="AR36" s="21">
        <f t="shared" si="9"/>
        <v>76.605000000000004</v>
      </c>
      <c r="AS36" s="21">
        <f t="shared" si="1"/>
        <v>29.57</v>
      </c>
      <c r="AT36" s="21">
        <f t="shared" si="2"/>
        <v>5.9139059999999954</v>
      </c>
      <c r="AU36" s="21">
        <f t="shared" si="3"/>
        <v>9.2100600000000004</v>
      </c>
      <c r="AV36" s="21">
        <f t="shared" si="4"/>
        <v>4.8550300000000002</v>
      </c>
      <c r="AW36" s="21">
        <f t="shared" si="5"/>
        <v>5.25</v>
      </c>
      <c r="AX36" s="49">
        <f t="shared" si="6"/>
        <v>17.082519480000002</v>
      </c>
      <c r="AY36" s="49">
        <f t="shared" si="7"/>
        <v>14.848651548000001</v>
      </c>
      <c r="AZ36" s="49">
        <f t="shared" si="8"/>
        <v>133.63786393200002</v>
      </c>
    </row>
    <row r="37" spans="1:52">
      <c r="A37" t="s">
        <v>91</v>
      </c>
      <c r="B37" s="95" t="s">
        <v>253</v>
      </c>
      <c r="C37" s="95" t="s">
        <v>253</v>
      </c>
      <c r="D37" s="90" t="s">
        <v>55</v>
      </c>
      <c r="E37" s="97">
        <v>7.17</v>
      </c>
      <c r="F37" s="98"/>
      <c r="G37" s="98"/>
      <c r="H37" s="98">
        <v>0.79</v>
      </c>
      <c r="I37" s="98"/>
      <c r="J37" s="98"/>
      <c r="K37" s="98"/>
      <c r="L37" s="98"/>
      <c r="M37" s="98"/>
      <c r="N37" s="98"/>
      <c r="O37" s="7">
        <v>9.7999999999999997E-3</v>
      </c>
      <c r="P37" s="7">
        <v>6.9999999999999999E-4</v>
      </c>
      <c r="Q37" s="7">
        <v>-1E-3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>
        <v>7.1000000000000004E-3</v>
      </c>
      <c r="AH37" s="7"/>
      <c r="AI37" s="7"/>
      <c r="AJ37" s="7"/>
      <c r="AK37" s="7">
        <v>7.1999999999999998E-3</v>
      </c>
      <c r="AL37" s="7">
        <v>3.0999999999999999E-3</v>
      </c>
      <c r="AM37" s="7">
        <v>1.0541</v>
      </c>
      <c r="AN37" s="7">
        <v>4.4000000000000003E-3</v>
      </c>
      <c r="AO37" s="7">
        <v>1.2999999999999999E-3</v>
      </c>
      <c r="AP37" s="7">
        <v>0.25</v>
      </c>
      <c r="AQ37" s="7">
        <v>7.0000000000000001E-3</v>
      </c>
      <c r="AR37" s="21">
        <f t="shared" si="9"/>
        <v>76.605000000000004</v>
      </c>
      <c r="AS37" s="21">
        <f t="shared" si="1"/>
        <v>15.084999999999997</v>
      </c>
      <c r="AT37" s="21">
        <f t="shared" si="2"/>
        <v>4.1443305000000032</v>
      </c>
      <c r="AU37" s="21">
        <f t="shared" si="3"/>
        <v>8.142922500000001</v>
      </c>
      <c r="AV37" s="21">
        <f t="shared" si="4"/>
        <v>4.7562775000000004</v>
      </c>
      <c r="AW37" s="21">
        <f t="shared" si="5"/>
        <v>5.25</v>
      </c>
      <c r="AX37" s="49">
        <f t="shared" si="6"/>
        <v>14.817858965000001</v>
      </c>
      <c r="AY37" s="49">
        <f t="shared" si="7"/>
        <v>12.880138946500001</v>
      </c>
      <c r="AZ37" s="49">
        <f t="shared" si="8"/>
        <v>115.9212505185</v>
      </c>
    </row>
    <row r="38" spans="1:52">
      <c r="A38" t="s">
        <v>92</v>
      </c>
      <c r="B38" s="95" t="s">
        <v>253</v>
      </c>
      <c r="C38" s="95" t="s">
        <v>253</v>
      </c>
      <c r="D38" s="90" t="s">
        <v>55</v>
      </c>
      <c r="E38" s="97">
        <v>11.07</v>
      </c>
      <c r="F38" s="98"/>
      <c r="G38" s="98">
        <v>0.13</v>
      </c>
      <c r="H38" s="98">
        <v>0.79</v>
      </c>
      <c r="I38" s="98"/>
      <c r="J38" s="98"/>
      <c r="K38" s="98"/>
      <c r="L38" s="98"/>
      <c r="M38" s="98"/>
      <c r="N38" s="98"/>
      <c r="O38" s="7">
        <v>1.55E-2</v>
      </c>
      <c r="P38" s="7"/>
      <c r="Q38" s="7">
        <v>-1.2999999999999999E-3</v>
      </c>
      <c r="R38" s="7">
        <v>-5.0000000000000001E-4</v>
      </c>
      <c r="S38" s="7"/>
      <c r="T38" s="7"/>
      <c r="U38" s="7"/>
      <c r="V38" s="7"/>
      <c r="W38" s="7">
        <v>5.0000000000000001E-4</v>
      </c>
      <c r="X38" s="7"/>
      <c r="Y38" s="7"/>
      <c r="Z38" s="7"/>
      <c r="AA38" s="7"/>
      <c r="AB38" s="7"/>
      <c r="AC38" s="7">
        <v>2.0000000000000001E-4</v>
      </c>
      <c r="AD38" s="7"/>
      <c r="AE38" s="7"/>
      <c r="AF38" s="7"/>
      <c r="AG38" s="7">
        <v>4.0000000000000002E-4</v>
      </c>
      <c r="AH38" s="7">
        <v>1.8E-3</v>
      </c>
      <c r="AI38" s="7"/>
      <c r="AJ38" s="7"/>
      <c r="AK38" s="7">
        <v>8.0999999999999996E-3</v>
      </c>
      <c r="AL38" s="7">
        <v>5.7999999999999996E-3</v>
      </c>
      <c r="AM38" s="7">
        <v>1.0341</v>
      </c>
      <c r="AN38" s="7">
        <v>4.4000000000000003E-3</v>
      </c>
      <c r="AO38" s="7">
        <v>1.2999999999999999E-3</v>
      </c>
      <c r="AP38" s="7">
        <v>0.25</v>
      </c>
      <c r="AQ38" s="7">
        <v>7.0000000000000001E-3</v>
      </c>
      <c r="AR38" s="21">
        <f t="shared" si="9"/>
        <v>76.605000000000004</v>
      </c>
      <c r="AS38" s="21">
        <f t="shared" si="1"/>
        <v>22.790000000000003</v>
      </c>
      <c r="AT38" s="21">
        <f t="shared" si="2"/>
        <v>2.6122305000000017</v>
      </c>
      <c r="AU38" s="21">
        <f t="shared" si="3"/>
        <v>10.780492499999999</v>
      </c>
      <c r="AV38" s="21">
        <f t="shared" si="4"/>
        <v>4.6707775000000007</v>
      </c>
      <c r="AW38" s="21">
        <f t="shared" si="5"/>
        <v>5.25</v>
      </c>
      <c r="AX38" s="49">
        <f t="shared" si="6"/>
        <v>15.952105065000001</v>
      </c>
      <c r="AY38" s="49">
        <f t="shared" si="7"/>
        <v>13.866060556500001</v>
      </c>
      <c r="AZ38" s="49">
        <f t="shared" si="8"/>
        <v>124.79454500849999</v>
      </c>
    </row>
    <row r="39" spans="1:52" ht="26.25">
      <c r="A39" s="91" t="s">
        <v>215</v>
      </c>
      <c r="B39" s="95" t="s">
        <v>253</v>
      </c>
      <c r="C39" s="95" t="s">
        <v>255</v>
      </c>
      <c r="D39" s="89" t="s">
        <v>216</v>
      </c>
      <c r="E39" s="97">
        <v>26.03</v>
      </c>
      <c r="F39" s="98"/>
      <c r="G39" s="98"/>
      <c r="H39" s="98">
        <v>0.79</v>
      </c>
      <c r="I39" s="98"/>
      <c r="J39" s="98">
        <v>0.56000000000000005</v>
      </c>
      <c r="K39" s="98"/>
      <c r="L39" s="98"/>
      <c r="M39" s="98">
        <v>1.1399999999999999</v>
      </c>
      <c r="N39" s="98"/>
      <c r="O39" s="7">
        <v>3.3099999999999997E-2</v>
      </c>
      <c r="P39" s="7"/>
      <c r="Q39" s="99"/>
      <c r="R39" s="7"/>
      <c r="S39" s="7"/>
      <c r="T39" s="7"/>
      <c r="U39" s="7"/>
      <c r="V39" s="7"/>
      <c r="W39" s="7"/>
      <c r="X39" s="7"/>
      <c r="Y39" s="7"/>
      <c r="Z39" s="99"/>
      <c r="AA39" s="99"/>
      <c r="AB39" s="7"/>
      <c r="AC39" s="7"/>
      <c r="AD39" s="7"/>
      <c r="AE39" s="99"/>
      <c r="AF39" s="99"/>
      <c r="AG39" s="7">
        <v>-1.5E-3</v>
      </c>
      <c r="AH39" s="7"/>
      <c r="AI39" s="7"/>
      <c r="AJ39" s="7"/>
      <c r="AK39" s="7">
        <v>6.6E-3</v>
      </c>
      <c r="AL39" s="7">
        <v>4.7999999999999996E-3</v>
      </c>
      <c r="AM39" s="7">
        <v>1.0760000000000001</v>
      </c>
      <c r="AN39" s="7">
        <v>4.4000000000000003E-3</v>
      </c>
      <c r="AO39" s="7">
        <v>1.2999999999999999E-3</v>
      </c>
      <c r="AP39" s="7">
        <v>0.25</v>
      </c>
      <c r="AQ39" s="7">
        <v>7.0000000000000001E-3</v>
      </c>
      <c r="AR39" s="21">
        <f t="shared" si="9"/>
        <v>76.605000000000004</v>
      </c>
      <c r="AS39" s="21">
        <f t="shared" si="1"/>
        <v>53.344999999999999</v>
      </c>
      <c r="AT39" s="21">
        <f t="shared" si="2"/>
        <v>5.8219800000000053</v>
      </c>
      <c r="AU39" s="21">
        <f t="shared" si="3"/>
        <v>9.1997999999999998</v>
      </c>
      <c r="AV39" s="21">
        <f t="shared" si="4"/>
        <v>4.8499000000000008</v>
      </c>
      <c r="AW39" s="21">
        <f t="shared" si="5"/>
        <v>5.25</v>
      </c>
      <c r="AX39" s="49">
        <f t="shared" si="6"/>
        <v>20.1593184</v>
      </c>
      <c r="AY39" s="49">
        <f t="shared" si="7"/>
        <v>17.523099839999997</v>
      </c>
      <c r="AZ39" s="49">
        <f t="shared" si="8"/>
        <v>157.70789855999999</v>
      </c>
    </row>
    <row r="40" spans="1:52">
      <c r="A40" t="s">
        <v>84</v>
      </c>
      <c r="B40" s="96" t="s">
        <v>258</v>
      </c>
      <c r="C40" s="96" t="s">
        <v>258</v>
      </c>
      <c r="D40" s="90" t="s">
        <v>55</v>
      </c>
      <c r="E40" s="97">
        <v>17.010000000000002</v>
      </c>
      <c r="F40" s="98"/>
      <c r="G40" s="98"/>
      <c r="H40" s="98">
        <v>0.79</v>
      </c>
      <c r="I40" s="98"/>
      <c r="J40" s="98"/>
      <c r="K40" s="98"/>
      <c r="L40" s="98"/>
      <c r="M40" s="98">
        <v>-0.17</v>
      </c>
      <c r="N40" s="98"/>
      <c r="O40" s="7">
        <v>2.4799999999999999E-2</v>
      </c>
      <c r="P40" s="7">
        <v>4.0000000000000002E-4</v>
      </c>
      <c r="Q40" s="7"/>
      <c r="R40" s="7"/>
      <c r="S40" s="7"/>
      <c r="T40" s="7"/>
      <c r="U40" s="7"/>
      <c r="V40" s="7"/>
      <c r="W40" s="17"/>
      <c r="X40" s="7">
        <v>-1.5E-3</v>
      </c>
      <c r="Y40" s="7"/>
      <c r="Z40" s="7"/>
      <c r="AA40" s="7"/>
      <c r="AB40" s="7"/>
      <c r="AC40" s="7"/>
      <c r="AD40" s="7"/>
      <c r="AE40" s="7">
        <v>2.0000000000000001E-4</v>
      </c>
      <c r="AF40" s="7">
        <v>-2.0000000000000001E-4</v>
      </c>
      <c r="AG40" s="7"/>
      <c r="AH40" s="7"/>
      <c r="AI40" s="7"/>
      <c r="AJ40" s="7"/>
      <c r="AK40" s="7">
        <v>6.7999999999999996E-3</v>
      </c>
      <c r="AL40" s="7">
        <v>5.1999999999999998E-3</v>
      </c>
      <c r="AM40" s="7">
        <v>1.0654999999999999</v>
      </c>
      <c r="AN40" s="7">
        <v>4.4000000000000003E-3</v>
      </c>
      <c r="AO40" s="7">
        <v>1.2999999999999999E-3</v>
      </c>
      <c r="AP40" s="7">
        <v>0.25</v>
      </c>
      <c r="AQ40" s="7">
        <v>7.0000000000000001E-3</v>
      </c>
      <c r="AR40" s="21">
        <f t="shared" si="9"/>
        <v>76.605000000000004</v>
      </c>
      <c r="AS40" s="21">
        <f t="shared" si="1"/>
        <v>35.405000000000001</v>
      </c>
      <c r="AT40" s="21">
        <f t="shared" si="2"/>
        <v>5.0176274999999917</v>
      </c>
      <c r="AU40" s="21">
        <f t="shared" si="3"/>
        <v>9.5894999999999992</v>
      </c>
      <c r="AV40" s="21">
        <f t="shared" si="4"/>
        <v>4.8050125000000001</v>
      </c>
      <c r="AW40" s="21">
        <f t="shared" si="5"/>
        <v>5.25</v>
      </c>
      <c r="AX40" s="49">
        <f t="shared" si="6"/>
        <v>17.7673782</v>
      </c>
      <c r="AY40" s="49">
        <f t="shared" si="7"/>
        <v>15.443951819999999</v>
      </c>
      <c r="AZ40" s="49">
        <f t="shared" si="8"/>
        <v>138.99556637999999</v>
      </c>
    </row>
    <row r="41" spans="1:52">
      <c r="A41" s="91" t="s">
        <v>242</v>
      </c>
      <c r="B41" s="96" t="s">
        <v>259</v>
      </c>
      <c r="C41" s="96" t="s">
        <v>259</v>
      </c>
      <c r="D41" s="90" t="s">
        <v>55</v>
      </c>
      <c r="E41" s="97">
        <v>20.87</v>
      </c>
      <c r="F41" s="98">
        <v>0.1</v>
      </c>
      <c r="G41" s="98">
        <v>0.93</v>
      </c>
      <c r="H41" s="98">
        <v>0.79</v>
      </c>
      <c r="I41" s="98"/>
      <c r="J41" s="98"/>
      <c r="K41" s="98"/>
      <c r="L41" s="98"/>
      <c r="M41" s="98">
        <v>-0.31</v>
      </c>
      <c r="N41" s="98"/>
      <c r="O41" s="7">
        <v>2.18E-2</v>
      </c>
      <c r="P41" s="7">
        <v>8.9999999999999998E-4</v>
      </c>
      <c r="Q41" s="7"/>
      <c r="R41" s="7"/>
      <c r="S41" s="7"/>
      <c r="T41" s="7"/>
      <c r="U41" s="7"/>
      <c r="V41" s="7"/>
      <c r="W41" s="7"/>
      <c r="X41" s="7"/>
      <c r="Y41" s="7"/>
      <c r="Z41" s="7">
        <v>2.0000000000000001E-4</v>
      </c>
      <c r="AA41" s="7"/>
      <c r="AB41" s="7"/>
      <c r="AC41" s="7"/>
      <c r="AD41" s="7"/>
      <c r="AE41" s="7">
        <v>-2.9999999999999997E-4</v>
      </c>
      <c r="AF41" s="7"/>
      <c r="AG41" s="7"/>
      <c r="AH41" s="7"/>
      <c r="AI41" s="7"/>
      <c r="AJ41" s="7"/>
      <c r="AK41" s="7">
        <v>6.7000000000000002E-3</v>
      </c>
      <c r="AL41" s="7">
        <v>3.2000000000000002E-3</v>
      </c>
      <c r="AM41" s="7">
        <v>1.0564</v>
      </c>
      <c r="AN41" s="7">
        <v>4.4000000000000003E-3</v>
      </c>
      <c r="AO41" s="7">
        <v>1.2999999999999999E-3</v>
      </c>
      <c r="AP41" s="7">
        <v>0.25</v>
      </c>
      <c r="AQ41" s="7">
        <v>7.0000000000000001E-3</v>
      </c>
      <c r="AR41" s="21">
        <f t="shared" si="9"/>
        <v>76.605000000000004</v>
      </c>
      <c r="AS41" s="21">
        <f t="shared" si="1"/>
        <v>39.33</v>
      </c>
      <c r="AT41" s="21">
        <f t="shared" si="2"/>
        <v>4.3205220000000004</v>
      </c>
      <c r="AU41" s="21">
        <f t="shared" si="3"/>
        <v>7.8437700000000001</v>
      </c>
      <c r="AV41" s="21">
        <f t="shared" si="4"/>
        <v>4.7661100000000003</v>
      </c>
      <c r="AW41" s="21">
        <f t="shared" si="5"/>
        <v>5.25</v>
      </c>
      <c r="AX41" s="49">
        <f t="shared" si="6"/>
        <v>17.955002260000001</v>
      </c>
      <c r="AY41" s="49">
        <f t="shared" si="7"/>
        <v>15.607040425999998</v>
      </c>
      <c r="AZ41" s="49">
        <f t="shared" si="8"/>
        <v>140.46336383399998</v>
      </c>
    </row>
    <row r="42" spans="1:52">
      <c r="A42" t="s">
        <v>93</v>
      </c>
      <c r="B42" s="95" t="s">
        <v>253</v>
      </c>
      <c r="C42" s="95" t="s">
        <v>253</v>
      </c>
      <c r="D42" s="90" t="s">
        <v>55</v>
      </c>
      <c r="E42" s="97">
        <v>9.67</v>
      </c>
      <c r="F42" s="98"/>
      <c r="G42" s="98"/>
      <c r="H42" s="98">
        <v>0.79</v>
      </c>
      <c r="I42" s="98"/>
      <c r="J42" s="98"/>
      <c r="K42" s="98"/>
      <c r="L42" s="98"/>
      <c r="M42" s="98"/>
      <c r="N42" s="98"/>
      <c r="O42" s="7">
        <v>2.3400000000000001E-2</v>
      </c>
      <c r="P42" s="99">
        <v>6.0000000000000002E-5</v>
      </c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99"/>
      <c r="AD42" s="99"/>
      <c r="AE42" s="7"/>
      <c r="AF42" s="7"/>
      <c r="AG42" s="7"/>
      <c r="AH42" s="7"/>
      <c r="AI42" s="7"/>
      <c r="AJ42" s="7"/>
      <c r="AK42" s="7">
        <v>7.7000000000000002E-3</v>
      </c>
      <c r="AL42" s="7">
        <v>4.1999999999999997E-3</v>
      </c>
      <c r="AM42" s="7">
        <v>1.0358000000000001</v>
      </c>
      <c r="AN42" s="7">
        <v>4.4000000000000003E-3</v>
      </c>
      <c r="AO42" s="7">
        <v>1.2999999999999999E-3</v>
      </c>
      <c r="AP42" s="7">
        <v>0.25</v>
      </c>
      <c r="AQ42" s="27">
        <v>6.8999999999999999E-3</v>
      </c>
      <c r="AR42" s="21">
        <f t="shared" si="9"/>
        <v>76.605000000000004</v>
      </c>
      <c r="AS42" s="21">
        <f t="shared" si="1"/>
        <v>28.055000000000003</v>
      </c>
      <c r="AT42" s="21">
        <f t="shared" si="2"/>
        <v>2.7424590000000042</v>
      </c>
      <c r="AU42" s="21">
        <f t="shared" si="3"/>
        <v>9.2445150000000016</v>
      </c>
      <c r="AV42" s="21">
        <f t="shared" si="4"/>
        <v>4.6780450000000009</v>
      </c>
      <c r="AW42" s="21">
        <f t="shared" si="5"/>
        <v>5.1749999999999998</v>
      </c>
      <c r="AX42" s="49">
        <f t="shared" si="6"/>
        <v>16.445002470000002</v>
      </c>
      <c r="AY42" s="49">
        <f t="shared" si="7"/>
        <v>14.294502147000003</v>
      </c>
      <c r="AZ42" s="49">
        <f t="shared" si="8"/>
        <v>128.65051932300003</v>
      </c>
    </row>
    <row r="43" spans="1:52">
      <c r="A43" t="s">
        <v>94</v>
      </c>
      <c r="B43" s="95" t="s">
        <v>253</v>
      </c>
      <c r="C43" s="95" t="s">
        <v>253</v>
      </c>
      <c r="D43" s="90" t="s">
        <v>55</v>
      </c>
      <c r="E43" s="97">
        <v>20.45</v>
      </c>
      <c r="F43" s="98"/>
      <c r="G43" s="98">
        <v>0.83</v>
      </c>
      <c r="H43" s="98">
        <v>0.79</v>
      </c>
      <c r="I43" s="98"/>
      <c r="J43" s="98"/>
      <c r="K43" s="98">
        <v>2.21</v>
      </c>
      <c r="L43" s="98"/>
      <c r="M43" s="98"/>
      <c r="N43" s="98"/>
      <c r="O43" s="7">
        <v>1.8200000000000001E-2</v>
      </c>
      <c r="P43" s="7">
        <v>2.2000000000000001E-3</v>
      </c>
      <c r="Q43" s="7">
        <v>3.0000000000000001E-3</v>
      </c>
      <c r="R43" s="7"/>
      <c r="S43" s="7"/>
      <c r="T43" s="7"/>
      <c r="U43" s="7"/>
      <c r="V43" s="7"/>
      <c r="W43" s="7"/>
      <c r="X43" s="7"/>
      <c r="Y43" s="7"/>
      <c r="Z43" s="7"/>
      <c r="AA43" s="7">
        <v>2E-3</v>
      </c>
      <c r="AB43" s="7"/>
      <c r="AC43" s="7"/>
      <c r="AD43" s="7"/>
      <c r="AE43" s="7">
        <v>-6.9999999999999999E-4</v>
      </c>
      <c r="AF43" s="7"/>
      <c r="AG43" s="7">
        <v>8.0999999999999996E-3</v>
      </c>
      <c r="AH43" s="7"/>
      <c r="AI43" s="7"/>
      <c r="AJ43" s="7"/>
      <c r="AK43" s="7">
        <v>6.4999999999999997E-3</v>
      </c>
      <c r="AL43" s="7">
        <v>4.4000000000000003E-3</v>
      </c>
      <c r="AM43" s="7">
        <v>1.0723</v>
      </c>
      <c r="AN43" s="7">
        <v>4.4000000000000003E-3</v>
      </c>
      <c r="AO43" s="7">
        <v>1.2999999999999999E-3</v>
      </c>
      <c r="AP43" s="7">
        <v>0.25</v>
      </c>
      <c r="AQ43" s="7">
        <v>7.0000000000000001E-3</v>
      </c>
      <c r="AR43" s="21">
        <f t="shared" si="9"/>
        <v>76.605000000000004</v>
      </c>
      <c r="AS43" s="21">
        <f t="shared" si="1"/>
        <v>42.804999999999993</v>
      </c>
      <c r="AT43" s="21">
        <f t="shared" si="2"/>
        <v>5.5385415000000027</v>
      </c>
      <c r="AU43" s="21">
        <f t="shared" si="3"/>
        <v>8.7660525000000007</v>
      </c>
      <c r="AV43" s="21">
        <f t="shared" si="4"/>
        <v>4.8340825000000009</v>
      </c>
      <c r="AW43" s="21">
        <f t="shared" si="5"/>
        <v>5.25</v>
      </c>
      <c r="AX43" s="49">
        <f t="shared" si="6"/>
        <v>18.693827944999999</v>
      </c>
      <c r="AY43" s="49">
        <f t="shared" si="7"/>
        <v>16.249250444500003</v>
      </c>
      <c r="AZ43" s="49">
        <f t="shared" si="8"/>
        <v>146.2432540005</v>
      </c>
    </row>
    <row r="44" spans="1:52">
      <c r="A44" t="s">
        <v>95</v>
      </c>
      <c r="B44" s="96" t="s">
        <v>255</v>
      </c>
      <c r="C44" s="96" t="s">
        <v>255</v>
      </c>
      <c r="D44" s="90" t="s">
        <v>55</v>
      </c>
      <c r="E44" s="97">
        <v>19.43</v>
      </c>
      <c r="F44" s="98"/>
      <c r="G44" s="98"/>
      <c r="H44" s="98">
        <v>0.79</v>
      </c>
      <c r="I44" s="98"/>
      <c r="J44" s="98"/>
      <c r="K44" s="98"/>
      <c r="L44" s="98"/>
      <c r="M44" s="98"/>
      <c r="N44" s="98"/>
      <c r="O44" s="7">
        <v>1.4200000000000001E-2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>
        <v>7.1999999999999998E-3</v>
      </c>
      <c r="AL44" s="7">
        <v>1.9E-3</v>
      </c>
      <c r="AM44" s="7">
        <v>1.0429999999999999</v>
      </c>
      <c r="AN44" s="7">
        <v>4.4000000000000003E-3</v>
      </c>
      <c r="AO44" s="7">
        <v>1.2999999999999999E-3</v>
      </c>
      <c r="AP44" s="7">
        <v>0.25</v>
      </c>
      <c r="AQ44" s="7">
        <v>7.0000000000000001E-3</v>
      </c>
      <c r="AR44" s="21">
        <f t="shared" si="9"/>
        <v>76.605000000000004</v>
      </c>
      <c r="AS44" s="21">
        <f t="shared" si="1"/>
        <v>30.869999999999997</v>
      </c>
      <c r="AT44" s="21">
        <f t="shared" si="2"/>
        <v>3.2940149999999946</v>
      </c>
      <c r="AU44" s="21">
        <f t="shared" si="3"/>
        <v>7.1184750000000001</v>
      </c>
      <c r="AV44" s="21">
        <f t="shared" si="4"/>
        <v>4.708825</v>
      </c>
      <c r="AW44" s="21">
        <f t="shared" si="5"/>
        <v>5.25</v>
      </c>
      <c r="AX44" s="49">
        <f t="shared" si="6"/>
        <v>16.620020950000001</v>
      </c>
      <c r="AY44" s="49">
        <f t="shared" si="7"/>
        <v>14.446633595000002</v>
      </c>
      <c r="AZ44" s="49">
        <f t="shared" si="8"/>
        <v>130.01970235499999</v>
      </c>
    </row>
    <row r="45" spans="1:52">
      <c r="A45" t="s">
        <v>96</v>
      </c>
      <c r="B45" s="96" t="s">
        <v>255</v>
      </c>
      <c r="C45" s="96" t="s">
        <v>255</v>
      </c>
      <c r="D45" s="90" t="s">
        <v>55</v>
      </c>
      <c r="E45" s="97">
        <v>12.56</v>
      </c>
      <c r="F45" s="98"/>
      <c r="G45" s="98"/>
      <c r="H45" s="98">
        <v>0.79</v>
      </c>
      <c r="I45" s="98">
        <v>2.63</v>
      </c>
      <c r="J45" s="98"/>
      <c r="K45" s="98"/>
      <c r="L45" s="98"/>
      <c r="M45" s="98"/>
      <c r="N45" s="98"/>
      <c r="O45" s="7">
        <v>1.54E-2</v>
      </c>
      <c r="P45" s="7">
        <v>6.9999999999999999E-4</v>
      </c>
      <c r="Q45" s="7"/>
      <c r="R45" s="7"/>
      <c r="S45" s="7"/>
      <c r="T45" s="7"/>
      <c r="U45" s="7"/>
      <c r="V45" s="7"/>
      <c r="W45" s="7"/>
      <c r="X45" s="7"/>
      <c r="Y45" s="7"/>
      <c r="Z45" s="7">
        <v>-1E-4</v>
      </c>
      <c r="AA45" s="7"/>
      <c r="AB45" s="7"/>
      <c r="AC45" s="7"/>
      <c r="AD45" s="7"/>
      <c r="AE45" s="7"/>
      <c r="AF45" s="7"/>
      <c r="AG45" s="7">
        <v>1.5599999999999999E-2</v>
      </c>
      <c r="AH45" s="7"/>
      <c r="AI45" s="7"/>
      <c r="AJ45" s="7"/>
      <c r="AK45" s="7">
        <v>6.7000000000000002E-3</v>
      </c>
      <c r="AL45" s="7">
        <v>5.1000000000000004E-3</v>
      </c>
      <c r="AM45" s="7">
        <v>1.0344</v>
      </c>
      <c r="AN45" s="7">
        <v>4.4000000000000003E-3</v>
      </c>
      <c r="AO45" s="7">
        <v>1.2999999999999999E-3</v>
      </c>
      <c r="AP45" s="7">
        <v>0.25</v>
      </c>
      <c r="AQ45" s="7">
        <v>7.0000000000000001E-3</v>
      </c>
      <c r="AR45" s="21">
        <f t="shared" si="9"/>
        <v>76.605000000000004</v>
      </c>
      <c r="AS45" s="21">
        <f t="shared" si="1"/>
        <v>27.98</v>
      </c>
      <c r="AT45" s="21">
        <f t="shared" si="2"/>
        <v>2.6352119999999992</v>
      </c>
      <c r="AU45" s="21">
        <f t="shared" si="3"/>
        <v>9.154440000000001</v>
      </c>
      <c r="AV45" s="21">
        <f t="shared" si="4"/>
        <v>4.6720600000000001</v>
      </c>
      <c r="AW45" s="21">
        <f t="shared" si="5"/>
        <v>5.25</v>
      </c>
      <c r="AX45" s="49">
        <f t="shared" si="6"/>
        <v>16.418572560000001</v>
      </c>
      <c r="AY45" s="49">
        <f t="shared" si="7"/>
        <v>14.271528455999999</v>
      </c>
      <c r="AZ45" s="49">
        <f t="shared" si="8"/>
        <v>128.44375610399999</v>
      </c>
    </row>
    <row r="46" spans="1:52">
      <c r="A46" t="s">
        <v>97</v>
      </c>
      <c r="B46" s="95" t="s">
        <v>253</v>
      </c>
      <c r="C46" s="95" t="s">
        <v>253</v>
      </c>
      <c r="D46" s="90" t="s">
        <v>55</v>
      </c>
      <c r="E46" s="97">
        <v>10.65</v>
      </c>
      <c r="F46" s="98"/>
      <c r="G46" s="98"/>
      <c r="H46" s="98">
        <v>0.79</v>
      </c>
      <c r="I46" s="98"/>
      <c r="J46" s="98"/>
      <c r="K46" s="98"/>
      <c r="L46" s="98"/>
      <c r="M46" s="98"/>
      <c r="N46" s="98"/>
      <c r="O46" s="7">
        <v>1.6400000000000001E-2</v>
      </c>
      <c r="P46" s="7"/>
      <c r="Q46" s="7">
        <v>-1.6999999999999999E-3</v>
      </c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>
        <v>6.9999999999999999E-4</v>
      </c>
      <c r="AH46" s="7"/>
      <c r="AI46" s="7"/>
      <c r="AJ46" s="7"/>
      <c r="AK46" s="7">
        <v>7.1999999999999998E-3</v>
      </c>
      <c r="AL46" s="7">
        <v>1.5E-3</v>
      </c>
      <c r="AM46" s="7">
        <v>1.0350999999999999</v>
      </c>
      <c r="AN46" s="7">
        <v>4.4000000000000003E-3</v>
      </c>
      <c r="AO46" s="7">
        <v>1.2999999999999999E-3</v>
      </c>
      <c r="AP46" s="7">
        <v>0.25</v>
      </c>
      <c r="AQ46" s="7">
        <v>7.0000000000000001E-3</v>
      </c>
      <c r="AR46" s="21">
        <f t="shared" si="9"/>
        <v>76.605000000000004</v>
      </c>
      <c r="AS46" s="21">
        <f t="shared" si="1"/>
        <v>22.465000000000003</v>
      </c>
      <c r="AT46" s="21">
        <f t="shared" si="2"/>
        <v>2.6888354999999931</v>
      </c>
      <c r="AU46" s="21">
        <f t="shared" si="3"/>
        <v>6.7540274999999985</v>
      </c>
      <c r="AV46" s="21">
        <f t="shared" si="4"/>
        <v>4.6750524999999996</v>
      </c>
      <c r="AW46" s="21">
        <f t="shared" si="5"/>
        <v>5.25</v>
      </c>
      <c r="AX46" s="49">
        <f t="shared" si="6"/>
        <v>15.396929015000001</v>
      </c>
      <c r="AY46" s="49">
        <f t="shared" si="7"/>
        <v>13.383484451500003</v>
      </c>
      <c r="AZ46" s="49">
        <f t="shared" si="8"/>
        <v>120.4513600635</v>
      </c>
    </row>
    <row r="47" spans="1:52">
      <c r="A47" t="s">
        <v>98</v>
      </c>
      <c r="B47" s="96" t="s">
        <v>255</v>
      </c>
      <c r="C47" s="96" t="s">
        <v>255</v>
      </c>
      <c r="D47" s="90" t="s">
        <v>260</v>
      </c>
      <c r="E47" s="97">
        <v>10.27</v>
      </c>
      <c r="F47" s="98"/>
      <c r="G47" s="98"/>
      <c r="H47" s="98">
        <v>0.79</v>
      </c>
      <c r="I47" s="98"/>
      <c r="J47" s="98"/>
      <c r="K47" s="98"/>
      <c r="L47" s="98"/>
      <c r="M47" s="98"/>
      <c r="N47" s="98"/>
      <c r="O47" s="7">
        <v>1.4800000000000001E-2</v>
      </c>
      <c r="P47" s="7">
        <v>1.2999999999999999E-3</v>
      </c>
      <c r="Q47" s="7">
        <v>-1.2999999999999999E-3</v>
      </c>
      <c r="R47" s="7">
        <v>2.2000000000000001E-3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>
        <v>-2.0000000000000001E-4</v>
      </c>
      <c r="AH47" s="7"/>
      <c r="AI47" s="7"/>
      <c r="AJ47" s="7"/>
      <c r="AK47" s="7">
        <v>6.7000000000000002E-3</v>
      </c>
      <c r="AL47" s="7">
        <v>4.7000000000000002E-3</v>
      </c>
      <c r="AM47" s="7">
        <v>1.0565</v>
      </c>
      <c r="AN47" s="7">
        <v>4.4000000000000003E-3</v>
      </c>
      <c r="AO47" s="7">
        <v>1.2999999999999999E-3</v>
      </c>
      <c r="AP47" s="7">
        <v>0.25</v>
      </c>
      <c r="AQ47" s="7">
        <v>7.0000000000000001E-3</v>
      </c>
      <c r="AR47" s="21">
        <f t="shared" si="9"/>
        <v>76.605000000000004</v>
      </c>
      <c r="AS47" s="21">
        <f t="shared" si="1"/>
        <v>23.810000000000002</v>
      </c>
      <c r="AT47" s="21">
        <f t="shared" si="2"/>
        <v>4.3281824999999996</v>
      </c>
      <c r="AU47" s="21">
        <f t="shared" si="3"/>
        <v>9.0330750000000002</v>
      </c>
      <c r="AV47" s="21">
        <f t="shared" si="4"/>
        <v>4.7665375000000001</v>
      </c>
      <c r="AW47" s="21">
        <f t="shared" si="5"/>
        <v>5.25</v>
      </c>
      <c r="AX47" s="49">
        <f t="shared" si="6"/>
        <v>16.093063350000001</v>
      </c>
      <c r="AY47" s="49">
        <f t="shared" si="7"/>
        <v>13.988585835000002</v>
      </c>
      <c r="AZ47" s="49">
        <f t="shared" si="8"/>
        <v>125.897272515</v>
      </c>
    </row>
    <row r="48" spans="1:52" ht="30">
      <c r="A48" t="s">
        <v>98</v>
      </c>
      <c r="B48" s="96" t="s">
        <v>255</v>
      </c>
      <c r="C48" s="96" t="s">
        <v>255</v>
      </c>
      <c r="D48" s="90" t="s">
        <v>261</v>
      </c>
      <c r="E48" s="97">
        <v>10.27</v>
      </c>
      <c r="F48" s="98"/>
      <c r="G48" s="98"/>
      <c r="H48" s="98">
        <v>0.79</v>
      </c>
      <c r="I48" s="98"/>
      <c r="J48" s="98"/>
      <c r="K48" s="98"/>
      <c r="L48" s="98"/>
      <c r="M48" s="98"/>
      <c r="N48" s="98"/>
      <c r="O48" s="7">
        <v>1.4800000000000001E-2</v>
      </c>
      <c r="P48" s="7">
        <v>1.2999999999999999E-3</v>
      </c>
      <c r="Q48" s="7">
        <v>-1.2999999999999999E-3</v>
      </c>
      <c r="R48" s="7">
        <v>2.2000000000000001E-3</v>
      </c>
      <c r="S48" s="7">
        <v>8.9999999999999998E-4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17"/>
      <c r="AH48" s="7"/>
      <c r="AI48" s="7"/>
      <c r="AJ48" s="7"/>
      <c r="AK48" s="7">
        <v>6.7000000000000002E-3</v>
      </c>
      <c r="AL48" s="7">
        <v>4.7000000000000002E-3</v>
      </c>
      <c r="AM48" s="7">
        <v>1.0565</v>
      </c>
      <c r="AN48" s="7">
        <v>4.4000000000000003E-3</v>
      </c>
      <c r="AO48" s="7">
        <v>1.2999999999999999E-3</v>
      </c>
      <c r="AP48" s="7">
        <v>0.25</v>
      </c>
      <c r="AQ48" s="7">
        <v>7.0000000000000001E-3</v>
      </c>
      <c r="AR48" s="21">
        <f t="shared" si="9"/>
        <v>76.605000000000004</v>
      </c>
      <c r="AS48" s="21">
        <f t="shared" si="1"/>
        <v>24.484999999999999</v>
      </c>
      <c r="AT48" s="21">
        <f t="shared" si="2"/>
        <v>4.3281824999999996</v>
      </c>
      <c r="AU48" s="21">
        <f t="shared" si="3"/>
        <v>9.0330750000000002</v>
      </c>
      <c r="AV48" s="21">
        <f t="shared" si="4"/>
        <v>4.7665375000000001</v>
      </c>
      <c r="AW48" s="21">
        <f t="shared" si="5"/>
        <v>5.25</v>
      </c>
      <c r="AX48" s="49">
        <f t="shared" si="6"/>
        <v>16.180813350000001</v>
      </c>
      <c r="AY48" s="49">
        <f t="shared" si="7"/>
        <v>14.064860834999999</v>
      </c>
      <c r="AZ48" s="49">
        <f t="shared" si="8"/>
        <v>126.58374751499998</v>
      </c>
    </row>
    <row r="49" spans="1:52">
      <c r="A49" t="s">
        <v>99</v>
      </c>
      <c r="B49" s="96" t="s">
        <v>255</v>
      </c>
      <c r="C49" s="96" t="s">
        <v>255</v>
      </c>
      <c r="D49" s="90" t="s">
        <v>55</v>
      </c>
      <c r="E49" s="97">
        <v>20.23</v>
      </c>
      <c r="F49" s="98"/>
      <c r="G49" s="98"/>
      <c r="H49" s="98">
        <v>0.79</v>
      </c>
      <c r="I49" s="98"/>
      <c r="J49" s="98"/>
      <c r="K49" s="98"/>
      <c r="L49" s="98"/>
      <c r="M49" s="98"/>
      <c r="N49" s="98"/>
      <c r="O49" s="7">
        <v>1.4800000000000001E-2</v>
      </c>
      <c r="P49" s="7">
        <v>3.3999999999999998E-3</v>
      </c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>
        <v>5.8999999999999999E-3</v>
      </c>
      <c r="AL49" s="7">
        <v>4.1999999999999997E-3</v>
      </c>
      <c r="AM49" s="7">
        <v>1.0743</v>
      </c>
      <c r="AN49" s="7">
        <v>4.4000000000000003E-3</v>
      </c>
      <c r="AO49" s="7">
        <v>1.2999999999999999E-3</v>
      </c>
      <c r="AP49" s="7">
        <v>0.25</v>
      </c>
      <c r="AQ49" s="7">
        <v>7.0000000000000001E-3</v>
      </c>
      <c r="AR49" s="21">
        <f t="shared" si="9"/>
        <v>76.605000000000004</v>
      </c>
      <c r="AS49" s="21">
        <f t="shared" si="1"/>
        <v>34.67</v>
      </c>
      <c r="AT49" s="21">
        <f t="shared" si="2"/>
        <v>5.6917515000000032</v>
      </c>
      <c r="AU49" s="21">
        <f t="shared" si="3"/>
        <v>8.1378225000000004</v>
      </c>
      <c r="AV49" s="21">
        <f t="shared" si="4"/>
        <v>4.8426325000000006</v>
      </c>
      <c r="AW49" s="21">
        <f t="shared" si="5"/>
        <v>5.25</v>
      </c>
      <c r="AX49" s="49">
        <f t="shared" si="6"/>
        <v>17.575636845000002</v>
      </c>
      <c r="AY49" s="49">
        <f t="shared" si="7"/>
        <v>15.277284334500003</v>
      </c>
      <c r="AZ49" s="49">
        <f t="shared" si="8"/>
        <v>137.49555901050002</v>
      </c>
    </row>
    <row r="50" spans="1:52">
      <c r="A50" s="83" t="s">
        <v>243</v>
      </c>
      <c r="B50" s="95" t="s">
        <v>253</v>
      </c>
      <c r="C50" s="95" t="s">
        <v>253</v>
      </c>
      <c r="D50" s="89" t="s">
        <v>55</v>
      </c>
      <c r="E50" s="97">
        <v>22.5</v>
      </c>
      <c r="F50" s="98"/>
      <c r="G50" s="98"/>
      <c r="H50" s="98">
        <v>0.79</v>
      </c>
      <c r="I50" s="98">
        <v>4.1100000000000003</v>
      </c>
      <c r="J50" s="98"/>
      <c r="K50" s="98"/>
      <c r="L50" s="98"/>
      <c r="M50" s="98"/>
      <c r="N50" s="98"/>
      <c r="O50" s="7">
        <v>1.7899999999999999E-2</v>
      </c>
      <c r="P50" s="7">
        <v>1.1000000000000001E-3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>
        <v>6.1000000000000004E-3</v>
      </c>
      <c r="AL50" s="7">
        <v>4.3E-3</v>
      </c>
      <c r="AM50" s="7">
        <v>1.0809</v>
      </c>
      <c r="AN50" s="7">
        <v>4.4000000000000003E-3</v>
      </c>
      <c r="AO50" s="7">
        <v>1.2999999999999999E-3</v>
      </c>
      <c r="AP50" s="7">
        <v>0.25</v>
      </c>
      <c r="AQ50" s="27">
        <v>6.4999999999999997E-3</v>
      </c>
      <c r="AR50" s="21">
        <f t="shared" si="9"/>
        <v>76.605000000000004</v>
      </c>
      <c r="AS50" s="21">
        <f t="shared" si="1"/>
        <v>41.65</v>
      </c>
      <c r="AT50" s="21">
        <f t="shared" si="2"/>
        <v>6.197344499999998</v>
      </c>
      <c r="AU50" s="21">
        <f t="shared" si="3"/>
        <v>8.4310199999999984</v>
      </c>
      <c r="AV50" s="21">
        <f t="shared" si="4"/>
        <v>4.8708475</v>
      </c>
      <c r="AW50" s="21">
        <f t="shared" si="5"/>
        <v>4.875</v>
      </c>
      <c r="AX50" s="49">
        <f t="shared" si="6"/>
        <v>18.541797559999999</v>
      </c>
      <c r="AY50" s="49">
        <f t="shared" si="7"/>
        <v>16.117100955999998</v>
      </c>
      <c r="AZ50" s="49">
        <f t="shared" si="8"/>
        <v>145.05390860399999</v>
      </c>
    </row>
    <row r="51" spans="1:52">
      <c r="A51" t="s">
        <v>100</v>
      </c>
      <c r="B51" s="96" t="s">
        <v>255</v>
      </c>
      <c r="C51" s="96" t="s">
        <v>255</v>
      </c>
      <c r="D51" s="90" t="s">
        <v>55</v>
      </c>
      <c r="E51" s="97">
        <v>13.51</v>
      </c>
      <c r="F51" s="98"/>
      <c r="G51" s="98"/>
      <c r="H51" s="98">
        <v>0.79</v>
      </c>
      <c r="I51" s="98"/>
      <c r="J51" s="98"/>
      <c r="K51" s="98"/>
      <c r="L51" s="98"/>
      <c r="M51" s="98"/>
      <c r="N51" s="98"/>
      <c r="O51" s="7">
        <v>1.5900000000000001E-2</v>
      </c>
      <c r="P51" s="7"/>
      <c r="Q51" s="99"/>
      <c r="R51" s="7"/>
      <c r="S51" s="7"/>
      <c r="T51" s="7"/>
      <c r="U51" s="7"/>
      <c r="V51" s="7"/>
      <c r="W51" s="7"/>
      <c r="X51" s="7"/>
      <c r="Y51" s="7"/>
      <c r="Z51" s="7"/>
      <c r="AA51" s="7"/>
      <c r="AB51" s="99"/>
      <c r="AC51" s="7"/>
      <c r="AD51" s="7"/>
      <c r="AE51" s="7"/>
      <c r="AF51" s="7"/>
      <c r="AG51" s="7"/>
      <c r="AH51" s="7"/>
      <c r="AI51" s="7"/>
      <c r="AJ51" s="7"/>
      <c r="AK51" s="7">
        <v>7.3000000000000001E-3</v>
      </c>
      <c r="AL51" s="7">
        <v>5.8999999999999999E-3</v>
      </c>
      <c r="AM51" s="7">
        <v>1.0349999999999999</v>
      </c>
      <c r="AN51" s="7">
        <v>4.4000000000000003E-3</v>
      </c>
      <c r="AO51" s="7">
        <v>1.2999999999999999E-3</v>
      </c>
      <c r="AP51" s="7">
        <v>0.25</v>
      </c>
      <c r="AQ51" s="7">
        <v>7.0000000000000001E-3</v>
      </c>
      <c r="AR51" s="21">
        <f t="shared" si="9"/>
        <v>76.605000000000004</v>
      </c>
      <c r="AS51" s="21">
        <f t="shared" si="1"/>
        <v>26.225000000000001</v>
      </c>
      <c r="AT51" s="21">
        <f t="shared" si="2"/>
        <v>2.6811749999999939</v>
      </c>
      <c r="AU51" s="21">
        <f t="shared" si="3"/>
        <v>10.246499999999999</v>
      </c>
      <c r="AV51" s="21">
        <f t="shared" si="4"/>
        <v>4.6746249999999998</v>
      </c>
      <c r="AW51" s="21">
        <f t="shared" si="5"/>
        <v>5.25</v>
      </c>
      <c r="AX51" s="49">
        <f t="shared" si="6"/>
        <v>16.338699000000002</v>
      </c>
      <c r="AY51" s="49">
        <f t="shared" si="7"/>
        <v>14.202099900000002</v>
      </c>
      <c r="AZ51" s="49">
        <f t="shared" si="8"/>
        <v>127.81889910000001</v>
      </c>
    </row>
    <row r="52" spans="1:52">
      <c r="A52" t="s">
        <v>103</v>
      </c>
      <c r="B52" s="96" t="s">
        <v>255</v>
      </c>
      <c r="C52" s="96" t="s">
        <v>255</v>
      </c>
      <c r="D52" s="90" t="s">
        <v>55</v>
      </c>
      <c r="E52" s="97">
        <v>15.6</v>
      </c>
      <c r="F52" s="98"/>
      <c r="G52" s="98">
        <v>0.88</v>
      </c>
      <c r="H52" s="98">
        <v>0.79</v>
      </c>
      <c r="I52" s="98"/>
      <c r="J52" s="98"/>
      <c r="K52" s="98"/>
      <c r="L52" s="98"/>
      <c r="M52" s="98"/>
      <c r="N52" s="98"/>
      <c r="O52" s="7">
        <v>2.0500000000000001E-2</v>
      </c>
      <c r="P52" s="7">
        <v>2E-3</v>
      </c>
      <c r="Q52" s="7">
        <v>5.9999999999999995E-4</v>
      </c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99"/>
      <c r="AD52" s="99"/>
      <c r="AE52" s="7"/>
      <c r="AF52" s="7"/>
      <c r="AG52" s="7">
        <v>1.5E-3</v>
      </c>
      <c r="AH52" s="7"/>
      <c r="AI52" s="7"/>
      <c r="AJ52" s="7"/>
      <c r="AK52" s="7">
        <v>6.8999999999999999E-3</v>
      </c>
      <c r="AL52" s="7">
        <v>4.8999999999999998E-3</v>
      </c>
      <c r="AM52" s="7">
        <v>1.0682</v>
      </c>
      <c r="AN52" s="7">
        <v>4.4000000000000003E-3</v>
      </c>
      <c r="AO52" s="7">
        <v>1.2999999999999999E-3</v>
      </c>
      <c r="AP52" s="7">
        <v>0.25</v>
      </c>
      <c r="AQ52" s="7">
        <v>7.0000000000000001E-3</v>
      </c>
      <c r="AR52" s="21">
        <f t="shared" si="9"/>
        <v>76.605000000000004</v>
      </c>
      <c r="AS52" s="21">
        <f t="shared" si="1"/>
        <v>34.594999999999999</v>
      </c>
      <c r="AT52" s="21">
        <f t="shared" si="2"/>
        <v>5.2244610000000034</v>
      </c>
      <c r="AU52" s="21">
        <f t="shared" si="3"/>
        <v>9.4535699999999991</v>
      </c>
      <c r="AV52" s="21">
        <f t="shared" si="4"/>
        <v>4.8165550000000001</v>
      </c>
      <c r="AW52" s="21">
        <f t="shared" si="5"/>
        <v>5.25</v>
      </c>
      <c r="AX52" s="49">
        <f t="shared" si="6"/>
        <v>17.672796180000002</v>
      </c>
      <c r="AY52" s="49">
        <f t="shared" si="7"/>
        <v>15.361738218000003</v>
      </c>
      <c r="AZ52" s="49">
        <f t="shared" si="8"/>
        <v>138.25564396200002</v>
      </c>
    </row>
    <row r="53" spans="1:52">
      <c r="A53" t="s">
        <v>104</v>
      </c>
      <c r="B53" s="96" t="s">
        <v>255</v>
      </c>
      <c r="C53" s="96" t="s">
        <v>255</v>
      </c>
      <c r="D53" s="90" t="s">
        <v>55</v>
      </c>
      <c r="E53" s="97">
        <v>15.43</v>
      </c>
      <c r="F53" s="98"/>
      <c r="G53" s="98"/>
      <c r="H53" s="98">
        <v>0.79</v>
      </c>
      <c r="I53" s="98">
        <v>0.08</v>
      </c>
      <c r="J53" s="98"/>
      <c r="K53" s="98"/>
      <c r="L53" s="98">
        <v>1.0900000000000001</v>
      </c>
      <c r="M53" s="98"/>
      <c r="N53" s="98"/>
      <c r="O53" s="7">
        <v>1.44E-2</v>
      </c>
      <c r="P53" s="7">
        <v>2.0000000000000001E-4</v>
      </c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>
        <v>7.9000000000000008E-3</v>
      </c>
      <c r="AL53" s="7">
        <v>6.0000000000000001E-3</v>
      </c>
      <c r="AM53" s="7">
        <v>1.0362</v>
      </c>
      <c r="AN53" s="7">
        <v>4.4000000000000003E-3</v>
      </c>
      <c r="AO53" s="7">
        <v>1.2999999999999999E-3</v>
      </c>
      <c r="AP53" s="7">
        <v>0.25</v>
      </c>
      <c r="AQ53" s="7">
        <v>7.0000000000000001E-3</v>
      </c>
      <c r="AR53" s="21">
        <f t="shared" si="9"/>
        <v>76.605000000000004</v>
      </c>
      <c r="AS53" s="21">
        <f t="shared" si="1"/>
        <v>28.339999999999996</v>
      </c>
      <c r="AT53" s="21">
        <f t="shared" si="2"/>
        <v>2.7731010000000009</v>
      </c>
      <c r="AU53" s="21">
        <f t="shared" si="3"/>
        <v>10.802385000000001</v>
      </c>
      <c r="AV53" s="21">
        <f t="shared" si="4"/>
        <v>4.6797550000000001</v>
      </c>
      <c r="AW53" s="21">
        <f t="shared" si="5"/>
        <v>5.25</v>
      </c>
      <c r="AX53" s="49">
        <f t="shared" si="6"/>
        <v>16.698531330000002</v>
      </c>
      <c r="AY53" s="49">
        <f t="shared" si="7"/>
        <v>14.514877233000002</v>
      </c>
      <c r="AZ53" s="49">
        <f t="shared" si="8"/>
        <v>130.63389509700002</v>
      </c>
    </row>
    <row r="54" spans="1:52">
      <c r="A54" s="91" t="s">
        <v>244</v>
      </c>
      <c r="B54" s="95" t="s">
        <v>262</v>
      </c>
      <c r="C54" s="95" t="s">
        <v>262</v>
      </c>
      <c r="D54" s="89" t="s">
        <v>55</v>
      </c>
      <c r="E54" s="97">
        <v>15</v>
      </c>
      <c r="F54" s="98"/>
      <c r="G54" s="98"/>
      <c r="H54" s="98">
        <v>0.79</v>
      </c>
      <c r="I54" s="98"/>
      <c r="J54" s="98"/>
      <c r="K54" s="98"/>
      <c r="L54" s="98"/>
      <c r="M54" s="98"/>
      <c r="N54" s="98"/>
      <c r="O54" s="7">
        <v>1.46E-2</v>
      </c>
      <c r="P54" s="7"/>
      <c r="Q54" s="7">
        <v>-2.7000000000000001E-3</v>
      </c>
      <c r="R54" s="7"/>
      <c r="S54" s="7"/>
      <c r="T54" s="7"/>
      <c r="U54" s="7">
        <v>-1.4E-3</v>
      </c>
      <c r="V54" s="7"/>
      <c r="W54" s="7"/>
      <c r="X54" s="7"/>
      <c r="Y54" s="7"/>
      <c r="Z54" s="7">
        <v>-2.0000000000000001E-4</v>
      </c>
      <c r="AA54" s="7"/>
      <c r="AB54" s="7"/>
      <c r="AC54" s="99"/>
      <c r="AD54" s="99"/>
      <c r="AE54" s="7"/>
      <c r="AF54" s="7"/>
      <c r="AG54" s="7">
        <v>3.3999999999999998E-3</v>
      </c>
      <c r="AH54" s="7"/>
      <c r="AI54" s="7"/>
      <c r="AJ54" s="7"/>
      <c r="AK54" s="7">
        <v>8.2000000000000007E-3</v>
      </c>
      <c r="AL54" s="7">
        <v>6.0000000000000001E-3</v>
      </c>
      <c r="AM54" s="7">
        <v>1.0383</v>
      </c>
      <c r="AN54" s="7">
        <v>4.4000000000000003E-3</v>
      </c>
      <c r="AO54" s="7">
        <v>1.2999999999999999E-3</v>
      </c>
      <c r="AP54" s="7">
        <v>0.25</v>
      </c>
      <c r="AQ54" s="7">
        <v>7.0000000000000001E-3</v>
      </c>
      <c r="AR54" s="21">
        <f t="shared" si="9"/>
        <v>76.605000000000004</v>
      </c>
      <c r="AS54" s="21">
        <f t="shared" si="1"/>
        <v>23.515000000000001</v>
      </c>
      <c r="AT54" s="21">
        <f t="shared" si="2"/>
        <v>2.9339715000000002</v>
      </c>
      <c r="AU54" s="21">
        <f t="shared" si="3"/>
        <v>11.057895</v>
      </c>
      <c r="AV54" s="21">
        <f t="shared" si="4"/>
        <v>4.6887325000000004</v>
      </c>
      <c r="AW54" s="21">
        <f t="shared" si="5"/>
        <v>5.25</v>
      </c>
      <c r="AX54" s="49">
        <f t="shared" si="6"/>
        <v>16.126577870000002</v>
      </c>
      <c r="AY54" s="49">
        <f t="shared" si="7"/>
        <v>14.017717687000001</v>
      </c>
      <c r="AZ54" s="49">
        <f t="shared" si="8"/>
        <v>126.15945918300001</v>
      </c>
    </row>
    <row r="55" spans="1:52">
      <c r="A55" s="91" t="s">
        <v>107</v>
      </c>
      <c r="B55" s="95" t="s">
        <v>262</v>
      </c>
      <c r="C55" s="95" t="s">
        <v>262</v>
      </c>
      <c r="D55" s="89" t="s">
        <v>55</v>
      </c>
      <c r="E55" s="97">
        <v>15</v>
      </c>
      <c r="F55" s="98"/>
      <c r="G55" s="98"/>
      <c r="H55" s="98">
        <v>0.79</v>
      </c>
      <c r="I55" s="98"/>
      <c r="J55" s="98"/>
      <c r="K55" s="98"/>
      <c r="L55" s="98"/>
      <c r="M55" s="98"/>
      <c r="N55" s="98"/>
      <c r="O55" s="7">
        <v>1.46E-2</v>
      </c>
      <c r="P55" s="7"/>
      <c r="Q55" s="7">
        <v>-4.3E-3</v>
      </c>
      <c r="R55" s="7"/>
      <c r="S55" s="7"/>
      <c r="T55" s="7"/>
      <c r="U55" s="7">
        <v>-5.0000000000000001E-4</v>
      </c>
      <c r="V55" s="7"/>
      <c r="W55" s="7"/>
      <c r="X55" s="7"/>
      <c r="Y55" s="7"/>
      <c r="Z55" s="7">
        <v>-2.0000000000000001E-4</v>
      </c>
      <c r="AA55" s="7"/>
      <c r="AB55" s="7"/>
      <c r="AC55" s="99"/>
      <c r="AD55" s="99"/>
      <c r="AE55" s="7"/>
      <c r="AF55" s="7"/>
      <c r="AG55" s="7">
        <v>-2.4400000000000002E-2</v>
      </c>
      <c r="AH55" s="7"/>
      <c r="AI55" s="7"/>
      <c r="AJ55" s="7"/>
      <c r="AK55" s="7">
        <v>8.2000000000000007E-3</v>
      </c>
      <c r="AL55" s="7">
        <v>6.0000000000000001E-3</v>
      </c>
      <c r="AM55" s="7">
        <v>1.0383</v>
      </c>
      <c r="AN55" s="7">
        <v>4.4000000000000003E-3</v>
      </c>
      <c r="AO55" s="7">
        <v>1.2999999999999999E-3</v>
      </c>
      <c r="AP55" s="7">
        <v>0.25</v>
      </c>
      <c r="AQ55" s="7">
        <v>7.0000000000000001E-3</v>
      </c>
      <c r="AR55" s="21">
        <f t="shared" si="9"/>
        <v>76.605000000000004</v>
      </c>
      <c r="AS55" s="21">
        <f t="shared" si="1"/>
        <v>22.99</v>
      </c>
      <c r="AT55" s="21">
        <f t="shared" si="2"/>
        <v>2.9339715000000002</v>
      </c>
      <c r="AU55" s="21">
        <f t="shared" si="3"/>
        <v>11.057895</v>
      </c>
      <c r="AV55" s="21">
        <f t="shared" si="4"/>
        <v>4.6887325000000004</v>
      </c>
      <c r="AW55" s="21">
        <f t="shared" si="5"/>
        <v>5.25</v>
      </c>
      <c r="AX55" s="49">
        <f t="shared" si="6"/>
        <v>16.058327869999999</v>
      </c>
      <c r="AY55" s="49">
        <f t="shared" si="7"/>
        <v>13.958392687</v>
      </c>
      <c r="AZ55" s="49">
        <f t="shared" si="8"/>
        <v>125.625534183</v>
      </c>
    </row>
    <row r="56" spans="1:52">
      <c r="A56" t="s">
        <v>110</v>
      </c>
      <c r="B56" s="96" t="s">
        <v>255</v>
      </c>
      <c r="C56" s="96" t="s">
        <v>255</v>
      </c>
      <c r="D56" s="90" t="s">
        <v>55</v>
      </c>
      <c r="E56" s="97">
        <v>18.170000000000002</v>
      </c>
      <c r="F56" s="98"/>
      <c r="G56" s="98"/>
      <c r="H56" s="98">
        <v>0.79</v>
      </c>
      <c r="I56" s="98"/>
      <c r="J56" s="98"/>
      <c r="K56" s="98"/>
      <c r="L56" s="98"/>
      <c r="M56" s="98"/>
      <c r="N56" s="98"/>
      <c r="O56" s="101">
        <v>1.2800000000000001E-2</v>
      </c>
      <c r="P56" s="7"/>
      <c r="Q56" s="7">
        <v>2.0000000000000001E-4</v>
      </c>
      <c r="R56" s="7"/>
      <c r="S56" s="7"/>
      <c r="T56" s="7"/>
      <c r="U56" s="7"/>
      <c r="V56" s="7"/>
      <c r="W56" s="7">
        <v>-1E-3</v>
      </c>
      <c r="X56" s="7"/>
      <c r="Y56" s="7"/>
      <c r="Z56" s="7"/>
      <c r="AA56" s="7">
        <v>6.9999999999999999E-4</v>
      </c>
      <c r="AB56" s="7"/>
      <c r="AC56" s="7"/>
      <c r="AD56" s="7"/>
      <c r="AE56" s="7"/>
      <c r="AF56" s="7"/>
      <c r="AG56" s="7">
        <v>-6.4999999999999997E-3</v>
      </c>
      <c r="AH56" s="7"/>
      <c r="AI56" s="7"/>
      <c r="AJ56" s="7"/>
      <c r="AK56" s="7">
        <v>7.6E-3</v>
      </c>
      <c r="AL56" s="7">
        <v>1.4E-3</v>
      </c>
      <c r="AM56" s="7">
        <v>1.0379</v>
      </c>
      <c r="AN56" s="7">
        <v>4.4000000000000003E-3</v>
      </c>
      <c r="AO56" s="7">
        <v>1.2999999999999999E-3</v>
      </c>
      <c r="AP56" s="7">
        <v>0.25</v>
      </c>
      <c r="AQ56" s="7">
        <v>7.0000000000000001E-3</v>
      </c>
      <c r="AR56" s="21">
        <f t="shared" si="9"/>
        <v>76.605000000000004</v>
      </c>
      <c r="AS56" s="21">
        <f t="shared" si="1"/>
        <v>28.484999999999999</v>
      </c>
      <c r="AT56" s="21">
        <f t="shared" si="2"/>
        <v>2.9033295000000034</v>
      </c>
      <c r="AU56" s="21">
        <f t="shared" si="3"/>
        <v>7.0058249999999997</v>
      </c>
      <c r="AV56" s="21">
        <f t="shared" si="4"/>
        <v>4.6870225000000003</v>
      </c>
      <c r="AW56" s="21">
        <f t="shared" si="5"/>
        <v>5.25</v>
      </c>
      <c r="AX56" s="49">
        <f t="shared" si="6"/>
        <v>16.241703010000002</v>
      </c>
      <c r="AY56" s="49">
        <f t="shared" si="7"/>
        <v>14.117788001000001</v>
      </c>
      <c r="AZ56" s="49">
        <f t="shared" si="8"/>
        <v>127.06009200899999</v>
      </c>
    </row>
    <row r="57" spans="1:52">
      <c r="A57" t="s">
        <v>220</v>
      </c>
      <c r="B57" s="95" t="s">
        <v>256</v>
      </c>
      <c r="C57" s="95" t="s">
        <v>256</v>
      </c>
      <c r="D57" s="89" t="s">
        <v>55</v>
      </c>
      <c r="E57" s="97">
        <v>18.43</v>
      </c>
      <c r="F57" s="98"/>
      <c r="G57" s="98">
        <v>0.93</v>
      </c>
      <c r="H57" s="98">
        <v>0.79</v>
      </c>
      <c r="I57" s="98"/>
      <c r="J57" s="98"/>
      <c r="K57" s="98"/>
      <c r="L57" s="98"/>
      <c r="M57" s="98"/>
      <c r="N57" s="98"/>
      <c r="O57" s="7">
        <v>1.8499999999999999E-2</v>
      </c>
      <c r="P57" s="7">
        <v>5.0000000000000001E-4</v>
      </c>
      <c r="Q57" s="7">
        <v>-5.0000000000000001E-4</v>
      </c>
      <c r="R57" s="7"/>
      <c r="S57" s="7"/>
      <c r="T57" s="7"/>
      <c r="U57" s="7"/>
      <c r="V57" s="7"/>
      <c r="W57" s="7">
        <v>-3.0000000000000001E-3</v>
      </c>
      <c r="X57" s="7"/>
      <c r="Y57" s="7"/>
      <c r="Z57" s="7"/>
      <c r="AA57" s="7"/>
      <c r="AB57" s="7"/>
      <c r="AC57" s="7"/>
      <c r="AD57" s="7"/>
      <c r="AE57" s="7"/>
      <c r="AF57" s="7"/>
      <c r="AG57" s="7">
        <v>2.5000000000000001E-3</v>
      </c>
      <c r="AH57" s="7"/>
      <c r="AI57" s="7"/>
      <c r="AJ57" s="7"/>
      <c r="AK57" s="7">
        <v>7.6E-3</v>
      </c>
      <c r="AL57" s="7">
        <v>5.3E-3</v>
      </c>
      <c r="AM57" s="7">
        <v>1.0479000000000001</v>
      </c>
      <c r="AN57" s="7">
        <v>4.4000000000000003E-3</v>
      </c>
      <c r="AO57" s="7">
        <v>1.2999999999999999E-3</v>
      </c>
      <c r="AP57" s="7">
        <v>0.25</v>
      </c>
      <c r="AQ57" s="7">
        <v>7.0000000000000001E-3</v>
      </c>
      <c r="AR57" s="21">
        <f t="shared" si="9"/>
        <v>76.605000000000004</v>
      </c>
      <c r="AS57" s="21">
        <f t="shared" si="1"/>
        <v>31.774999999999999</v>
      </c>
      <c r="AT57" s="21">
        <f t="shared" si="2"/>
        <v>3.6693795000000042</v>
      </c>
      <c r="AU57" s="21">
        <f t="shared" si="3"/>
        <v>10.1384325</v>
      </c>
      <c r="AV57" s="21">
        <f t="shared" si="4"/>
        <v>4.729772500000001</v>
      </c>
      <c r="AW57" s="21">
        <f t="shared" si="5"/>
        <v>5.25</v>
      </c>
      <c r="AX57" s="49">
        <f t="shared" si="6"/>
        <v>17.181785985000001</v>
      </c>
      <c r="AY57" s="49">
        <f t="shared" si="7"/>
        <v>14.934937048500002</v>
      </c>
      <c r="AZ57" s="49">
        <f t="shared" si="8"/>
        <v>134.41443343650002</v>
      </c>
    </row>
    <row r="58" spans="1:52">
      <c r="A58" t="s">
        <v>112</v>
      </c>
      <c r="B58" s="95" t="s">
        <v>258</v>
      </c>
      <c r="C58" s="95" t="s">
        <v>263</v>
      </c>
      <c r="D58" s="90" t="s">
        <v>55</v>
      </c>
      <c r="E58" s="97">
        <v>15.71</v>
      </c>
      <c r="F58" s="98"/>
      <c r="G58" s="98">
        <v>0.85</v>
      </c>
      <c r="H58" s="98">
        <v>0.79</v>
      </c>
      <c r="I58" s="98"/>
      <c r="J58" s="98">
        <v>0.22</v>
      </c>
      <c r="K58" s="98"/>
      <c r="L58" s="98"/>
      <c r="M58" s="98"/>
      <c r="N58" s="98"/>
      <c r="O58" s="7">
        <v>1.41E-2</v>
      </c>
      <c r="P58" s="99">
        <v>6.9999999999999994E-5</v>
      </c>
      <c r="Q58" s="7">
        <v>-1E-3</v>
      </c>
      <c r="R58" s="7"/>
      <c r="S58" s="7"/>
      <c r="T58" s="7"/>
      <c r="U58" s="7"/>
      <c r="V58" s="7">
        <v>-3.5999999999999999E-3</v>
      </c>
      <c r="W58" s="7"/>
      <c r="X58" s="7"/>
      <c r="Y58" s="7">
        <v>2.0000000000000001E-4</v>
      </c>
      <c r="Z58" s="7"/>
      <c r="AA58" s="7"/>
      <c r="AB58" s="7"/>
      <c r="AC58" s="7"/>
      <c r="AD58" s="7">
        <v>2.0000000000000001E-4</v>
      </c>
      <c r="AE58" s="7"/>
      <c r="AF58" s="7"/>
      <c r="AG58" s="7">
        <v>1.6999999999999999E-3</v>
      </c>
      <c r="AH58" s="7"/>
      <c r="AI58" s="7"/>
      <c r="AJ58" s="7"/>
      <c r="AK58" s="7">
        <v>7.4999999999999997E-3</v>
      </c>
      <c r="AL58" s="7">
        <v>5.8999999999999999E-3</v>
      </c>
      <c r="AM58" s="7">
        <v>1.0470999999999999</v>
      </c>
      <c r="AN58" s="7">
        <v>4.4000000000000003E-3</v>
      </c>
      <c r="AO58" s="7">
        <v>1.2999999999999999E-3</v>
      </c>
      <c r="AP58" s="7">
        <v>0.25</v>
      </c>
      <c r="AQ58" s="7">
        <v>7.0000000000000001E-3</v>
      </c>
      <c r="AR58" s="21">
        <f t="shared" ref="AR58:AR85" si="10">$BB$1*$BD$4</f>
        <v>76.605000000000004</v>
      </c>
      <c r="AS58" s="21">
        <f t="shared" ref="AS58:AS85" si="11">SUM(E58:N58)+SUM(O58:AF58)*$BB$1</f>
        <v>25.047500000000003</v>
      </c>
      <c r="AT58" s="21">
        <f t="shared" si="2"/>
        <v>3.6080954999999939</v>
      </c>
      <c r="AU58" s="21">
        <f t="shared" si="3"/>
        <v>10.523354999999999</v>
      </c>
      <c r="AV58" s="21">
        <f t="shared" si="4"/>
        <v>4.7263525</v>
      </c>
      <c r="AW58" s="21">
        <f t="shared" si="5"/>
        <v>5.25</v>
      </c>
      <c r="AX58" s="49">
        <f t="shared" si="6"/>
        <v>16.348839389999998</v>
      </c>
      <c r="AY58" s="49">
        <f t="shared" si="7"/>
        <v>14.210914238999999</v>
      </c>
      <c r="AZ58" s="49">
        <f t="shared" si="8"/>
        <v>127.89822815099998</v>
      </c>
    </row>
    <row r="59" spans="1:52">
      <c r="A59" t="s">
        <v>113</v>
      </c>
      <c r="B59" s="96" t="s">
        <v>255</v>
      </c>
      <c r="C59" s="96" t="s">
        <v>255</v>
      </c>
      <c r="D59" s="90" t="s">
        <v>55</v>
      </c>
      <c r="E59" s="97">
        <v>21.03</v>
      </c>
      <c r="F59" s="98"/>
      <c r="G59" s="98"/>
      <c r="H59" s="98">
        <v>0.79</v>
      </c>
      <c r="I59" s="98"/>
      <c r="J59" s="98"/>
      <c r="K59" s="98"/>
      <c r="L59" s="98"/>
      <c r="M59" s="98"/>
      <c r="N59" s="98"/>
      <c r="O59" s="7">
        <v>1.6E-2</v>
      </c>
      <c r="P59" s="7">
        <v>1.2999999999999999E-3</v>
      </c>
      <c r="Q59" s="7">
        <v>-2.7000000000000001E-3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>
        <v>1.9E-3</v>
      </c>
      <c r="AH59" s="7"/>
      <c r="AI59" s="7"/>
      <c r="AJ59" s="7"/>
      <c r="AK59" s="7">
        <v>5.1999999999999998E-3</v>
      </c>
      <c r="AL59" s="7">
        <v>2.2000000000000001E-3</v>
      </c>
      <c r="AM59" s="7">
        <v>1.0712999999999999</v>
      </c>
      <c r="AN59" s="7">
        <v>4.4000000000000003E-3</v>
      </c>
      <c r="AO59" s="7">
        <v>1.2999999999999999E-3</v>
      </c>
      <c r="AP59" s="7">
        <v>0.25</v>
      </c>
      <c r="AQ59" s="7">
        <v>7.0000000000000001E-3</v>
      </c>
      <c r="AR59" s="21">
        <f t="shared" si="10"/>
        <v>76.605000000000004</v>
      </c>
      <c r="AS59" s="21">
        <f t="shared" si="11"/>
        <v>32.769999999999996</v>
      </c>
      <c r="AT59" s="21">
        <f t="shared" ref="AT59:AT85" si="12">$BB$1*$BD$4*(AM59-1)</f>
        <v>5.461936499999994</v>
      </c>
      <c r="AU59" s="21">
        <f t="shared" ref="AU59:AU85" si="13">$BB$1*AM59*SUM(AK59:AL59)</f>
        <v>5.9457149999999999</v>
      </c>
      <c r="AV59" s="21">
        <f t="shared" ref="AV59:AV85" si="14">SUM(AN59:AO59)*$BB$1*AM59+AP59</f>
        <v>4.8298075000000003</v>
      </c>
      <c r="AW59" s="21">
        <f t="shared" ref="AW59:AW85" si="15">AQ59*$BB$1</f>
        <v>5.25</v>
      </c>
      <c r="AX59" s="49">
        <f t="shared" ref="AX59:AX85" si="16">SUM(AR59:AW59)*0.13</f>
        <v>17.012119670000001</v>
      </c>
      <c r="AY59" s="49">
        <f t="shared" ref="AY59:AY85" si="17">SUM(AR59:AX59)*0.1</f>
        <v>14.787457867000001</v>
      </c>
      <c r="AZ59" s="49">
        <f t="shared" ref="AZ59:AZ85" si="18">SUM(AR59:AX59)-AY59</f>
        <v>133.087120803</v>
      </c>
    </row>
    <row r="60" spans="1:52">
      <c r="A60" t="s">
        <v>114</v>
      </c>
      <c r="B60" s="95" t="s">
        <v>253</v>
      </c>
      <c r="C60" s="95" t="s">
        <v>253</v>
      </c>
      <c r="D60" s="90" t="s">
        <v>55</v>
      </c>
      <c r="E60" s="97">
        <v>14.59</v>
      </c>
      <c r="F60" s="98"/>
      <c r="G60" s="98">
        <v>0.77</v>
      </c>
      <c r="H60" s="98">
        <v>0.79</v>
      </c>
      <c r="I60" s="98"/>
      <c r="J60" s="98"/>
      <c r="K60" s="98"/>
      <c r="L60" s="98">
        <v>0.26</v>
      </c>
      <c r="M60" s="98"/>
      <c r="N60" s="98"/>
      <c r="O60" s="7">
        <v>1.5900000000000001E-2</v>
      </c>
      <c r="P60" s="7">
        <v>4.0000000000000002E-4</v>
      </c>
      <c r="Q60" s="7">
        <v>-5.0000000000000001E-4</v>
      </c>
      <c r="R60" s="7"/>
      <c r="S60" s="7"/>
      <c r="T60" s="7"/>
      <c r="U60" s="7"/>
      <c r="V60" s="7"/>
      <c r="W60" s="7">
        <v>-5.9999999999999995E-4</v>
      </c>
      <c r="X60" s="7">
        <v>2.9999999999999997E-4</v>
      </c>
      <c r="Y60" s="7"/>
      <c r="Z60" s="7"/>
      <c r="AA60" s="7">
        <v>2.0000000000000001E-4</v>
      </c>
      <c r="AB60" s="7"/>
      <c r="AC60" s="7"/>
      <c r="AD60" s="7"/>
      <c r="AE60" s="7"/>
      <c r="AF60" s="7"/>
      <c r="AG60" s="7">
        <v>-1.6000000000000001E-3</v>
      </c>
      <c r="AH60" s="7"/>
      <c r="AI60" s="7"/>
      <c r="AJ60" s="7"/>
      <c r="AK60" s="7">
        <v>8.3000000000000001E-3</v>
      </c>
      <c r="AL60" s="7">
        <v>5.5999999999999999E-3</v>
      </c>
      <c r="AM60" s="7">
        <v>1.0376000000000001</v>
      </c>
      <c r="AN60" s="7">
        <v>4.4000000000000003E-3</v>
      </c>
      <c r="AO60" s="7">
        <v>1.2999999999999999E-3</v>
      </c>
      <c r="AP60" s="7">
        <v>0.25</v>
      </c>
      <c r="AQ60" s="7">
        <v>7.0000000000000001E-3</v>
      </c>
      <c r="AR60" s="21">
        <f t="shared" si="10"/>
        <v>76.605000000000004</v>
      </c>
      <c r="AS60" s="21">
        <f t="shared" si="11"/>
        <v>28.185000000000002</v>
      </c>
      <c r="AT60" s="21">
        <f t="shared" si="12"/>
        <v>2.8803480000000059</v>
      </c>
      <c r="AU60" s="21">
        <f t="shared" si="13"/>
        <v>10.816979999999999</v>
      </c>
      <c r="AV60" s="21">
        <f t="shared" si="14"/>
        <v>4.6857400000000009</v>
      </c>
      <c r="AW60" s="21">
        <f t="shared" si="15"/>
        <v>5.25</v>
      </c>
      <c r="AX60" s="49">
        <f t="shared" si="16"/>
        <v>16.69499884</v>
      </c>
      <c r="AY60" s="49">
        <f t="shared" si="17"/>
        <v>14.511806684000002</v>
      </c>
      <c r="AZ60" s="49">
        <f t="shared" si="18"/>
        <v>130.60626015600002</v>
      </c>
    </row>
    <row r="61" spans="1:52">
      <c r="A61" t="s">
        <v>115</v>
      </c>
      <c r="B61" s="96" t="s">
        <v>255</v>
      </c>
      <c r="C61" s="96" t="s">
        <v>255</v>
      </c>
      <c r="D61" s="90" t="s">
        <v>55</v>
      </c>
      <c r="E61" s="97">
        <v>15.45</v>
      </c>
      <c r="F61" s="98"/>
      <c r="G61" s="98">
        <v>1.04</v>
      </c>
      <c r="H61" s="98">
        <v>0.79</v>
      </c>
      <c r="I61" s="98"/>
      <c r="J61" s="98"/>
      <c r="K61" s="98"/>
      <c r="L61" s="98"/>
      <c r="M61" s="98"/>
      <c r="N61" s="98"/>
      <c r="O61" s="7">
        <v>1.3299999999999999E-2</v>
      </c>
      <c r="P61" s="7">
        <v>1.6999999999999999E-3</v>
      </c>
      <c r="Q61" s="7">
        <v>1E-3</v>
      </c>
      <c r="R61" s="7"/>
      <c r="S61" s="7"/>
      <c r="T61" s="7"/>
      <c r="U61" s="7"/>
      <c r="V61" s="7"/>
      <c r="W61" s="7">
        <v>-1.4E-3</v>
      </c>
      <c r="X61" s="7"/>
      <c r="Y61" s="7"/>
      <c r="Z61" s="7"/>
      <c r="AA61" s="7"/>
      <c r="AB61" s="7"/>
      <c r="AC61" s="7"/>
      <c r="AD61" s="7"/>
      <c r="AE61" s="7"/>
      <c r="AF61" s="7"/>
      <c r="AG61" s="7">
        <v>8.0000000000000004E-4</v>
      </c>
      <c r="AH61" s="7"/>
      <c r="AI61" s="7"/>
      <c r="AJ61" s="7"/>
      <c r="AK61" s="7">
        <v>6.7999999999999996E-3</v>
      </c>
      <c r="AL61" s="7">
        <v>3.5000000000000001E-3</v>
      </c>
      <c r="AM61" s="7">
        <v>1.0481</v>
      </c>
      <c r="AN61" s="7">
        <v>4.4000000000000003E-3</v>
      </c>
      <c r="AO61" s="7">
        <v>1.2999999999999999E-3</v>
      </c>
      <c r="AP61" s="7">
        <v>0.25</v>
      </c>
      <c r="AQ61" s="7">
        <v>7.0000000000000001E-3</v>
      </c>
      <c r="AR61" s="21">
        <f t="shared" si="10"/>
        <v>76.605000000000004</v>
      </c>
      <c r="AS61" s="21">
        <f t="shared" si="11"/>
        <v>28.229999999999997</v>
      </c>
      <c r="AT61" s="21">
        <f t="shared" si="12"/>
        <v>3.6847005000000026</v>
      </c>
      <c r="AU61" s="21">
        <f t="shared" si="13"/>
        <v>8.0965725000000006</v>
      </c>
      <c r="AV61" s="21">
        <f t="shared" si="14"/>
        <v>4.7306275000000007</v>
      </c>
      <c r="AW61" s="21">
        <f t="shared" si="15"/>
        <v>5.25</v>
      </c>
      <c r="AX61" s="49">
        <f t="shared" si="16"/>
        <v>16.457597065000002</v>
      </c>
      <c r="AY61" s="49">
        <f t="shared" si="17"/>
        <v>14.305449756500003</v>
      </c>
      <c r="AZ61" s="49">
        <f t="shared" si="18"/>
        <v>128.74904780850002</v>
      </c>
    </row>
    <row r="62" spans="1:52">
      <c r="A62" t="s">
        <v>117</v>
      </c>
      <c r="B62" s="96" t="s">
        <v>255</v>
      </c>
      <c r="C62" s="96" t="s">
        <v>255</v>
      </c>
      <c r="D62" s="90" t="s">
        <v>55</v>
      </c>
      <c r="E62" s="97">
        <v>14.02</v>
      </c>
      <c r="F62" s="98"/>
      <c r="G62" s="98"/>
      <c r="H62" s="98">
        <v>0.79</v>
      </c>
      <c r="I62" s="98">
        <v>2.56</v>
      </c>
      <c r="J62" s="98"/>
      <c r="K62" s="98"/>
      <c r="L62" s="98"/>
      <c r="M62" s="98"/>
      <c r="N62" s="98"/>
      <c r="O62" s="7">
        <v>1.67E-2</v>
      </c>
      <c r="P62" s="7">
        <v>5.9999999999999995E-4</v>
      </c>
      <c r="Q62" s="7"/>
      <c r="R62" s="7"/>
      <c r="S62" s="7"/>
      <c r="T62" s="7"/>
      <c r="U62" s="7"/>
      <c r="V62" s="7"/>
      <c r="W62" s="7"/>
      <c r="X62" s="7"/>
      <c r="Y62" s="7"/>
      <c r="Z62" s="7">
        <v>-2.0000000000000001E-4</v>
      </c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>
        <v>5.4000000000000003E-3</v>
      </c>
      <c r="AL62" s="7">
        <v>3.8E-3</v>
      </c>
      <c r="AM62" s="7">
        <v>1.0561</v>
      </c>
      <c r="AN62" s="7">
        <v>4.4000000000000003E-3</v>
      </c>
      <c r="AO62" s="7">
        <v>1.2999999999999999E-3</v>
      </c>
      <c r="AP62" s="7">
        <v>0.25</v>
      </c>
      <c r="AQ62" s="27">
        <v>4.8999999999999998E-3</v>
      </c>
      <c r="AR62" s="21">
        <f t="shared" si="10"/>
        <v>76.605000000000004</v>
      </c>
      <c r="AS62" s="21">
        <f t="shared" si="11"/>
        <v>30.195</v>
      </c>
      <c r="AT62" s="21">
        <f t="shared" si="12"/>
        <v>4.2975405000000029</v>
      </c>
      <c r="AU62" s="21">
        <f t="shared" si="13"/>
        <v>7.2870900000000001</v>
      </c>
      <c r="AV62" s="21">
        <f t="shared" si="14"/>
        <v>4.7648275000000009</v>
      </c>
      <c r="AW62" s="21">
        <f t="shared" si="15"/>
        <v>3.6749999999999998</v>
      </c>
      <c r="AX62" s="49">
        <f t="shared" si="16"/>
        <v>16.487179540000003</v>
      </c>
      <c r="AY62" s="49">
        <f t="shared" si="17"/>
        <v>14.331163754000002</v>
      </c>
      <c r="AZ62" s="49">
        <f t="shared" si="18"/>
        <v>128.980473786</v>
      </c>
    </row>
    <row r="63" spans="1:52">
      <c r="A63" s="17" t="s">
        <v>118</v>
      </c>
      <c r="B63" s="100" t="s">
        <v>257</v>
      </c>
      <c r="C63" s="100" t="s">
        <v>257</v>
      </c>
      <c r="D63" s="90" t="s">
        <v>55</v>
      </c>
      <c r="E63" s="97">
        <v>8.4700000000000006</v>
      </c>
      <c r="F63" s="98">
        <v>0.1</v>
      </c>
      <c r="G63" s="98">
        <v>0.56999999999999995</v>
      </c>
      <c r="H63" s="98">
        <v>0.79</v>
      </c>
      <c r="I63" s="98"/>
      <c r="J63" s="98"/>
      <c r="K63" s="98"/>
      <c r="L63" s="98"/>
      <c r="M63" s="98"/>
      <c r="N63" s="98"/>
      <c r="O63" s="7">
        <v>1.2E-2</v>
      </c>
      <c r="P63" s="7"/>
      <c r="Q63" s="7">
        <v>4.0000000000000002E-4</v>
      </c>
      <c r="R63" s="1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>
        <v>7.4000000000000003E-3</v>
      </c>
      <c r="AL63" s="7">
        <v>5.7000000000000002E-3</v>
      </c>
      <c r="AM63" s="7">
        <v>1.0429999999999999</v>
      </c>
      <c r="AN63" s="7">
        <v>4.4000000000000003E-3</v>
      </c>
      <c r="AO63" s="7">
        <v>1.2999999999999999E-3</v>
      </c>
      <c r="AP63" s="7">
        <v>0.25</v>
      </c>
      <c r="AQ63" s="7">
        <v>7.0000000000000001E-3</v>
      </c>
      <c r="AR63" s="21">
        <f t="shared" si="10"/>
        <v>76.605000000000004</v>
      </c>
      <c r="AS63" s="21">
        <f t="shared" si="11"/>
        <v>19.229999999999997</v>
      </c>
      <c r="AT63" s="21">
        <f t="shared" si="12"/>
        <v>3.2940149999999946</v>
      </c>
      <c r="AU63" s="21">
        <f t="shared" si="13"/>
        <v>10.247475</v>
      </c>
      <c r="AV63" s="21">
        <f t="shared" si="14"/>
        <v>4.708825</v>
      </c>
      <c r="AW63" s="21">
        <f t="shared" si="15"/>
        <v>5.25</v>
      </c>
      <c r="AX63" s="49">
        <f t="shared" si="16"/>
        <v>15.513590950000001</v>
      </c>
      <c r="AY63" s="49">
        <f t="shared" si="17"/>
        <v>13.484890595000003</v>
      </c>
      <c r="AZ63" s="49">
        <f t="shared" si="18"/>
        <v>121.36401535500002</v>
      </c>
    </row>
    <row r="64" spans="1:52">
      <c r="A64" s="17" t="s">
        <v>119</v>
      </c>
      <c r="B64" s="96" t="s">
        <v>264</v>
      </c>
      <c r="C64" s="96" t="s">
        <v>264</v>
      </c>
      <c r="D64" s="90" t="s">
        <v>55</v>
      </c>
      <c r="E64" s="97">
        <v>10.99</v>
      </c>
      <c r="F64" s="98"/>
      <c r="G64" s="98"/>
      <c r="H64" s="98">
        <v>0.79</v>
      </c>
      <c r="I64" s="98"/>
      <c r="J64" s="98"/>
      <c r="K64" s="98"/>
      <c r="L64" s="98"/>
      <c r="M64" s="98"/>
      <c r="N64" s="98"/>
      <c r="O64" s="7">
        <v>1.4999999999999999E-2</v>
      </c>
      <c r="P64" s="7">
        <v>1.1000000000000001E-3</v>
      </c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17"/>
      <c r="AI64" s="7"/>
      <c r="AJ64" s="7"/>
      <c r="AK64" s="7">
        <v>6.3E-3</v>
      </c>
      <c r="AL64" s="7">
        <v>4.4999999999999997E-3</v>
      </c>
      <c r="AM64" s="7">
        <v>1.0389999999999999</v>
      </c>
      <c r="AN64" s="7">
        <v>4.4000000000000003E-3</v>
      </c>
      <c r="AO64" s="7">
        <v>1.2999999999999999E-3</v>
      </c>
      <c r="AP64" s="7">
        <v>0.25</v>
      </c>
      <c r="AQ64" s="27">
        <v>6.8999999999999999E-3</v>
      </c>
      <c r="AR64" s="21">
        <f t="shared" si="10"/>
        <v>76.605000000000004</v>
      </c>
      <c r="AS64" s="21">
        <f t="shared" si="11"/>
        <v>23.855</v>
      </c>
      <c r="AT64" s="21">
        <f t="shared" si="12"/>
        <v>2.9875949999999944</v>
      </c>
      <c r="AU64" s="21">
        <f t="shared" si="13"/>
        <v>8.4158999999999988</v>
      </c>
      <c r="AV64" s="21">
        <f t="shared" si="14"/>
        <v>4.6917249999999999</v>
      </c>
      <c r="AW64" s="21">
        <f t="shared" si="15"/>
        <v>5.1749999999999998</v>
      </c>
      <c r="AX64" s="49">
        <f t="shared" si="16"/>
        <v>15.824928600000002</v>
      </c>
      <c r="AY64" s="49">
        <f t="shared" si="17"/>
        <v>13.75551486</v>
      </c>
      <c r="AZ64" s="49">
        <f t="shared" si="18"/>
        <v>123.79963373999999</v>
      </c>
    </row>
    <row r="65" spans="1:52">
      <c r="A65" t="s">
        <v>121</v>
      </c>
      <c r="B65" s="96" t="s">
        <v>255</v>
      </c>
      <c r="C65" s="96" t="s">
        <v>255</v>
      </c>
      <c r="D65" s="90" t="s">
        <v>55</v>
      </c>
      <c r="E65" s="97">
        <v>12.57</v>
      </c>
      <c r="F65" s="98"/>
      <c r="G65" s="98"/>
      <c r="H65" s="98">
        <v>0.79</v>
      </c>
      <c r="I65" s="98"/>
      <c r="J65" s="98"/>
      <c r="K65" s="98"/>
      <c r="L65" s="98"/>
      <c r="M65" s="98"/>
      <c r="N65" s="98"/>
      <c r="O65" s="7">
        <v>1.23E-2</v>
      </c>
      <c r="P65" s="7">
        <v>1E-3</v>
      </c>
      <c r="Q65" s="7">
        <v>-1E-3</v>
      </c>
      <c r="R65" s="7"/>
      <c r="S65" s="7"/>
      <c r="T65" s="7"/>
      <c r="U65" s="7"/>
      <c r="V65" s="7"/>
      <c r="W65" s="7"/>
      <c r="X65" s="7">
        <v>-2.0000000000000001E-4</v>
      </c>
      <c r="Y65" s="7"/>
      <c r="Z65" s="7"/>
      <c r="AA65" s="7"/>
      <c r="AB65" s="7"/>
      <c r="AC65" s="7"/>
      <c r="AD65" s="7"/>
      <c r="AE65" s="17"/>
      <c r="AF65" s="17"/>
      <c r="AG65" s="7">
        <v>5.4000000000000003E-3</v>
      </c>
      <c r="AH65" s="7"/>
      <c r="AI65" s="7"/>
      <c r="AJ65" s="7"/>
      <c r="AK65" s="7">
        <v>7.1999999999999998E-3</v>
      </c>
      <c r="AL65" s="7">
        <v>5.0000000000000001E-3</v>
      </c>
      <c r="AM65" s="7">
        <v>1.0548</v>
      </c>
      <c r="AN65" s="7">
        <v>4.4000000000000003E-3</v>
      </c>
      <c r="AO65" s="7">
        <v>1.2999999999999999E-3</v>
      </c>
      <c r="AP65" s="7">
        <v>0.25</v>
      </c>
      <c r="AQ65" s="27">
        <v>6.7000000000000002E-3</v>
      </c>
      <c r="AR65" s="21">
        <f t="shared" si="10"/>
        <v>76.605000000000004</v>
      </c>
      <c r="AS65" s="21">
        <f t="shared" si="11"/>
        <v>22.434999999999999</v>
      </c>
      <c r="AT65" s="21">
        <f t="shared" si="12"/>
        <v>4.1979539999999975</v>
      </c>
      <c r="AU65" s="21">
        <f t="shared" si="13"/>
        <v>9.6514199999999999</v>
      </c>
      <c r="AV65" s="21">
        <f t="shared" si="14"/>
        <v>4.7592699999999999</v>
      </c>
      <c r="AW65" s="21">
        <f t="shared" si="15"/>
        <v>5.0250000000000004</v>
      </c>
      <c r="AX65" s="49">
        <f t="shared" si="16"/>
        <v>15.947573720000001</v>
      </c>
      <c r="AY65" s="49">
        <f t="shared" si="17"/>
        <v>13.862121772000002</v>
      </c>
      <c r="AZ65" s="49">
        <f t="shared" si="18"/>
        <v>124.75909594800001</v>
      </c>
    </row>
    <row r="66" spans="1:52">
      <c r="A66" t="s">
        <v>223</v>
      </c>
      <c r="B66" s="95" t="s">
        <v>253</v>
      </c>
      <c r="C66" s="95" t="s">
        <v>253</v>
      </c>
      <c r="D66" s="90" t="s">
        <v>55</v>
      </c>
      <c r="E66" s="97">
        <v>12.67</v>
      </c>
      <c r="F66" s="98"/>
      <c r="G66" s="98"/>
      <c r="H66" s="98">
        <v>0.79</v>
      </c>
      <c r="I66" s="98"/>
      <c r="J66" s="98"/>
      <c r="K66" s="98">
        <v>7.0000000000000007E-2</v>
      </c>
      <c r="L66" s="98"/>
      <c r="M66" s="98">
        <v>0.2</v>
      </c>
      <c r="N66" s="98"/>
      <c r="O66" s="7">
        <v>1.4E-2</v>
      </c>
      <c r="P66" s="7">
        <v>2.9999999999999997E-4</v>
      </c>
      <c r="Q66" s="7">
        <v>-5.9999999999999995E-4</v>
      </c>
      <c r="R66" s="7"/>
      <c r="S66" s="7"/>
      <c r="T66" s="7"/>
      <c r="U66" s="7"/>
      <c r="V66" s="7"/>
      <c r="W66" s="7"/>
      <c r="X66" s="7"/>
      <c r="Y66" s="7"/>
      <c r="Z66" s="7"/>
      <c r="AA66" s="7">
        <v>1E-4</v>
      </c>
      <c r="AB66" s="7"/>
      <c r="AC66" s="7"/>
      <c r="AD66" s="7">
        <v>1E-4</v>
      </c>
      <c r="AE66" s="7"/>
      <c r="AF66" s="7"/>
      <c r="AG66" s="7">
        <v>-2.0000000000000001E-4</v>
      </c>
      <c r="AH66" s="7"/>
      <c r="AI66" s="7"/>
      <c r="AJ66" s="7"/>
      <c r="AK66" s="7">
        <v>8.0000000000000002E-3</v>
      </c>
      <c r="AL66" s="7">
        <v>3.5000000000000001E-3</v>
      </c>
      <c r="AM66" s="7">
        <v>1.0345</v>
      </c>
      <c r="AN66" s="7">
        <v>4.4000000000000003E-3</v>
      </c>
      <c r="AO66" s="7">
        <v>1.2999999999999999E-3</v>
      </c>
      <c r="AP66" s="7">
        <v>0.25</v>
      </c>
      <c r="AQ66" s="7">
        <v>7.0000000000000001E-3</v>
      </c>
      <c r="AR66" s="21">
        <f t="shared" si="10"/>
        <v>76.605000000000004</v>
      </c>
      <c r="AS66" s="21">
        <f t="shared" si="11"/>
        <v>24.155000000000001</v>
      </c>
      <c r="AT66" s="21">
        <f t="shared" si="12"/>
        <v>2.6428724999999984</v>
      </c>
      <c r="AU66" s="21">
        <f t="shared" si="13"/>
        <v>8.9225624999999997</v>
      </c>
      <c r="AV66" s="21">
        <f t="shared" si="14"/>
        <v>4.6724874999999999</v>
      </c>
      <c r="AW66" s="21">
        <f t="shared" si="15"/>
        <v>5.25</v>
      </c>
      <c r="AX66" s="49">
        <f t="shared" si="16"/>
        <v>15.892229925000001</v>
      </c>
      <c r="AY66" s="49">
        <f t="shared" si="17"/>
        <v>13.8140152425</v>
      </c>
      <c r="AZ66" s="49">
        <f t="shared" si="18"/>
        <v>124.32613718249999</v>
      </c>
    </row>
    <row r="67" spans="1:52">
      <c r="A67" t="s">
        <v>224</v>
      </c>
      <c r="B67" s="95" t="s">
        <v>253</v>
      </c>
      <c r="C67" s="95" t="s">
        <v>253</v>
      </c>
      <c r="D67" s="90" t="s">
        <v>55</v>
      </c>
      <c r="E67" s="97">
        <v>12.67</v>
      </c>
      <c r="F67" s="98"/>
      <c r="G67" s="98"/>
      <c r="H67" s="98">
        <v>0.79</v>
      </c>
      <c r="I67" s="98"/>
      <c r="J67" s="98"/>
      <c r="K67" s="98">
        <v>7.0000000000000007E-2</v>
      </c>
      <c r="L67" s="98"/>
      <c r="M67" s="98">
        <v>0.2</v>
      </c>
      <c r="N67" s="98"/>
      <c r="O67" s="7">
        <v>1.4E-2</v>
      </c>
      <c r="P67" s="7">
        <v>2.9999999999999997E-4</v>
      </c>
      <c r="Q67" s="7">
        <v>-5.9999999999999995E-4</v>
      </c>
      <c r="R67" s="7"/>
      <c r="S67" s="7"/>
      <c r="T67" s="7"/>
      <c r="U67" s="7"/>
      <c r="V67" s="7"/>
      <c r="W67" s="7"/>
      <c r="X67" s="7"/>
      <c r="Y67" s="7"/>
      <c r="Z67" s="7"/>
      <c r="AA67" s="7">
        <v>1E-4</v>
      </c>
      <c r="AB67" s="7"/>
      <c r="AC67" s="7">
        <v>2.0000000000000001E-4</v>
      </c>
      <c r="AD67" s="7">
        <v>1E-4</v>
      </c>
      <c r="AE67" s="7"/>
      <c r="AF67" s="7"/>
      <c r="AG67" s="7">
        <v>-2.0000000000000001E-4</v>
      </c>
      <c r="AH67" s="7"/>
      <c r="AI67" s="7"/>
      <c r="AJ67" s="7"/>
      <c r="AK67" s="7">
        <v>8.0000000000000002E-3</v>
      </c>
      <c r="AL67" s="7">
        <v>3.5000000000000001E-3</v>
      </c>
      <c r="AM67" s="7">
        <v>1.0345</v>
      </c>
      <c r="AN67" s="7">
        <v>4.4000000000000003E-3</v>
      </c>
      <c r="AO67" s="7">
        <v>1.2999999999999999E-3</v>
      </c>
      <c r="AP67" s="7">
        <v>0.25</v>
      </c>
      <c r="AQ67" s="7">
        <v>7.0000000000000001E-3</v>
      </c>
      <c r="AR67" s="21">
        <f t="shared" si="10"/>
        <v>76.605000000000004</v>
      </c>
      <c r="AS67" s="21">
        <f t="shared" si="11"/>
        <v>24.305</v>
      </c>
      <c r="AT67" s="21">
        <f t="shared" si="12"/>
        <v>2.6428724999999984</v>
      </c>
      <c r="AU67" s="21">
        <f t="shared" si="13"/>
        <v>8.9225624999999997</v>
      </c>
      <c r="AV67" s="21">
        <f t="shared" si="14"/>
        <v>4.6724874999999999</v>
      </c>
      <c r="AW67" s="21">
        <f t="shared" si="15"/>
        <v>5.25</v>
      </c>
      <c r="AX67" s="49">
        <f t="shared" si="16"/>
        <v>15.911729924999999</v>
      </c>
      <c r="AY67" s="49">
        <f t="shared" si="17"/>
        <v>13.8309652425</v>
      </c>
      <c r="AZ67" s="49">
        <f t="shared" si="18"/>
        <v>124.4786871825</v>
      </c>
    </row>
    <row r="68" spans="1:52">
      <c r="A68" t="s">
        <v>123</v>
      </c>
      <c r="B68" s="96" t="s">
        <v>255</v>
      </c>
      <c r="C68" s="96" t="s">
        <v>255</v>
      </c>
      <c r="D68" s="90" t="s">
        <v>55</v>
      </c>
      <c r="E68" s="97">
        <v>9.91</v>
      </c>
      <c r="F68" s="98"/>
      <c r="G68" s="98"/>
      <c r="H68" s="98">
        <v>0.79</v>
      </c>
      <c r="I68" s="98"/>
      <c r="J68" s="98"/>
      <c r="K68" s="98"/>
      <c r="L68" s="98"/>
      <c r="M68" s="98"/>
      <c r="N68" s="98"/>
      <c r="O68" s="7">
        <v>1.7100000000000001E-2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>
        <v>6.4999999999999997E-3</v>
      </c>
      <c r="AL68" s="7">
        <v>0</v>
      </c>
      <c r="AM68" s="7">
        <v>1.0488999999999999</v>
      </c>
      <c r="AN68" s="7">
        <v>4.4000000000000003E-3</v>
      </c>
      <c r="AO68" s="7">
        <v>1.2999999999999999E-3</v>
      </c>
      <c r="AP68" s="7">
        <v>0.25</v>
      </c>
      <c r="AQ68" s="27">
        <v>2E-3</v>
      </c>
      <c r="AR68" s="21">
        <f t="shared" si="10"/>
        <v>76.605000000000004</v>
      </c>
      <c r="AS68" s="21">
        <f t="shared" si="11"/>
        <v>23.524999999999999</v>
      </c>
      <c r="AT68" s="21">
        <f t="shared" si="12"/>
        <v>3.7459844999999961</v>
      </c>
      <c r="AU68" s="21">
        <f t="shared" si="13"/>
        <v>5.1133874999999991</v>
      </c>
      <c r="AV68" s="21">
        <f t="shared" si="14"/>
        <v>4.7340475</v>
      </c>
      <c r="AW68" s="21">
        <f t="shared" si="15"/>
        <v>1.5</v>
      </c>
      <c r="AX68" s="49">
        <f t="shared" si="16"/>
        <v>14.979044535</v>
      </c>
      <c r="AY68" s="49">
        <f t="shared" si="17"/>
        <v>13.0202464035</v>
      </c>
      <c r="AZ68" s="49">
        <f t="shared" si="18"/>
        <v>117.1822176315</v>
      </c>
    </row>
    <row r="69" spans="1:52">
      <c r="A69" t="s">
        <v>124</v>
      </c>
      <c r="B69" s="96" t="s">
        <v>255</v>
      </c>
      <c r="C69" s="96" t="s">
        <v>255</v>
      </c>
      <c r="D69" s="90" t="s">
        <v>55</v>
      </c>
      <c r="E69" s="97">
        <v>13.97</v>
      </c>
      <c r="F69" s="98"/>
      <c r="G69" s="98"/>
      <c r="H69" s="98">
        <v>0.79</v>
      </c>
      <c r="I69" s="98"/>
      <c r="J69" s="98"/>
      <c r="K69" s="98"/>
      <c r="L69" s="98"/>
      <c r="M69" s="98"/>
      <c r="N69" s="98"/>
      <c r="O69" s="7">
        <v>1.4500000000000001E-2</v>
      </c>
      <c r="P69" s="7">
        <v>1.1000000000000001E-3</v>
      </c>
      <c r="Q69" s="7">
        <v>-2.5999999999999999E-3</v>
      </c>
      <c r="R69" s="1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>
        <v>2.8E-3</v>
      </c>
      <c r="AH69" s="7"/>
      <c r="AI69" s="7"/>
      <c r="AJ69" s="7"/>
      <c r="AK69" s="7">
        <v>6.4000000000000003E-3</v>
      </c>
      <c r="AL69" s="7">
        <v>3.3E-3</v>
      </c>
      <c r="AM69" s="7">
        <v>1.081</v>
      </c>
      <c r="AN69" s="7">
        <v>4.4000000000000003E-3</v>
      </c>
      <c r="AO69" s="7">
        <v>1.2999999999999999E-3</v>
      </c>
      <c r="AP69" s="7">
        <v>0.25</v>
      </c>
      <c r="AQ69" s="27">
        <v>6.1000000000000004E-3</v>
      </c>
      <c r="AR69" s="21">
        <f t="shared" si="10"/>
        <v>76.605000000000004</v>
      </c>
      <c r="AS69" s="21">
        <f t="shared" si="11"/>
        <v>24.51</v>
      </c>
      <c r="AT69" s="21">
        <f t="shared" si="12"/>
        <v>6.2050049999999972</v>
      </c>
      <c r="AU69" s="21">
        <f t="shared" si="13"/>
        <v>7.8642750000000001</v>
      </c>
      <c r="AV69" s="21">
        <f t="shared" si="14"/>
        <v>4.8712749999999998</v>
      </c>
      <c r="AW69" s="21">
        <f t="shared" si="15"/>
        <v>4.5750000000000002</v>
      </c>
      <c r="AX69" s="49">
        <f t="shared" si="16"/>
        <v>16.201972150000003</v>
      </c>
      <c r="AY69" s="49">
        <f t="shared" si="17"/>
        <v>14.083252715000004</v>
      </c>
      <c r="AZ69" s="49">
        <f t="shared" si="18"/>
        <v>126.74927443500003</v>
      </c>
    </row>
    <row r="70" spans="1:52">
      <c r="A70" t="s">
        <v>125</v>
      </c>
      <c r="B70" s="96" t="s">
        <v>255</v>
      </c>
      <c r="C70" s="96" t="s">
        <v>255</v>
      </c>
      <c r="D70" s="90" t="s">
        <v>55</v>
      </c>
      <c r="E70" s="97">
        <v>13.19</v>
      </c>
      <c r="F70" s="98"/>
      <c r="G70" s="98"/>
      <c r="H70" s="98">
        <v>0.79</v>
      </c>
      <c r="I70" s="98"/>
      <c r="J70" s="98"/>
      <c r="K70" s="98"/>
      <c r="L70" s="98"/>
      <c r="M70" s="98"/>
      <c r="N70" s="98"/>
      <c r="O70" s="7">
        <v>1.4999999999999999E-2</v>
      </c>
      <c r="P70" s="7">
        <v>2.3999999999999998E-3</v>
      </c>
      <c r="Q70" s="7">
        <v>2.8999999999999998E-3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>
        <v>8.0000000000000004E-4</v>
      </c>
      <c r="AH70" s="7"/>
      <c r="AI70" s="7"/>
      <c r="AJ70" s="7"/>
      <c r="AK70" s="7">
        <v>8.2000000000000007E-3</v>
      </c>
      <c r="AL70" s="7">
        <v>5.8999999999999999E-3</v>
      </c>
      <c r="AM70" s="7">
        <v>1.0797000000000001</v>
      </c>
      <c r="AN70" s="7">
        <v>4.4000000000000003E-3</v>
      </c>
      <c r="AO70" s="7">
        <v>1.2999999999999999E-3</v>
      </c>
      <c r="AP70" s="7">
        <v>0.25</v>
      </c>
      <c r="AQ70" s="7">
        <v>7.0000000000000001E-3</v>
      </c>
      <c r="AR70" s="21">
        <f t="shared" si="10"/>
        <v>76.605000000000004</v>
      </c>
      <c r="AS70" s="21">
        <f t="shared" si="11"/>
        <v>29.204999999999998</v>
      </c>
      <c r="AT70" s="21">
        <f t="shared" si="12"/>
        <v>6.1054185000000079</v>
      </c>
      <c r="AU70" s="21">
        <f t="shared" si="13"/>
        <v>11.417827500000003</v>
      </c>
      <c r="AV70" s="21">
        <f t="shared" si="14"/>
        <v>4.8657175000000006</v>
      </c>
      <c r="AW70" s="21">
        <f t="shared" si="15"/>
        <v>5.25</v>
      </c>
      <c r="AX70" s="49">
        <f t="shared" si="16"/>
        <v>17.348365255000004</v>
      </c>
      <c r="AY70" s="49">
        <f t="shared" si="17"/>
        <v>15.079732875500003</v>
      </c>
      <c r="AZ70" s="49">
        <f t="shared" si="18"/>
        <v>135.71759587950001</v>
      </c>
    </row>
    <row r="71" spans="1:52">
      <c r="A71" t="s">
        <v>127</v>
      </c>
      <c r="B71" s="95" t="s">
        <v>253</v>
      </c>
      <c r="C71" s="95" t="s">
        <v>253</v>
      </c>
      <c r="D71" s="90" t="s">
        <v>55</v>
      </c>
      <c r="E71" s="97">
        <v>14.21</v>
      </c>
      <c r="F71" s="98"/>
      <c r="G71" s="98">
        <v>0.37</v>
      </c>
      <c r="H71" s="98">
        <v>0.79</v>
      </c>
      <c r="I71" s="98"/>
      <c r="J71" s="98"/>
      <c r="K71" s="98"/>
      <c r="L71" s="98"/>
      <c r="M71" s="98"/>
      <c r="N71" s="98"/>
      <c r="O71" s="7">
        <v>1.6799999999999999E-2</v>
      </c>
      <c r="P71" s="7"/>
      <c r="Q71" s="7">
        <v>-6.4000000000000003E-3</v>
      </c>
      <c r="R71" s="7">
        <v>-2.5999999999999999E-3</v>
      </c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99">
        <v>5.0000000000000002E-5</v>
      </c>
      <c r="AE71" s="7"/>
      <c r="AF71" s="7"/>
      <c r="AG71" s="7">
        <v>9.4999999999999998E-3</v>
      </c>
      <c r="AH71" s="7">
        <v>5.1000000000000004E-3</v>
      </c>
      <c r="AI71" s="7"/>
      <c r="AJ71" s="7"/>
      <c r="AK71" s="7">
        <v>7.4999999999999997E-3</v>
      </c>
      <c r="AL71" s="7">
        <v>5.7999999999999996E-3</v>
      </c>
      <c r="AM71" s="7">
        <v>1.0392999999999999</v>
      </c>
      <c r="AN71" s="7">
        <v>4.4000000000000003E-3</v>
      </c>
      <c r="AO71" s="7">
        <v>1.2999999999999999E-3</v>
      </c>
      <c r="AP71" s="7">
        <v>0.25</v>
      </c>
      <c r="AQ71" s="7">
        <v>7.0000000000000001E-3</v>
      </c>
      <c r="AR71" s="21">
        <f t="shared" si="10"/>
        <v>76.605000000000004</v>
      </c>
      <c r="AS71" s="21">
        <f t="shared" si="11"/>
        <v>21.2575</v>
      </c>
      <c r="AT71" s="21">
        <f t="shared" si="12"/>
        <v>3.010576499999992</v>
      </c>
      <c r="AU71" s="21">
        <f t="shared" si="13"/>
        <v>10.367017499999998</v>
      </c>
      <c r="AV71" s="21">
        <f t="shared" si="14"/>
        <v>4.6930075000000002</v>
      </c>
      <c r="AW71" s="21">
        <f t="shared" si="15"/>
        <v>5.25</v>
      </c>
      <c r="AX71" s="49">
        <f t="shared" si="16"/>
        <v>15.753803195</v>
      </c>
      <c r="AY71" s="49">
        <f t="shared" si="17"/>
        <v>13.693690469499998</v>
      </c>
      <c r="AZ71" s="49">
        <f t="shared" si="18"/>
        <v>123.24321422549998</v>
      </c>
    </row>
    <row r="72" spans="1:52">
      <c r="A72" t="s">
        <v>126</v>
      </c>
      <c r="B72" s="96" t="s">
        <v>255</v>
      </c>
      <c r="C72" s="96" t="s">
        <v>255</v>
      </c>
      <c r="D72" s="90" t="s">
        <v>55</v>
      </c>
      <c r="E72" s="97">
        <v>27</v>
      </c>
      <c r="F72" s="98"/>
      <c r="G72" s="98">
        <v>2.8</v>
      </c>
      <c r="H72" s="98">
        <v>0.79</v>
      </c>
      <c r="I72" s="98"/>
      <c r="J72" s="98"/>
      <c r="K72" s="98"/>
      <c r="L72" s="98"/>
      <c r="M72" s="98"/>
      <c r="N72" s="98"/>
      <c r="O72" s="7">
        <v>1.1599999999999999E-2</v>
      </c>
      <c r="P72" s="7">
        <v>3.7000000000000002E-3</v>
      </c>
      <c r="Q72" s="7">
        <v>2.5999999999999999E-3</v>
      </c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>
        <v>-3.0000000000000001E-3</v>
      </c>
      <c r="AH72" s="7"/>
      <c r="AI72" s="7"/>
      <c r="AJ72" s="7"/>
      <c r="AK72" s="7">
        <v>6.6E-3</v>
      </c>
      <c r="AL72" s="7">
        <v>1.5E-3</v>
      </c>
      <c r="AM72" s="7">
        <v>1.0896999999999999</v>
      </c>
      <c r="AN72" s="7">
        <v>4.4000000000000003E-3</v>
      </c>
      <c r="AO72" s="7">
        <v>1.2999999999999999E-3</v>
      </c>
      <c r="AP72" s="7">
        <v>0.25</v>
      </c>
      <c r="AQ72" s="7">
        <v>7.0000000000000001E-3</v>
      </c>
      <c r="AR72" s="21">
        <f t="shared" si="10"/>
        <v>76.605000000000004</v>
      </c>
      <c r="AS72" s="21">
        <f t="shared" si="11"/>
        <v>44.015000000000001</v>
      </c>
      <c r="AT72" s="21">
        <f t="shared" si="12"/>
        <v>6.8714684999999918</v>
      </c>
      <c r="AU72" s="21">
        <f t="shared" si="13"/>
        <v>6.6199274999999984</v>
      </c>
      <c r="AV72" s="21">
        <f t="shared" si="14"/>
        <v>4.9084674999999995</v>
      </c>
      <c r="AW72" s="21">
        <f t="shared" si="15"/>
        <v>5.25</v>
      </c>
      <c r="AX72" s="49">
        <f t="shared" si="16"/>
        <v>18.755082254999998</v>
      </c>
      <c r="AY72" s="49">
        <f t="shared" si="17"/>
        <v>16.302494575499999</v>
      </c>
      <c r="AZ72" s="49">
        <f t="shared" si="18"/>
        <v>146.72245117949998</v>
      </c>
    </row>
    <row r="73" spans="1:52">
      <c r="A73" t="s">
        <v>128</v>
      </c>
      <c r="B73" s="96" t="s">
        <v>255</v>
      </c>
      <c r="C73" s="96" t="s">
        <v>255</v>
      </c>
      <c r="D73" s="90" t="s">
        <v>55</v>
      </c>
      <c r="E73" s="97">
        <v>12.98</v>
      </c>
      <c r="F73" s="98"/>
      <c r="G73" s="98"/>
      <c r="H73" s="98">
        <v>0.79</v>
      </c>
      <c r="I73" s="98"/>
      <c r="J73" s="98"/>
      <c r="K73" s="98"/>
      <c r="L73" s="98"/>
      <c r="M73" s="98"/>
      <c r="N73" s="98"/>
      <c r="O73" s="7">
        <v>1.26E-2</v>
      </c>
      <c r="P73" s="7"/>
      <c r="Q73" s="7">
        <v>-1.6000000000000001E-3</v>
      </c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99"/>
      <c r="AD73" s="99"/>
      <c r="AE73" s="7"/>
      <c r="AF73" s="7"/>
      <c r="AG73" s="7">
        <v>-2.5999999999999999E-3</v>
      </c>
      <c r="AH73" s="7"/>
      <c r="AI73" s="7"/>
      <c r="AJ73" s="7"/>
      <c r="AK73" s="7">
        <v>6.6E-3</v>
      </c>
      <c r="AL73" s="7">
        <v>4.5999999999999999E-3</v>
      </c>
      <c r="AM73" s="7">
        <v>1.0342</v>
      </c>
      <c r="AN73" s="7">
        <v>4.4000000000000003E-3</v>
      </c>
      <c r="AO73" s="7">
        <v>1.2999999999999999E-3</v>
      </c>
      <c r="AP73" s="7">
        <v>0.25</v>
      </c>
      <c r="AQ73" s="7">
        <v>7.0000000000000001E-3</v>
      </c>
      <c r="AR73" s="21">
        <f t="shared" si="10"/>
        <v>76.605000000000004</v>
      </c>
      <c r="AS73" s="21">
        <f t="shared" si="11"/>
        <v>22.02</v>
      </c>
      <c r="AT73" s="21">
        <f t="shared" si="12"/>
        <v>2.6198910000000009</v>
      </c>
      <c r="AU73" s="21">
        <f t="shared" si="13"/>
        <v>8.6872799999999994</v>
      </c>
      <c r="AV73" s="21">
        <f t="shared" si="14"/>
        <v>4.6712050000000005</v>
      </c>
      <c r="AW73" s="21">
        <f t="shared" si="15"/>
        <v>5.25</v>
      </c>
      <c r="AX73" s="49">
        <f t="shared" si="16"/>
        <v>15.58093888</v>
      </c>
      <c r="AY73" s="49">
        <f t="shared" si="17"/>
        <v>13.543431488</v>
      </c>
      <c r="AZ73" s="49">
        <f t="shared" si="18"/>
        <v>121.89088339199999</v>
      </c>
    </row>
    <row r="74" spans="1:52">
      <c r="A74" t="s">
        <v>129</v>
      </c>
      <c r="B74" s="96" t="s">
        <v>255</v>
      </c>
      <c r="C74" s="96" t="s">
        <v>255</v>
      </c>
      <c r="D74" s="90" t="s">
        <v>55</v>
      </c>
      <c r="E74" s="97">
        <v>10.25</v>
      </c>
      <c r="F74" s="98"/>
      <c r="G74" s="98"/>
      <c r="H74" s="98">
        <v>0.79</v>
      </c>
      <c r="I74" s="98"/>
      <c r="J74" s="98"/>
      <c r="K74" s="98"/>
      <c r="L74" s="98"/>
      <c r="M74" s="98"/>
      <c r="N74" s="98"/>
      <c r="O74" s="7">
        <v>2.4199999999999999E-2</v>
      </c>
      <c r="P74" s="7"/>
      <c r="Q74" s="7">
        <v>-2E-3</v>
      </c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>
        <v>1.6000000000000001E-3</v>
      </c>
      <c r="AH74" s="7"/>
      <c r="AI74" s="7"/>
      <c r="AJ74" s="7"/>
      <c r="AK74" s="7">
        <v>7.3000000000000001E-3</v>
      </c>
      <c r="AL74" s="7">
        <v>5.7000000000000002E-3</v>
      </c>
      <c r="AM74" s="7">
        <v>1.0333000000000001</v>
      </c>
      <c r="AN74" s="7">
        <v>4.4000000000000003E-3</v>
      </c>
      <c r="AO74" s="7">
        <v>1.2999999999999999E-3</v>
      </c>
      <c r="AP74" s="7">
        <v>0.25</v>
      </c>
      <c r="AQ74" s="7">
        <v>7.0000000000000001E-3</v>
      </c>
      <c r="AR74" s="21">
        <f t="shared" si="10"/>
        <v>76.605000000000004</v>
      </c>
      <c r="AS74" s="21">
        <f t="shared" si="11"/>
        <v>27.689999999999998</v>
      </c>
      <c r="AT74" s="21">
        <f t="shared" si="12"/>
        <v>2.5509465000000082</v>
      </c>
      <c r="AU74" s="21">
        <f t="shared" si="13"/>
        <v>10.074675000000003</v>
      </c>
      <c r="AV74" s="21">
        <f t="shared" si="14"/>
        <v>4.6673575000000005</v>
      </c>
      <c r="AW74" s="21">
        <f t="shared" si="15"/>
        <v>5.25</v>
      </c>
      <c r="AX74" s="49">
        <f t="shared" si="16"/>
        <v>16.488937270000001</v>
      </c>
      <c r="AY74" s="49">
        <f t="shared" si="17"/>
        <v>14.332691627000001</v>
      </c>
      <c r="AZ74" s="49">
        <f t="shared" si="18"/>
        <v>128.994224643</v>
      </c>
    </row>
    <row r="75" spans="1:52">
      <c r="A75" s="17" t="s">
        <v>130</v>
      </c>
      <c r="B75" s="100" t="s">
        <v>265</v>
      </c>
      <c r="C75" s="100" t="s">
        <v>265</v>
      </c>
      <c r="D75" s="90" t="s">
        <v>234</v>
      </c>
      <c r="E75" s="97">
        <v>18.63</v>
      </c>
      <c r="F75" s="98"/>
      <c r="G75" s="98"/>
      <c r="H75" s="98">
        <v>0.78</v>
      </c>
      <c r="I75" s="98"/>
      <c r="J75" s="98"/>
      <c r="K75" s="98"/>
      <c r="L75" s="98"/>
      <c r="M75" s="98">
        <v>0.08</v>
      </c>
      <c r="N75" s="98"/>
      <c r="O75" s="99">
        <v>1.538E-2</v>
      </c>
      <c r="P75" s="7"/>
      <c r="Q75" s="99"/>
      <c r="R75" s="7"/>
      <c r="S75" s="7"/>
      <c r="T75" s="7"/>
      <c r="U75" s="7"/>
      <c r="V75" s="7"/>
      <c r="W75" s="7"/>
      <c r="X75" s="7"/>
      <c r="Y75" s="99"/>
      <c r="Z75" s="99"/>
      <c r="AA75" s="99"/>
      <c r="AB75" s="7"/>
      <c r="AC75" s="7"/>
      <c r="AD75" s="7"/>
      <c r="AE75" s="7"/>
      <c r="AF75" s="7"/>
      <c r="AG75" s="7"/>
      <c r="AH75" s="7"/>
      <c r="AI75" s="7"/>
      <c r="AJ75" s="7"/>
      <c r="AK75" s="99">
        <v>8.0599999999999995E-3</v>
      </c>
      <c r="AL75" s="99">
        <v>5.5999999999999999E-3</v>
      </c>
      <c r="AM75" s="7">
        <v>1.0376000000000001</v>
      </c>
      <c r="AN75" s="7">
        <v>4.4000000000000003E-3</v>
      </c>
      <c r="AO75" s="7">
        <v>1.2999999999999999E-3</v>
      </c>
      <c r="AP75" s="7">
        <v>0.25</v>
      </c>
      <c r="AQ75" s="7">
        <v>7.0000000000000001E-3</v>
      </c>
      <c r="AR75" s="21">
        <f t="shared" si="10"/>
        <v>76.605000000000004</v>
      </c>
      <c r="AS75" s="21">
        <f t="shared" si="11"/>
        <v>31.024999999999999</v>
      </c>
      <c r="AT75" s="21">
        <f t="shared" si="12"/>
        <v>2.8803480000000059</v>
      </c>
      <c r="AU75" s="21">
        <f t="shared" si="13"/>
        <v>10.630212</v>
      </c>
      <c r="AV75" s="21">
        <f t="shared" si="14"/>
        <v>4.6857400000000009</v>
      </c>
      <c r="AW75" s="21">
        <f t="shared" si="15"/>
        <v>5.25</v>
      </c>
      <c r="AX75" s="49">
        <f t="shared" si="16"/>
        <v>17.039919000000001</v>
      </c>
      <c r="AY75" s="49">
        <f t="shared" si="17"/>
        <v>14.8116219</v>
      </c>
      <c r="AZ75" s="49">
        <f t="shared" si="18"/>
        <v>133.3045971</v>
      </c>
    </row>
    <row r="76" spans="1:52" ht="30">
      <c r="A76" s="17" t="s">
        <v>130</v>
      </c>
      <c r="B76" s="100" t="s">
        <v>265</v>
      </c>
      <c r="C76" s="100" t="s">
        <v>265</v>
      </c>
      <c r="D76" s="90" t="s">
        <v>235</v>
      </c>
      <c r="E76" s="97">
        <v>17.350000000000001</v>
      </c>
      <c r="F76" s="98"/>
      <c r="G76" s="98"/>
      <c r="H76" s="98">
        <v>0.78</v>
      </c>
      <c r="I76" s="98"/>
      <c r="J76" s="98"/>
      <c r="K76" s="98"/>
      <c r="L76" s="98"/>
      <c r="M76" s="98"/>
      <c r="N76" s="98"/>
      <c r="O76" s="99">
        <v>2.6169999999999999E-2</v>
      </c>
      <c r="P76" s="7"/>
      <c r="Q76" s="99"/>
      <c r="R76" s="7"/>
      <c r="S76" s="7"/>
      <c r="T76" s="7"/>
      <c r="U76" s="7"/>
      <c r="V76" s="7"/>
      <c r="W76" s="7"/>
      <c r="X76" s="7"/>
      <c r="Y76" s="99"/>
      <c r="Z76" s="99"/>
      <c r="AA76" s="99"/>
      <c r="AB76" s="7"/>
      <c r="AC76" s="7"/>
      <c r="AD76" s="7"/>
      <c r="AE76" s="7"/>
      <c r="AF76" s="7"/>
      <c r="AG76" s="7"/>
      <c r="AH76" s="7"/>
      <c r="AI76" s="7"/>
      <c r="AJ76" s="7"/>
      <c r="AK76" s="99">
        <v>8.0599999999999995E-3</v>
      </c>
      <c r="AL76" s="99">
        <v>5.5999999999999999E-3</v>
      </c>
      <c r="AM76" s="7">
        <v>1.0376000000000001</v>
      </c>
      <c r="AN76" s="7">
        <v>4.4000000000000003E-3</v>
      </c>
      <c r="AO76" s="7">
        <v>1.2999999999999999E-3</v>
      </c>
      <c r="AP76" s="7">
        <v>0.25</v>
      </c>
      <c r="AQ76" s="7">
        <v>7.0000000000000001E-3</v>
      </c>
      <c r="AR76" s="21">
        <f t="shared" si="10"/>
        <v>76.605000000000004</v>
      </c>
      <c r="AS76" s="21">
        <f t="shared" si="11"/>
        <v>37.7575</v>
      </c>
      <c r="AT76" s="21">
        <f t="shared" si="12"/>
        <v>2.8803480000000059</v>
      </c>
      <c r="AU76" s="21">
        <f t="shared" si="13"/>
        <v>10.630212</v>
      </c>
      <c r="AV76" s="21">
        <f t="shared" si="14"/>
        <v>4.6857400000000009</v>
      </c>
      <c r="AW76" s="21">
        <f t="shared" si="15"/>
        <v>5.25</v>
      </c>
      <c r="AX76" s="49">
        <f t="shared" si="16"/>
        <v>17.915144000000002</v>
      </c>
      <c r="AY76" s="49">
        <f t="shared" si="17"/>
        <v>15.572394400000002</v>
      </c>
      <c r="AZ76" s="49">
        <f t="shared" si="18"/>
        <v>140.15154960000001</v>
      </c>
    </row>
    <row r="77" spans="1:52">
      <c r="A77" s="83" t="s">
        <v>134</v>
      </c>
      <c r="B77" s="96" t="s">
        <v>255</v>
      </c>
      <c r="C77" s="96" t="s">
        <v>255</v>
      </c>
      <c r="D77" s="90" t="s">
        <v>55</v>
      </c>
      <c r="E77" s="97">
        <v>12.94</v>
      </c>
      <c r="F77" s="98"/>
      <c r="G77" s="98"/>
      <c r="H77" s="98">
        <v>0.79</v>
      </c>
      <c r="I77" s="98"/>
      <c r="J77" s="98"/>
      <c r="K77" s="98"/>
      <c r="L77" s="98">
        <v>0.36</v>
      </c>
      <c r="M77" s="98"/>
      <c r="N77" s="98"/>
      <c r="O77" s="7">
        <v>1.61E-2</v>
      </c>
      <c r="P77" s="7">
        <v>1E-3</v>
      </c>
      <c r="Q77" s="7">
        <v>1.6999999999999999E-3</v>
      </c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>
        <v>-1.1999999999999999E-3</v>
      </c>
      <c r="AH77" s="7"/>
      <c r="AI77" s="7"/>
      <c r="AJ77" s="7"/>
      <c r="AK77" s="7">
        <v>7.0000000000000001E-3</v>
      </c>
      <c r="AL77" s="7">
        <v>4.4999999999999997E-3</v>
      </c>
      <c r="AM77" s="7">
        <v>1.0482</v>
      </c>
      <c r="AN77" s="7">
        <v>4.4000000000000003E-3</v>
      </c>
      <c r="AO77" s="7">
        <v>1.2999999999999999E-3</v>
      </c>
      <c r="AP77" s="7">
        <v>0.25</v>
      </c>
      <c r="AQ77" s="7">
        <v>7.0000000000000001E-3</v>
      </c>
      <c r="AR77" s="21">
        <f t="shared" si="10"/>
        <v>76.605000000000004</v>
      </c>
      <c r="AS77" s="21">
        <f t="shared" si="11"/>
        <v>28.19</v>
      </c>
      <c r="AT77" s="21">
        <f t="shared" si="12"/>
        <v>3.6923610000000018</v>
      </c>
      <c r="AU77" s="21">
        <f t="shared" si="13"/>
        <v>9.0407250000000001</v>
      </c>
      <c r="AV77" s="21">
        <f t="shared" si="14"/>
        <v>4.7310550000000005</v>
      </c>
      <c r="AW77" s="21">
        <f t="shared" si="15"/>
        <v>5.25</v>
      </c>
      <c r="AX77" s="49">
        <f t="shared" si="16"/>
        <v>16.576188330000001</v>
      </c>
      <c r="AY77" s="49">
        <f t="shared" si="17"/>
        <v>14.408532933000002</v>
      </c>
      <c r="AZ77" s="49">
        <f t="shared" si="18"/>
        <v>129.676796397</v>
      </c>
    </row>
    <row r="78" spans="1:52">
      <c r="A78" t="s">
        <v>135</v>
      </c>
      <c r="B78" s="96" t="s">
        <v>255</v>
      </c>
      <c r="C78" s="96" t="s">
        <v>255</v>
      </c>
      <c r="D78" s="90" t="s">
        <v>55</v>
      </c>
      <c r="E78" s="97">
        <v>11.57</v>
      </c>
      <c r="F78" s="98"/>
      <c r="G78" s="98"/>
      <c r="H78" s="98">
        <v>0.79</v>
      </c>
      <c r="I78" s="98"/>
      <c r="J78" s="98"/>
      <c r="K78" s="98"/>
      <c r="L78" s="98"/>
      <c r="M78" s="98"/>
      <c r="N78" s="98"/>
      <c r="O78" s="7">
        <v>1.44E-2</v>
      </c>
      <c r="P78" s="7">
        <v>1.9E-3</v>
      </c>
      <c r="Q78" s="7">
        <v>-2E-3</v>
      </c>
      <c r="R78" s="7">
        <v>-4.7999999999999996E-3</v>
      </c>
      <c r="S78" s="7">
        <v>1.2999999999999999E-3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>
        <v>1.41E-2</v>
      </c>
      <c r="AH78" s="7">
        <v>6.8999999999999999E-3</v>
      </c>
      <c r="AI78" s="7">
        <v>9.1000000000000004E-3</v>
      </c>
      <c r="AJ78" s="7"/>
      <c r="AK78" s="7">
        <v>5.8999999999999999E-3</v>
      </c>
      <c r="AL78" s="7">
        <v>4.4000000000000003E-3</v>
      </c>
      <c r="AM78" s="7">
        <v>1.081</v>
      </c>
      <c r="AN78" s="7">
        <v>4.4000000000000003E-3</v>
      </c>
      <c r="AO78" s="7">
        <v>1.2999999999999999E-3</v>
      </c>
      <c r="AP78" s="7">
        <v>0.25</v>
      </c>
      <c r="AQ78" s="7">
        <v>7.0000000000000001E-3</v>
      </c>
      <c r="AR78" s="21">
        <f t="shared" si="10"/>
        <v>76.605000000000004</v>
      </c>
      <c r="AS78" s="21">
        <f t="shared" si="11"/>
        <v>20.459999999999997</v>
      </c>
      <c r="AT78" s="21">
        <f t="shared" si="12"/>
        <v>6.2050049999999972</v>
      </c>
      <c r="AU78" s="21">
        <f t="shared" si="13"/>
        <v>8.3507250000000006</v>
      </c>
      <c r="AV78" s="21">
        <f t="shared" si="14"/>
        <v>4.8712749999999998</v>
      </c>
      <c r="AW78" s="21">
        <f t="shared" si="15"/>
        <v>5.25</v>
      </c>
      <c r="AX78" s="49">
        <f t="shared" si="16"/>
        <v>15.82646065</v>
      </c>
      <c r="AY78" s="49">
        <f t="shared" si="17"/>
        <v>13.756846564999998</v>
      </c>
      <c r="AZ78" s="49">
        <f t="shared" si="18"/>
        <v>123.81161908499998</v>
      </c>
    </row>
    <row r="79" spans="1:52" ht="12.75" customHeight="1">
      <c r="A79" t="s">
        <v>136</v>
      </c>
      <c r="B79" s="96" t="s">
        <v>255</v>
      </c>
      <c r="C79" s="96" t="s">
        <v>255</v>
      </c>
      <c r="D79" s="90" t="s">
        <v>55</v>
      </c>
      <c r="E79" s="97">
        <v>15.2</v>
      </c>
      <c r="F79" s="98"/>
      <c r="G79" s="98"/>
      <c r="H79" s="98">
        <v>0.79</v>
      </c>
      <c r="I79" s="98">
        <v>2.11</v>
      </c>
      <c r="J79" s="98"/>
      <c r="K79" s="98"/>
      <c r="L79" s="98"/>
      <c r="M79" s="98"/>
      <c r="N79" s="98"/>
      <c r="O79" s="7">
        <v>1.9199999999999998E-2</v>
      </c>
      <c r="P79" s="7">
        <v>1E-4</v>
      </c>
      <c r="Q79" s="7">
        <v>-1.4E-3</v>
      </c>
      <c r="R79" s="99"/>
      <c r="S79" s="7"/>
      <c r="T79" s="7"/>
      <c r="U79" s="7"/>
      <c r="V79" s="7"/>
      <c r="W79" s="7"/>
      <c r="X79" s="7"/>
      <c r="Y79" s="7"/>
      <c r="Z79" s="7">
        <v>-1E-4</v>
      </c>
      <c r="AA79" s="7"/>
      <c r="AB79" s="7"/>
      <c r="AC79" s="7"/>
      <c r="AD79" s="7"/>
      <c r="AE79" s="7"/>
      <c r="AF79" s="7"/>
      <c r="AG79" s="7">
        <v>5.9999999999999995E-4</v>
      </c>
      <c r="AH79" s="99"/>
      <c r="AI79" s="7"/>
      <c r="AJ79" s="7"/>
      <c r="AK79" s="7">
        <v>7.6E-3</v>
      </c>
      <c r="AL79" s="7">
        <v>2.3E-3</v>
      </c>
      <c r="AM79" s="7">
        <v>1.0404</v>
      </c>
      <c r="AN79" s="7">
        <v>4.4000000000000003E-3</v>
      </c>
      <c r="AO79" s="7">
        <v>1.2999999999999999E-3</v>
      </c>
      <c r="AP79" s="7">
        <v>0.25</v>
      </c>
      <c r="AQ79" s="7">
        <v>7.0000000000000001E-3</v>
      </c>
      <c r="AR79" s="21">
        <f t="shared" si="10"/>
        <v>76.605000000000004</v>
      </c>
      <c r="AS79" s="21">
        <f t="shared" si="11"/>
        <v>31.449999999999996</v>
      </c>
      <c r="AT79" s="21">
        <f t="shared" si="12"/>
        <v>3.0948419999999994</v>
      </c>
      <c r="AU79" s="21">
        <f t="shared" si="13"/>
        <v>7.724969999999999</v>
      </c>
      <c r="AV79" s="21">
        <f t="shared" si="14"/>
        <v>4.6977100000000007</v>
      </c>
      <c r="AW79" s="21">
        <f t="shared" si="15"/>
        <v>5.25</v>
      </c>
      <c r="AX79" s="49">
        <f t="shared" si="16"/>
        <v>16.74692786</v>
      </c>
      <c r="AY79" s="49">
        <f t="shared" si="17"/>
        <v>14.556944986</v>
      </c>
      <c r="AZ79" s="49">
        <f t="shared" si="18"/>
        <v>131.012504874</v>
      </c>
    </row>
    <row r="80" spans="1:52">
      <c r="A80" t="s">
        <v>137</v>
      </c>
      <c r="B80" s="96" t="s">
        <v>255</v>
      </c>
      <c r="C80" s="96" t="s">
        <v>255</v>
      </c>
      <c r="D80" s="90" t="s">
        <v>55</v>
      </c>
      <c r="E80" s="97">
        <v>16.13</v>
      </c>
      <c r="F80" s="98"/>
      <c r="G80" s="98">
        <v>0.45</v>
      </c>
      <c r="H80" s="98">
        <v>0.79</v>
      </c>
      <c r="I80" s="98"/>
      <c r="J80" s="98"/>
      <c r="K80" s="98"/>
      <c r="L80" s="98"/>
      <c r="M80" s="98"/>
      <c r="N80" s="98"/>
      <c r="O80" s="7">
        <v>1.37E-2</v>
      </c>
      <c r="P80" s="7"/>
      <c r="Q80" s="7">
        <v>5.0000000000000001E-4</v>
      </c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>
        <v>1.9E-3</v>
      </c>
      <c r="AH80" s="7"/>
      <c r="AI80" s="7"/>
      <c r="AJ80" s="7"/>
      <c r="AK80" s="7">
        <v>8.3999999999999995E-3</v>
      </c>
      <c r="AL80" s="7">
        <v>6.1999999999999998E-3</v>
      </c>
      <c r="AM80" s="7">
        <v>1.0531999999999999</v>
      </c>
      <c r="AN80" s="7">
        <v>4.4000000000000003E-3</v>
      </c>
      <c r="AO80" s="7">
        <v>1.2999999999999999E-3</v>
      </c>
      <c r="AP80" s="7">
        <v>0.25</v>
      </c>
      <c r="AQ80" s="7">
        <v>7.0000000000000001E-3</v>
      </c>
      <c r="AR80" s="21">
        <f t="shared" si="10"/>
        <v>76.605000000000004</v>
      </c>
      <c r="AS80" s="21">
        <f t="shared" si="11"/>
        <v>28.019999999999996</v>
      </c>
      <c r="AT80" s="21">
        <f t="shared" si="12"/>
        <v>4.0753859999999937</v>
      </c>
      <c r="AU80" s="21">
        <f t="shared" si="13"/>
        <v>11.532539999999999</v>
      </c>
      <c r="AV80" s="21">
        <f t="shared" si="14"/>
        <v>4.7524300000000004</v>
      </c>
      <c r="AW80" s="21">
        <f t="shared" si="15"/>
        <v>5.25</v>
      </c>
      <c r="AX80" s="49">
        <f t="shared" si="16"/>
        <v>16.93059628</v>
      </c>
      <c r="AY80" s="49">
        <f t="shared" si="17"/>
        <v>14.716595228000001</v>
      </c>
      <c r="AZ80" s="49">
        <f t="shared" si="18"/>
        <v>132.44935705200001</v>
      </c>
    </row>
    <row r="81" spans="1:52">
      <c r="A81" t="s">
        <v>138</v>
      </c>
      <c r="B81" s="96" t="s">
        <v>255</v>
      </c>
      <c r="C81" s="96" t="s">
        <v>255</v>
      </c>
      <c r="D81" s="90" t="s">
        <v>55</v>
      </c>
      <c r="E81" s="97">
        <v>18.489999999999998</v>
      </c>
      <c r="F81" s="98"/>
      <c r="G81" s="98"/>
      <c r="H81" s="98">
        <v>0.79</v>
      </c>
      <c r="I81" s="98"/>
      <c r="J81" s="98"/>
      <c r="K81" s="98">
        <v>0.88</v>
      </c>
      <c r="L81" s="98"/>
      <c r="M81" s="98"/>
      <c r="N81" s="98"/>
      <c r="O81" s="7">
        <v>1.8499999999999999E-2</v>
      </c>
      <c r="P81" s="7">
        <v>1.8E-3</v>
      </c>
      <c r="Q81" s="7"/>
      <c r="R81" s="7"/>
      <c r="S81" s="7"/>
      <c r="T81" s="7"/>
      <c r="U81" s="7"/>
      <c r="V81" s="7"/>
      <c r="W81" s="7"/>
      <c r="X81" s="7"/>
      <c r="Y81" s="7"/>
      <c r="Z81" s="7"/>
      <c r="AA81" s="7">
        <v>8.9999999999999998E-4</v>
      </c>
      <c r="AB81" s="7"/>
      <c r="AC81" s="7"/>
      <c r="AD81" s="7"/>
      <c r="AE81" s="7"/>
      <c r="AF81" s="7"/>
      <c r="AG81" s="7"/>
      <c r="AH81" s="7"/>
      <c r="AI81" s="7"/>
      <c r="AJ81" s="7"/>
      <c r="AK81" s="7">
        <v>6.7000000000000002E-3</v>
      </c>
      <c r="AL81" s="7">
        <v>4.1999999999999997E-3</v>
      </c>
      <c r="AM81" s="7">
        <v>1.0716000000000001</v>
      </c>
      <c r="AN81" s="7">
        <v>4.4000000000000003E-3</v>
      </c>
      <c r="AO81" s="7">
        <v>1.2999999999999999E-3</v>
      </c>
      <c r="AP81" s="7">
        <v>0.25</v>
      </c>
      <c r="AQ81" s="7">
        <v>7.0000000000000001E-3</v>
      </c>
      <c r="AR81" s="21">
        <f t="shared" si="10"/>
        <v>76.605000000000004</v>
      </c>
      <c r="AS81" s="21">
        <f t="shared" si="11"/>
        <v>36.059999999999995</v>
      </c>
      <c r="AT81" s="21">
        <f t="shared" si="12"/>
        <v>5.4849180000000084</v>
      </c>
      <c r="AU81" s="21">
        <f t="shared" si="13"/>
        <v>8.7603299999999997</v>
      </c>
      <c r="AV81" s="21">
        <f t="shared" si="14"/>
        <v>4.8310900000000006</v>
      </c>
      <c r="AW81" s="21">
        <f t="shared" si="15"/>
        <v>5.25</v>
      </c>
      <c r="AX81" s="49">
        <f t="shared" si="16"/>
        <v>17.808873939999998</v>
      </c>
      <c r="AY81" s="49">
        <f t="shared" si="17"/>
        <v>15.480021194000001</v>
      </c>
      <c r="AZ81" s="49">
        <f t="shared" si="18"/>
        <v>139.32019074600001</v>
      </c>
    </row>
    <row r="82" spans="1:52">
      <c r="A82" t="s">
        <v>139</v>
      </c>
      <c r="B82" s="96" t="s">
        <v>255</v>
      </c>
      <c r="C82" s="96" t="s">
        <v>255</v>
      </c>
      <c r="D82" s="90" t="s">
        <v>55</v>
      </c>
      <c r="E82" s="97">
        <v>17.88</v>
      </c>
      <c r="F82" s="98"/>
      <c r="G82" s="98">
        <v>0.8</v>
      </c>
      <c r="H82" s="98">
        <v>0.79</v>
      </c>
      <c r="I82" s="98"/>
      <c r="J82" s="98"/>
      <c r="K82" s="98"/>
      <c r="L82" s="98">
        <v>1.17</v>
      </c>
      <c r="M82" s="98"/>
      <c r="N82" s="98"/>
      <c r="O82" s="7">
        <v>2.3099999999999999E-2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>
        <v>7.1000000000000004E-3</v>
      </c>
      <c r="AL82" s="7">
        <v>5.7999999999999996E-3</v>
      </c>
      <c r="AM82" s="7">
        <v>1.0467</v>
      </c>
      <c r="AN82" s="7">
        <v>4.4000000000000003E-3</v>
      </c>
      <c r="AO82" s="7">
        <v>1.2999999999999999E-3</v>
      </c>
      <c r="AP82" s="7">
        <v>0.25</v>
      </c>
      <c r="AQ82" s="7">
        <v>7.0000000000000001E-3</v>
      </c>
      <c r="AR82" s="21">
        <f t="shared" si="10"/>
        <v>76.605000000000004</v>
      </c>
      <c r="AS82" s="21">
        <f t="shared" si="11"/>
        <v>37.965000000000003</v>
      </c>
      <c r="AT82" s="21">
        <f t="shared" si="12"/>
        <v>3.5774534999999976</v>
      </c>
      <c r="AU82" s="21">
        <f t="shared" si="13"/>
        <v>10.126822499999999</v>
      </c>
      <c r="AV82" s="21">
        <f t="shared" si="14"/>
        <v>4.7246424999999999</v>
      </c>
      <c r="AW82" s="21">
        <f t="shared" si="15"/>
        <v>5.25</v>
      </c>
      <c r="AX82" s="49">
        <f t="shared" si="16"/>
        <v>17.972359405000002</v>
      </c>
      <c r="AY82" s="49">
        <f t="shared" si="17"/>
        <v>15.6221277905</v>
      </c>
      <c r="AZ82" s="49">
        <f t="shared" si="18"/>
        <v>140.59915011449999</v>
      </c>
    </row>
    <row r="83" spans="1:52">
      <c r="A83" t="s">
        <v>140</v>
      </c>
      <c r="B83" s="96" t="s">
        <v>255</v>
      </c>
      <c r="C83" s="96" t="s">
        <v>255</v>
      </c>
      <c r="D83" s="90" t="s">
        <v>55</v>
      </c>
      <c r="E83" s="97">
        <v>12.66</v>
      </c>
      <c r="F83" s="98">
        <v>0.19</v>
      </c>
      <c r="G83" s="98"/>
      <c r="H83" s="98">
        <v>0.79</v>
      </c>
      <c r="I83" s="98"/>
      <c r="J83" s="98"/>
      <c r="K83" s="98"/>
      <c r="L83" s="98"/>
      <c r="M83" s="98"/>
      <c r="N83" s="98"/>
      <c r="O83" s="7">
        <v>1.5800000000000002E-2</v>
      </c>
      <c r="P83" s="7">
        <v>1.8E-3</v>
      </c>
      <c r="Q83" s="7">
        <v>6.3E-3</v>
      </c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>
        <v>-1.1999999999999999E-3</v>
      </c>
      <c r="AH83" s="7"/>
      <c r="AI83" s="7"/>
      <c r="AJ83" s="7"/>
      <c r="AK83" s="7">
        <v>6.1999999999999998E-3</v>
      </c>
      <c r="AL83" s="7">
        <v>4.0000000000000001E-3</v>
      </c>
      <c r="AM83" s="7">
        <v>1.07</v>
      </c>
      <c r="AN83" s="7">
        <v>4.4000000000000003E-3</v>
      </c>
      <c r="AO83" s="7">
        <v>1.2999999999999999E-3</v>
      </c>
      <c r="AP83" s="7">
        <v>0.25</v>
      </c>
      <c r="AQ83" s="7">
        <v>7.0000000000000001E-3</v>
      </c>
      <c r="AR83" s="21">
        <f t="shared" si="10"/>
        <v>76.605000000000004</v>
      </c>
      <c r="AS83" s="21">
        <f t="shared" si="11"/>
        <v>31.565000000000001</v>
      </c>
      <c r="AT83" s="21">
        <f t="shared" si="12"/>
        <v>5.3623500000000046</v>
      </c>
      <c r="AU83" s="21">
        <f t="shared" si="13"/>
        <v>8.1855000000000011</v>
      </c>
      <c r="AV83" s="21">
        <f t="shared" si="14"/>
        <v>4.824250000000001</v>
      </c>
      <c r="AW83" s="21">
        <f t="shared" si="15"/>
        <v>5.25</v>
      </c>
      <c r="AX83" s="49">
        <f t="shared" si="16"/>
        <v>17.132973</v>
      </c>
      <c r="AY83" s="49">
        <f t="shared" si="17"/>
        <v>14.8925073</v>
      </c>
      <c r="AZ83" s="49">
        <f t="shared" si="18"/>
        <v>134.03256569999999</v>
      </c>
    </row>
    <row r="84" spans="1:52">
      <c r="A84" s="3" t="s">
        <v>141</v>
      </c>
      <c r="B84" s="95" t="s">
        <v>253</v>
      </c>
      <c r="C84" s="95" t="s">
        <v>253</v>
      </c>
      <c r="D84" s="90" t="s">
        <v>55</v>
      </c>
      <c r="E84" s="97">
        <v>17.899999999999999</v>
      </c>
      <c r="F84" s="98"/>
      <c r="G84" s="98"/>
      <c r="H84" s="98">
        <v>0.79</v>
      </c>
      <c r="I84" s="98">
        <v>2.2000000000000002</v>
      </c>
      <c r="J84" s="98"/>
      <c r="K84" s="98"/>
      <c r="L84" s="98"/>
      <c r="M84" s="98"/>
      <c r="N84" s="98"/>
      <c r="O84" s="7">
        <v>1.4800000000000001E-2</v>
      </c>
      <c r="P84" s="7"/>
      <c r="Q84" s="7">
        <v>-1E-3</v>
      </c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>
        <v>2.0000000000000001E-4</v>
      </c>
      <c r="AH84" s="7"/>
      <c r="AI84" s="7"/>
      <c r="AJ84" s="7"/>
      <c r="AK84" s="7">
        <v>8.3000000000000001E-3</v>
      </c>
      <c r="AL84" s="7">
        <v>6.3E-3</v>
      </c>
      <c r="AM84" s="7">
        <v>1.0454000000000001</v>
      </c>
      <c r="AN84" s="7">
        <v>4.4000000000000003E-3</v>
      </c>
      <c r="AO84" s="7">
        <v>1.2999999999999999E-3</v>
      </c>
      <c r="AP84" s="7">
        <v>0.25</v>
      </c>
      <c r="AQ84" s="7">
        <v>7.0000000000000001E-3</v>
      </c>
      <c r="AR84" s="21">
        <f t="shared" si="10"/>
        <v>76.605000000000004</v>
      </c>
      <c r="AS84" s="21">
        <f t="shared" si="11"/>
        <v>31.239999999999995</v>
      </c>
      <c r="AT84" s="21">
        <f t="shared" si="12"/>
        <v>3.4778670000000083</v>
      </c>
      <c r="AU84" s="21">
        <f t="shared" si="13"/>
        <v>11.447130000000001</v>
      </c>
      <c r="AV84" s="21">
        <f t="shared" si="14"/>
        <v>4.7190850000000006</v>
      </c>
      <c r="AW84" s="21">
        <f t="shared" si="15"/>
        <v>5.25</v>
      </c>
      <c r="AX84" s="49">
        <f t="shared" si="16"/>
        <v>17.256080659999999</v>
      </c>
      <c r="AY84" s="49">
        <f t="shared" si="17"/>
        <v>14.999516266000001</v>
      </c>
      <c r="AZ84" s="49">
        <f t="shared" si="18"/>
        <v>134.995646394</v>
      </c>
    </row>
    <row r="85" spans="1:52">
      <c r="A85" s="17" t="s">
        <v>142</v>
      </c>
      <c r="B85" s="96" t="s">
        <v>264</v>
      </c>
      <c r="C85" s="96" t="s">
        <v>264</v>
      </c>
      <c r="D85" s="90" t="s">
        <v>55</v>
      </c>
      <c r="E85" s="97">
        <v>12.98</v>
      </c>
      <c r="F85" s="98"/>
      <c r="G85" s="98"/>
      <c r="H85" s="98">
        <v>0.79</v>
      </c>
      <c r="I85" s="98">
        <v>0.64</v>
      </c>
      <c r="J85" s="98"/>
      <c r="K85" s="98"/>
      <c r="L85" s="98"/>
      <c r="M85" s="98">
        <v>-0.13</v>
      </c>
      <c r="N85" s="98"/>
      <c r="O85" s="7">
        <v>2.2200000000000001E-2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>
        <v>8.0000000000000004E-4</v>
      </c>
      <c r="AB85" s="7"/>
      <c r="AC85" s="7"/>
      <c r="AD85" s="7"/>
      <c r="AE85" s="7">
        <v>-2.0000000000000001E-4</v>
      </c>
      <c r="AF85" s="7"/>
      <c r="AG85" s="7"/>
      <c r="AH85" s="7"/>
      <c r="AI85" s="7"/>
      <c r="AJ85" s="7"/>
      <c r="AK85" s="7">
        <v>7.4999999999999997E-3</v>
      </c>
      <c r="AL85" s="7">
        <v>5.4000000000000003E-3</v>
      </c>
      <c r="AM85" s="7">
        <v>1.0430999999999999</v>
      </c>
      <c r="AN85" s="7">
        <v>4.4000000000000003E-3</v>
      </c>
      <c r="AO85" s="7">
        <v>1.2999999999999999E-3</v>
      </c>
      <c r="AP85" s="7">
        <v>0.25</v>
      </c>
      <c r="AQ85" s="7">
        <v>7.0000000000000001E-3</v>
      </c>
      <c r="AR85" s="21">
        <f t="shared" si="10"/>
        <v>76.605000000000004</v>
      </c>
      <c r="AS85" s="21">
        <f t="shared" si="11"/>
        <v>31.380000000000003</v>
      </c>
      <c r="AT85" s="21">
        <f t="shared" si="12"/>
        <v>3.3016754999999938</v>
      </c>
      <c r="AU85" s="21">
        <f t="shared" si="13"/>
        <v>10.0919925</v>
      </c>
      <c r="AV85" s="21">
        <f t="shared" si="14"/>
        <v>4.7092524999999998</v>
      </c>
      <c r="AW85" s="21">
        <f t="shared" si="15"/>
        <v>5.25</v>
      </c>
      <c r="AX85" s="49">
        <f t="shared" si="16"/>
        <v>17.073929665000001</v>
      </c>
      <c r="AY85" s="49">
        <f t="shared" si="17"/>
        <v>14.841185016500001</v>
      </c>
      <c r="AZ85" s="49">
        <f t="shared" si="18"/>
        <v>133.57066514850001</v>
      </c>
    </row>
    <row r="86" spans="1:52">
      <c r="A86" s="94" t="s">
        <v>164</v>
      </c>
      <c r="AR86" s="36">
        <f t="shared" ref="AR86:AZ86" si="19">AVERAGE(AR3:AR85)</f>
        <v>76.604999999999848</v>
      </c>
      <c r="AS86" s="36">
        <f t="shared" si="19"/>
        <v>29.399849397590362</v>
      </c>
      <c r="AT86" s="36">
        <f t="shared" si="19"/>
        <v>3.998134933734939</v>
      </c>
      <c r="AU86" s="36">
        <f t="shared" si="19"/>
        <v>9.159968873493975</v>
      </c>
      <c r="AV86" s="36">
        <f t="shared" si="19"/>
        <v>4.7481189457831361</v>
      </c>
      <c r="AW86" s="36">
        <f t="shared" si="19"/>
        <v>5.0222891566265053</v>
      </c>
      <c r="AX86" s="36">
        <f t="shared" si="19"/>
        <v>16.761336969939755</v>
      </c>
      <c r="AY86" s="36">
        <f t="shared" si="19"/>
        <v>14.569469827716869</v>
      </c>
      <c r="AZ86" s="36">
        <f t="shared" si="19"/>
        <v>131.12522844945178</v>
      </c>
    </row>
  </sheetData>
  <mergeCells count="3">
    <mergeCell ref="A1:D1"/>
    <mergeCell ref="E1:N1"/>
    <mergeCell ref="O1:AL1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2"/>
  <sheetViews>
    <sheetView workbookViewId="0">
      <pane xSplit="2" ySplit="1" topLeftCell="AU2" activePane="bottomRight" state="frozen"/>
      <selection pane="topRight" activeCell="C1" sqref="C1"/>
      <selection pane="bottomLeft" activeCell="A2" sqref="A2"/>
      <selection pane="bottomRight" activeCell="F88" sqref="F88"/>
    </sheetView>
  </sheetViews>
  <sheetFormatPr defaultRowHeight="15"/>
  <cols>
    <col min="1" max="1" width="59.140625" customWidth="1"/>
    <col min="2" max="2" width="18.42578125" customWidth="1"/>
    <col min="3" max="3" width="13.42578125" customWidth="1"/>
    <col min="50" max="58" width="12.28515625" customWidth="1"/>
  </cols>
  <sheetData>
    <row r="1" spans="1:63" ht="51">
      <c r="A1" s="22" t="s">
        <v>273</v>
      </c>
      <c r="B1" s="26" t="s">
        <v>269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  <c r="O1" s="26" t="s">
        <v>13</v>
      </c>
      <c r="P1" s="26" t="s">
        <v>14</v>
      </c>
      <c r="Q1" s="26" t="s">
        <v>15</v>
      </c>
      <c r="R1" s="26" t="s">
        <v>16</v>
      </c>
      <c r="S1" s="26" t="s">
        <v>17</v>
      </c>
      <c r="T1" s="26" t="s">
        <v>18</v>
      </c>
      <c r="U1" s="26" t="s">
        <v>19</v>
      </c>
      <c r="V1" s="26" t="s">
        <v>20</v>
      </c>
      <c r="W1" s="26" t="s">
        <v>21</v>
      </c>
      <c r="X1" s="26" t="s">
        <v>22</v>
      </c>
      <c r="Y1" s="26" t="s">
        <v>23</v>
      </c>
      <c r="Z1" s="26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6" t="s">
        <v>30</v>
      </c>
      <c r="AG1" s="26" t="s">
        <v>31</v>
      </c>
      <c r="AH1" s="26" t="s">
        <v>32</v>
      </c>
      <c r="AI1" s="26" t="s">
        <v>33</v>
      </c>
      <c r="AJ1" s="26" t="s">
        <v>39</v>
      </c>
      <c r="AK1" s="26" t="s">
        <v>40</v>
      </c>
      <c r="AL1" s="26" t="s">
        <v>41</v>
      </c>
      <c r="AM1" s="26" t="s">
        <v>42</v>
      </c>
      <c r="AN1" s="26" t="s">
        <v>43</v>
      </c>
      <c r="AO1" s="26" t="s">
        <v>44</v>
      </c>
      <c r="AP1" s="26" t="s">
        <v>45</v>
      </c>
      <c r="AQ1" s="26" t="s">
        <v>46</v>
      </c>
      <c r="AR1" s="26" t="s">
        <v>53</v>
      </c>
      <c r="AS1" s="26" t="s">
        <v>159</v>
      </c>
      <c r="AT1" s="26" t="s">
        <v>160</v>
      </c>
      <c r="AU1" s="26" t="s">
        <v>270</v>
      </c>
      <c r="AV1" s="26" t="s">
        <v>161</v>
      </c>
      <c r="AW1" s="26" t="s">
        <v>162</v>
      </c>
      <c r="AX1" s="29" t="s">
        <v>151</v>
      </c>
      <c r="AY1" s="29" t="s">
        <v>152</v>
      </c>
      <c r="AZ1" s="29" t="s">
        <v>153</v>
      </c>
      <c r="BA1" s="29" t="s">
        <v>154</v>
      </c>
      <c r="BB1" s="29" t="s">
        <v>155</v>
      </c>
      <c r="BC1" s="29" t="s">
        <v>162</v>
      </c>
      <c r="BD1" s="29" t="s">
        <v>171</v>
      </c>
      <c r="BE1" s="29" t="s">
        <v>172</v>
      </c>
      <c r="BF1" s="29" t="s">
        <v>163</v>
      </c>
      <c r="BG1" s="40" t="s">
        <v>173</v>
      </c>
      <c r="BH1" s="19">
        <v>1200</v>
      </c>
      <c r="BI1" s="23" t="s">
        <v>156</v>
      </c>
      <c r="BJ1" s="24">
        <v>8.6999999999999994E-2</v>
      </c>
      <c r="BK1" s="25">
        <v>0.65</v>
      </c>
    </row>
    <row r="2" spans="1:63">
      <c r="A2" s="11" t="s">
        <v>143</v>
      </c>
      <c r="B2" s="103">
        <v>42370</v>
      </c>
      <c r="C2" s="104">
        <v>27.76</v>
      </c>
      <c r="D2" s="104">
        <v>0</v>
      </c>
      <c r="E2" s="104">
        <v>0</v>
      </c>
      <c r="F2" s="104">
        <v>0</v>
      </c>
      <c r="G2" s="104">
        <v>0</v>
      </c>
      <c r="H2" s="104">
        <v>0</v>
      </c>
      <c r="I2" s="104">
        <v>0.79</v>
      </c>
      <c r="J2" s="104">
        <v>0</v>
      </c>
      <c r="K2" s="104">
        <v>0</v>
      </c>
      <c r="L2" s="104">
        <v>0</v>
      </c>
      <c r="M2" s="104">
        <v>0</v>
      </c>
      <c r="N2" s="104">
        <v>0</v>
      </c>
      <c r="O2" s="105">
        <v>2.8799999999999999E-2</v>
      </c>
      <c r="P2" s="105">
        <v>-1.9E-3</v>
      </c>
      <c r="Q2" s="105">
        <v>0</v>
      </c>
      <c r="R2" s="105">
        <v>0</v>
      </c>
      <c r="S2" s="105">
        <v>0</v>
      </c>
      <c r="T2" s="105">
        <v>0</v>
      </c>
      <c r="U2" s="105">
        <v>0</v>
      </c>
      <c r="V2" s="105">
        <v>0</v>
      </c>
      <c r="W2" s="105">
        <v>0</v>
      </c>
      <c r="X2" s="105">
        <v>0</v>
      </c>
      <c r="Y2" s="105">
        <v>0</v>
      </c>
      <c r="Z2" s="105">
        <v>0</v>
      </c>
      <c r="AA2" s="105">
        <v>0</v>
      </c>
      <c r="AB2" s="105">
        <v>0</v>
      </c>
      <c r="AC2" s="105">
        <v>0</v>
      </c>
      <c r="AD2" s="105">
        <v>0</v>
      </c>
      <c r="AE2" s="105">
        <v>0</v>
      </c>
      <c r="AF2" s="105">
        <v>0</v>
      </c>
      <c r="AG2" s="105">
        <v>0</v>
      </c>
      <c r="AH2" s="105">
        <v>0</v>
      </c>
      <c r="AI2" s="105">
        <v>0</v>
      </c>
      <c r="AJ2" s="105">
        <v>0</v>
      </c>
      <c r="AK2" s="105">
        <v>0</v>
      </c>
      <c r="AL2" s="105">
        <v>0</v>
      </c>
      <c r="AM2" s="105">
        <v>0</v>
      </c>
      <c r="AN2" s="105">
        <v>0</v>
      </c>
      <c r="AO2" s="105">
        <v>0</v>
      </c>
      <c r="AP2" s="105">
        <v>7.0000000000000001E-3</v>
      </c>
      <c r="AQ2" s="105">
        <v>5.1000000000000004E-3</v>
      </c>
      <c r="AR2" s="105">
        <v>1.0916999999999999</v>
      </c>
      <c r="AS2" s="105">
        <v>3.5999999999999999E-3</v>
      </c>
      <c r="AT2" s="105">
        <v>1.2999999999999999E-3</v>
      </c>
      <c r="AU2" s="105">
        <v>1.1000000000000001E-3</v>
      </c>
      <c r="AV2" s="105">
        <v>0.25</v>
      </c>
      <c r="AW2" s="106">
        <v>0</v>
      </c>
      <c r="AX2" s="21">
        <f>$BH$1*$BJ$4</f>
        <v>133.66800000000001</v>
      </c>
      <c r="AY2" s="21">
        <f>SUM(C2:N2)+SUM(O2:AI2,AO2)*$BH$1</f>
        <v>60.83</v>
      </c>
      <c r="AZ2" s="21">
        <f>$BH$1*$BJ$4*(AR2-1)</f>
        <v>12.257355599999986</v>
      </c>
      <c r="BA2" s="21">
        <f>$BH$1*AR2*SUM(AP2:AQ2)</f>
        <v>15.851483999999999</v>
      </c>
      <c r="BB2" s="21">
        <f>SUM(AS2:AU2)*$BH$1*AR2+AV2</f>
        <v>8.1102399999999992</v>
      </c>
      <c r="BC2">
        <v>0</v>
      </c>
      <c r="BD2" s="49">
        <f>SUM(AX2:BB2)*0.13</f>
        <v>29.993220347999998</v>
      </c>
      <c r="BE2">
        <v>0</v>
      </c>
      <c r="BF2" s="49">
        <f>SUM(AX2:BB2,BD2)</f>
        <v>260.710299948</v>
      </c>
      <c r="BI2" s="18" t="s">
        <v>157</v>
      </c>
      <c r="BJ2" s="19">
        <v>0.13200000000000001</v>
      </c>
      <c r="BK2" s="20">
        <v>0.17</v>
      </c>
    </row>
    <row r="3" spans="1:63">
      <c r="A3" s="11" t="s">
        <v>54</v>
      </c>
      <c r="B3" s="103">
        <v>42491</v>
      </c>
      <c r="C3" s="104">
        <v>36.950000000000003</v>
      </c>
      <c r="D3" s="104">
        <v>0</v>
      </c>
      <c r="E3" s="104">
        <v>1.06</v>
      </c>
      <c r="F3" s="104">
        <v>0</v>
      </c>
      <c r="G3" s="104">
        <v>0</v>
      </c>
      <c r="H3" s="104">
        <v>0</v>
      </c>
      <c r="I3" s="104">
        <v>0.79</v>
      </c>
      <c r="J3" s="104">
        <v>0</v>
      </c>
      <c r="K3" s="104">
        <v>0</v>
      </c>
      <c r="L3" s="104">
        <v>0</v>
      </c>
      <c r="M3" s="104">
        <v>0</v>
      </c>
      <c r="N3" s="104">
        <v>0</v>
      </c>
      <c r="O3" s="105">
        <v>1.04E-2</v>
      </c>
      <c r="P3" s="105">
        <v>8.0000000000000004E-4</v>
      </c>
      <c r="Q3" s="105">
        <v>0</v>
      </c>
      <c r="R3" s="105">
        <v>0</v>
      </c>
      <c r="S3" s="105">
        <v>0</v>
      </c>
      <c r="T3" s="105">
        <v>0</v>
      </c>
      <c r="U3" s="105">
        <v>0</v>
      </c>
      <c r="V3" s="105">
        <v>0</v>
      </c>
      <c r="W3" s="105">
        <v>0</v>
      </c>
      <c r="X3" s="105">
        <v>0</v>
      </c>
      <c r="Y3" s="105">
        <v>0</v>
      </c>
      <c r="Z3" s="105">
        <v>0</v>
      </c>
      <c r="AA3" s="105">
        <v>0</v>
      </c>
      <c r="AB3" s="105">
        <v>0</v>
      </c>
      <c r="AC3" s="105">
        <v>0</v>
      </c>
      <c r="AD3" s="105">
        <v>0</v>
      </c>
      <c r="AE3" s="105">
        <v>0</v>
      </c>
      <c r="AF3" s="105">
        <v>0</v>
      </c>
      <c r="AG3" s="105">
        <v>0</v>
      </c>
      <c r="AH3" s="105">
        <v>0</v>
      </c>
      <c r="AI3" s="105">
        <v>0</v>
      </c>
      <c r="AJ3" s="105">
        <v>6.6E-3</v>
      </c>
      <c r="AK3" s="105">
        <v>0</v>
      </c>
      <c r="AL3" s="105">
        <v>0</v>
      </c>
      <c r="AM3" s="105">
        <v>0</v>
      </c>
      <c r="AN3" s="105">
        <v>0</v>
      </c>
      <c r="AO3" s="105">
        <v>0</v>
      </c>
      <c r="AP3" s="105">
        <v>4.5999999999999999E-3</v>
      </c>
      <c r="AQ3" s="105">
        <v>3.5000000000000001E-3</v>
      </c>
      <c r="AR3" s="105">
        <v>1.0778000000000001</v>
      </c>
      <c r="AS3" s="105">
        <v>3.5999999999999999E-3</v>
      </c>
      <c r="AT3" s="105">
        <v>1.2999999999999999E-3</v>
      </c>
      <c r="AU3" s="105">
        <v>1.1000000000000001E-3</v>
      </c>
      <c r="AV3" s="105">
        <v>0.25</v>
      </c>
      <c r="AW3" s="106">
        <v>0</v>
      </c>
      <c r="AX3" s="21">
        <f t="shared" ref="AX3:AX60" si="0">$BH$1*$BJ$4</f>
        <v>133.66800000000001</v>
      </c>
      <c r="AY3" s="21">
        <f t="shared" ref="AY3:AY60" si="1">SUM(C3:N3)+SUM(O3:AI3,AO3)*$BH$1</f>
        <v>52.24</v>
      </c>
      <c r="AZ3" s="21">
        <f t="shared" ref="AZ3:AZ60" si="2">$BH$1*$BJ$4*(AR3-1)</f>
        <v>10.399370400000013</v>
      </c>
      <c r="BA3" s="21">
        <f t="shared" ref="BA3:BA60" si="3">$BH$1*AR3*SUM(AP3:AQ3)</f>
        <v>10.476216000000001</v>
      </c>
      <c r="BB3" s="21">
        <f t="shared" ref="BB3:BB65" si="4">SUM(AS3:AU3)*$BH$1*AR3+AV3</f>
        <v>8.0101600000000008</v>
      </c>
      <c r="BC3">
        <v>0</v>
      </c>
      <c r="BD3" s="49">
        <f t="shared" ref="BD3:BD65" si="5">SUM(AX3:BB3)*0.13</f>
        <v>27.923187032000005</v>
      </c>
      <c r="BE3">
        <v>0</v>
      </c>
      <c r="BF3" s="49">
        <f t="shared" ref="BF3:BF65" si="6">SUM(AX3:BB3,BD3)</f>
        <v>242.71693343200005</v>
      </c>
      <c r="BI3" s="18" t="s">
        <v>158</v>
      </c>
      <c r="BJ3" s="19">
        <v>0.18</v>
      </c>
      <c r="BK3" s="20">
        <v>0.18</v>
      </c>
    </row>
    <row r="4" spans="1:63">
      <c r="A4" s="11" t="s">
        <v>57</v>
      </c>
      <c r="B4" s="103">
        <v>42491</v>
      </c>
      <c r="C4" s="104">
        <v>19.87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0.79</v>
      </c>
      <c r="J4" s="104">
        <v>0</v>
      </c>
      <c r="K4" s="104">
        <v>0</v>
      </c>
      <c r="L4" s="104">
        <v>0</v>
      </c>
      <c r="M4" s="104">
        <v>0</v>
      </c>
      <c r="N4" s="104">
        <v>0</v>
      </c>
      <c r="O4" s="105">
        <v>1.66E-2</v>
      </c>
      <c r="P4" s="105">
        <v>2.0000000000000001E-4</v>
      </c>
      <c r="Q4" s="105">
        <v>-2.0000000000000001E-4</v>
      </c>
      <c r="R4" s="105">
        <v>0</v>
      </c>
      <c r="S4" s="105">
        <v>0</v>
      </c>
      <c r="T4" s="105">
        <v>0</v>
      </c>
      <c r="U4" s="105">
        <v>0</v>
      </c>
      <c r="V4" s="105">
        <v>0</v>
      </c>
      <c r="W4" s="105">
        <v>0</v>
      </c>
      <c r="X4" s="105">
        <v>0</v>
      </c>
      <c r="Y4" s="105">
        <v>0</v>
      </c>
      <c r="Z4" s="105">
        <v>0</v>
      </c>
      <c r="AA4" s="105">
        <v>0</v>
      </c>
      <c r="AB4" s="105">
        <v>0</v>
      </c>
      <c r="AC4" s="105">
        <v>0</v>
      </c>
      <c r="AD4" s="105">
        <v>0</v>
      </c>
      <c r="AE4" s="105">
        <v>0</v>
      </c>
      <c r="AF4" s="105">
        <v>0</v>
      </c>
      <c r="AG4" s="105">
        <v>0</v>
      </c>
      <c r="AH4" s="105">
        <v>0</v>
      </c>
      <c r="AI4" s="105">
        <v>0</v>
      </c>
      <c r="AJ4" s="105">
        <v>5.1000000000000004E-3</v>
      </c>
      <c r="AK4" s="105">
        <v>0</v>
      </c>
      <c r="AL4" s="105">
        <v>0</v>
      </c>
      <c r="AM4" s="105">
        <v>0</v>
      </c>
      <c r="AN4" s="105">
        <v>0</v>
      </c>
      <c r="AO4" s="105">
        <v>2.0000000000000001E-4</v>
      </c>
      <c r="AP4" s="105">
        <v>6.6E-3</v>
      </c>
      <c r="AQ4" s="105">
        <v>5.7999999999999996E-3</v>
      </c>
      <c r="AR4" s="105">
        <v>1.0421</v>
      </c>
      <c r="AS4" s="105">
        <v>3.5999999999999999E-3</v>
      </c>
      <c r="AT4" s="105">
        <v>1.2999999999999999E-3</v>
      </c>
      <c r="AU4" s="105">
        <v>1.1000000000000001E-3</v>
      </c>
      <c r="AV4" s="105">
        <v>0.25</v>
      </c>
      <c r="AW4" s="106">
        <v>0</v>
      </c>
      <c r="AX4" s="21">
        <f t="shared" si="0"/>
        <v>133.66800000000001</v>
      </c>
      <c r="AY4" s="21">
        <f t="shared" si="1"/>
        <v>40.82</v>
      </c>
      <c r="AZ4" s="21">
        <f t="shared" si="2"/>
        <v>5.6274228000000042</v>
      </c>
      <c r="BA4" s="21">
        <f t="shared" si="3"/>
        <v>15.506447999999999</v>
      </c>
      <c r="BB4" s="21">
        <f t="shared" si="4"/>
        <v>7.75312</v>
      </c>
      <c r="BC4">
        <v>0</v>
      </c>
      <c r="BD4" s="49">
        <f t="shared" si="5"/>
        <v>26.438748804000003</v>
      </c>
      <c r="BE4">
        <v>0</v>
      </c>
      <c r="BF4" s="49">
        <f t="shared" si="6"/>
        <v>229.81373960400001</v>
      </c>
      <c r="BJ4">
        <f>BJ1*BK1+BJ2*BK2+BJ3*BK3</f>
        <v>0.11139</v>
      </c>
    </row>
    <row r="5" spans="1:63">
      <c r="A5" s="11" t="s">
        <v>266</v>
      </c>
      <c r="B5" s="103">
        <v>42491</v>
      </c>
      <c r="C5" s="104">
        <v>15.59</v>
      </c>
      <c r="D5" s="104">
        <v>0</v>
      </c>
      <c r="E5" s="104">
        <v>-0.04</v>
      </c>
      <c r="F5" s="104">
        <v>1.75</v>
      </c>
      <c r="G5" s="104">
        <v>0</v>
      </c>
      <c r="H5" s="104">
        <v>0</v>
      </c>
      <c r="I5" s="104">
        <v>0.79</v>
      </c>
      <c r="J5" s="104">
        <v>0</v>
      </c>
      <c r="K5" s="104">
        <v>0</v>
      </c>
      <c r="L5" s="104">
        <v>0</v>
      </c>
      <c r="M5" s="104">
        <v>0</v>
      </c>
      <c r="N5" s="104">
        <v>0</v>
      </c>
      <c r="O5" s="105">
        <v>1.5800000000000002E-2</v>
      </c>
      <c r="P5" s="105">
        <v>2.0999999999999999E-3</v>
      </c>
      <c r="Q5" s="105">
        <v>0</v>
      </c>
      <c r="R5" s="105">
        <v>0</v>
      </c>
      <c r="S5" s="105">
        <v>0</v>
      </c>
      <c r="T5" s="105">
        <v>0</v>
      </c>
      <c r="U5" s="105">
        <v>0</v>
      </c>
      <c r="V5" s="105">
        <v>0</v>
      </c>
      <c r="W5" s="105">
        <v>0</v>
      </c>
      <c r="X5" s="105">
        <v>0</v>
      </c>
      <c r="Y5" s="105">
        <v>0</v>
      </c>
      <c r="Z5" s="105">
        <v>0</v>
      </c>
      <c r="AA5" s="105">
        <v>0</v>
      </c>
      <c r="AB5" s="105">
        <v>0</v>
      </c>
      <c r="AC5" s="105">
        <v>0</v>
      </c>
      <c r="AD5" s="105">
        <v>0</v>
      </c>
      <c r="AE5" s="105">
        <v>0</v>
      </c>
      <c r="AF5" s="105">
        <v>0</v>
      </c>
      <c r="AG5" s="105">
        <v>0</v>
      </c>
      <c r="AH5" s="105">
        <v>0</v>
      </c>
      <c r="AI5" s="105">
        <v>0</v>
      </c>
      <c r="AJ5" s="105">
        <v>1E-4</v>
      </c>
      <c r="AK5" s="105">
        <v>0</v>
      </c>
      <c r="AL5" s="105">
        <v>0</v>
      </c>
      <c r="AM5" s="105">
        <v>0</v>
      </c>
      <c r="AN5" s="105">
        <v>0</v>
      </c>
      <c r="AO5" s="105">
        <v>2.3999999999999998E-3</v>
      </c>
      <c r="AP5" s="105">
        <v>6.1000000000000004E-3</v>
      </c>
      <c r="AQ5" s="105">
        <v>3.0999999999999999E-3</v>
      </c>
      <c r="AR5" s="105">
        <v>1.0495000000000001</v>
      </c>
      <c r="AS5" s="105">
        <v>3.5999999999999999E-3</v>
      </c>
      <c r="AT5" s="105">
        <v>1.2999999999999999E-3</v>
      </c>
      <c r="AU5" s="105">
        <v>1.1000000000000001E-3</v>
      </c>
      <c r="AV5" s="105">
        <v>0.25</v>
      </c>
      <c r="AW5" s="106">
        <v>0</v>
      </c>
      <c r="AX5" s="21">
        <f t="shared" si="0"/>
        <v>133.66800000000001</v>
      </c>
      <c r="AY5" s="21">
        <f t="shared" si="1"/>
        <v>42.45</v>
      </c>
      <c r="AZ5" s="21">
        <f t="shared" si="2"/>
        <v>6.6165660000000139</v>
      </c>
      <c r="BA5" s="21">
        <f t="shared" si="3"/>
        <v>11.58648</v>
      </c>
      <c r="BB5" s="21">
        <f t="shared" si="4"/>
        <v>7.8064000000000009</v>
      </c>
      <c r="BC5">
        <v>0</v>
      </c>
      <c r="BD5" s="49">
        <f t="shared" si="5"/>
        <v>26.276567979999999</v>
      </c>
      <c r="BE5">
        <v>0</v>
      </c>
      <c r="BF5" s="49">
        <f t="shared" si="6"/>
        <v>228.40401398</v>
      </c>
    </row>
    <row r="6" spans="1:63">
      <c r="A6" s="11" t="s">
        <v>59</v>
      </c>
      <c r="B6" s="103">
        <v>42370</v>
      </c>
      <c r="C6" s="104">
        <v>14.64</v>
      </c>
      <c r="D6" s="104">
        <v>0</v>
      </c>
      <c r="E6" s="104">
        <v>0.04</v>
      </c>
      <c r="F6" s="104">
        <v>-0.48</v>
      </c>
      <c r="G6" s="104">
        <v>1.47</v>
      </c>
      <c r="H6" s="104">
        <v>0</v>
      </c>
      <c r="I6" s="104">
        <v>0.79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5">
        <v>1.0999999999999999E-2</v>
      </c>
      <c r="P6" s="105">
        <v>5.0000000000000001E-4</v>
      </c>
      <c r="Q6" s="105">
        <v>-1.6999999999999999E-3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  <c r="AH6" s="105">
        <v>0</v>
      </c>
      <c r="AI6" s="105">
        <v>0</v>
      </c>
      <c r="AJ6" s="105">
        <v>3.5000000000000001E-3</v>
      </c>
      <c r="AK6" s="105">
        <v>0</v>
      </c>
      <c r="AL6" s="105">
        <v>0</v>
      </c>
      <c r="AM6" s="105">
        <v>0</v>
      </c>
      <c r="AN6" s="105">
        <v>0</v>
      </c>
      <c r="AO6" s="105">
        <v>0</v>
      </c>
      <c r="AP6" s="105">
        <v>8.2000000000000007E-3</v>
      </c>
      <c r="AQ6" s="105">
        <v>5.5999999999999999E-3</v>
      </c>
      <c r="AR6" s="105">
        <v>1.0348999999999999</v>
      </c>
      <c r="AS6" s="105">
        <v>3.5999999999999999E-3</v>
      </c>
      <c r="AT6" s="105">
        <v>1.2999999999999999E-3</v>
      </c>
      <c r="AU6" s="105">
        <v>1.1000000000000001E-3</v>
      </c>
      <c r="AV6" s="105">
        <v>0.25</v>
      </c>
      <c r="AW6" s="106">
        <v>0</v>
      </c>
      <c r="AX6" s="21">
        <f t="shared" si="0"/>
        <v>133.66800000000001</v>
      </c>
      <c r="AY6" s="21">
        <f t="shared" si="1"/>
        <v>28.22</v>
      </c>
      <c r="AZ6" s="21">
        <f t="shared" si="2"/>
        <v>4.6650131999999909</v>
      </c>
      <c r="BA6" s="21">
        <f t="shared" si="3"/>
        <v>17.137943999999997</v>
      </c>
      <c r="BB6" s="21">
        <f t="shared" si="4"/>
        <v>7.7012799999999997</v>
      </c>
      <c r="BC6">
        <v>0</v>
      </c>
      <c r="BD6" s="49">
        <f t="shared" si="5"/>
        <v>24.880990836000002</v>
      </c>
      <c r="BE6">
        <v>0</v>
      </c>
      <c r="BF6" s="49">
        <f t="shared" si="6"/>
        <v>216.27322803600001</v>
      </c>
    </row>
    <row r="7" spans="1:63">
      <c r="A7" s="11" t="s">
        <v>60</v>
      </c>
      <c r="B7" s="103">
        <v>42491</v>
      </c>
      <c r="C7" s="104">
        <v>15.46</v>
      </c>
      <c r="D7" s="104">
        <v>0</v>
      </c>
      <c r="E7" s="104">
        <v>0.02</v>
      </c>
      <c r="F7" s="104">
        <v>0</v>
      </c>
      <c r="G7" s="104">
        <v>0</v>
      </c>
      <c r="H7" s="104">
        <v>0</v>
      </c>
      <c r="I7" s="104">
        <v>0.79</v>
      </c>
      <c r="J7" s="104">
        <v>0</v>
      </c>
      <c r="K7" s="104">
        <v>0</v>
      </c>
      <c r="L7" s="104">
        <v>0</v>
      </c>
      <c r="M7" s="104">
        <v>0</v>
      </c>
      <c r="N7" s="104">
        <v>0</v>
      </c>
      <c r="O7" s="105">
        <v>1.2500000000000001E-2</v>
      </c>
      <c r="P7" s="105">
        <v>1E-3</v>
      </c>
      <c r="Q7" s="105">
        <v>0</v>
      </c>
      <c r="R7" s="105">
        <v>0</v>
      </c>
      <c r="S7" s="105">
        <v>0</v>
      </c>
      <c r="T7" s="105">
        <v>0</v>
      </c>
      <c r="U7" s="105">
        <v>0</v>
      </c>
      <c r="V7" s="105">
        <v>0</v>
      </c>
      <c r="W7" s="105">
        <v>0</v>
      </c>
      <c r="X7" s="105">
        <v>0</v>
      </c>
      <c r="Y7" s="105">
        <v>0</v>
      </c>
      <c r="Z7" s="105">
        <v>0</v>
      </c>
      <c r="AA7" s="105">
        <v>0</v>
      </c>
      <c r="AB7" s="105">
        <v>0</v>
      </c>
      <c r="AC7" s="105">
        <v>0</v>
      </c>
      <c r="AD7" s="105">
        <v>0</v>
      </c>
      <c r="AE7" s="105">
        <v>0</v>
      </c>
      <c r="AF7" s="105">
        <v>0</v>
      </c>
      <c r="AG7" s="105">
        <v>0</v>
      </c>
      <c r="AH7" s="105">
        <v>0</v>
      </c>
      <c r="AI7" s="105">
        <v>0</v>
      </c>
      <c r="AJ7" s="105">
        <v>1.6999999999999999E-3</v>
      </c>
      <c r="AK7" s="105">
        <v>0</v>
      </c>
      <c r="AL7" s="105">
        <v>0</v>
      </c>
      <c r="AM7" s="105">
        <v>0</v>
      </c>
      <c r="AN7" s="105">
        <v>0</v>
      </c>
      <c r="AO7" s="105">
        <v>0</v>
      </c>
      <c r="AP7" s="105">
        <v>7.0000000000000001E-3</v>
      </c>
      <c r="AQ7" s="105">
        <v>6.1000000000000004E-3</v>
      </c>
      <c r="AR7" s="105">
        <v>1.0373000000000001</v>
      </c>
      <c r="AS7" s="105">
        <v>3.5999999999999999E-3</v>
      </c>
      <c r="AT7" s="105">
        <v>1.2999999999999999E-3</v>
      </c>
      <c r="AU7" s="105">
        <v>1.1000000000000001E-3</v>
      </c>
      <c r="AV7" s="105">
        <v>0.25</v>
      </c>
      <c r="AW7" s="106">
        <v>0</v>
      </c>
      <c r="AX7" s="21">
        <f t="shared" si="0"/>
        <v>133.66800000000001</v>
      </c>
      <c r="AY7" s="21">
        <f t="shared" si="1"/>
        <v>32.47</v>
      </c>
      <c r="AZ7" s="21">
        <f t="shared" si="2"/>
        <v>4.9858164000000151</v>
      </c>
      <c r="BA7" s="21">
        <f t="shared" si="3"/>
        <v>16.306356000000005</v>
      </c>
      <c r="BB7" s="21">
        <f t="shared" si="4"/>
        <v>7.718560000000001</v>
      </c>
      <c r="BC7">
        <v>0</v>
      </c>
      <c r="BD7" s="49">
        <f t="shared" si="5"/>
        <v>25.369335211999999</v>
      </c>
      <c r="BE7">
        <v>0</v>
      </c>
      <c r="BF7" s="49">
        <f t="shared" si="6"/>
        <v>220.51806761200001</v>
      </c>
    </row>
    <row r="8" spans="1:63">
      <c r="A8" s="11" t="s">
        <v>267</v>
      </c>
      <c r="B8" s="103">
        <v>42491</v>
      </c>
      <c r="C8" s="104">
        <v>14.52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0.79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5">
        <v>1.37E-2</v>
      </c>
      <c r="P8" s="105">
        <v>2.9999999999999997E-4</v>
      </c>
      <c r="Q8" s="105">
        <v>-1.5E-3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3.8E-3</v>
      </c>
      <c r="AK8" s="105">
        <v>0</v>
      </c>
      <c r="AL8" s="105">
        <v>0</v>
      </c>
      <c r="AM8" s="105">
        <v>0</v>
      </c>
      <c r="AN8" s="105">
        <v>0</v>
      </c>
      <c r="AO8" s="105">
        <v>1E-4</v>
      </c>
      <c r="AP8" s="105">
        <v>6.1000000000000004E-3</v>
      </c>
      <c r="AQ8" s="105">
        <v>4.1000000000000003E-3</v>
      </c>
      <c r="AR8" s="105">
        <v>1.0335000000000001</v>
      </c>
      <c r="AS8" s="105">
        <v>3.5999999999999999E-3</v>
      </c>
      <c r="AT8" s="105">
        <v>1.2999999999999999E-3</v>
      </c>
      <c r="AU8" s="105">
        <v>1.1000000000000001E-3</v>
      </c>
      <c r="AV8" s="105">
        <v>0.25</v>
      </c>
      <c r="AW8" s="106">
        <v>0</v>
      </c>
      <c r="AX8" s="21">
        <f t="shared" si="0"/>
        <v>133.66800000000001</v>
      </c>
      <c r="AY8" s="21">
        <f t="shared" si="1"/>
        <v>30.43</v>
      </c>
      <c r="AZ8" s="21">
        <f t="shared" si="2"/>
        <v>4.477878000000012</v>
      </c>
      <c r="BA8" s="21">
        <f t="shared" si="3"/>
        <v>12.650040000000001</v>
      </c>
      <c r="BB8" s="21">
        <f t="shared" si="4"/>
        <v>7.6912000000000011</v>
      </c>
      <c r="BC8">
        <v>0</v>
      </c>
      <c r="BD8" s="49">
        <f t="shared" si="5"/>
        <v>24.559225340000005</v>
      </c>
      <c r="BE8">
        <v>0</v>
      </c>
      <c r="BF8" s="49">
        <f t="shared" si="6"/>
        <v>213.47634334000003</v>
      </c>
    </row>
    <row r="9" spans="1:63">
      <c r="A9" s="11" t="s">
        <v>62</v>
      </c>
      <c r="B9" s="103">
        <v>42370</v>
      </c>
      <c r="C9" s="104">
        <v>23.44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0.79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5">
        <v>1.52E-2</v>
      </c>
      <c r="P9" s="105">
        <v>2.9999999999999997E-4</v>
      </c>
      <c r="Q9" s="105">
        <v>-2.7000000000000001E-3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7.4999999999999997E-3</v>
      </c>
      <c r="AK9" s="105">
        <v>1.0500000000000001E-2</v>
      </c>
      <c r="AL9" s="105">
        <v>0</v>
      </c>
      <c r="AM9" s="105">
        <v>0</v>
      </c>
      <c r="AN9" s="105">
        <v>0</v>
      </c>
      <c r="AO9" s="105">
        <v>2.0000000000000001E-4</v>
      </c>
      <c r="AP9" s="105">
        <v>7.1999999999999998E-3</v>
      </c>
      <c r="AQ9" s="105">
        <v>5.7999999999999996E-3</v>
      </c>
      <c r="AR9" s="105">
        <v>1.0542</v>
      </c>
      <c r="AS9" s="105">
        <v>3.5999999999999999E-3</v>
      </c>
      <c r="AT9" s="105">
        <v>1.2999999999999999E-3</v>
      </c>
      <c r="AU9" s="105">
        <v>1.1000000000000001E-3</v>
      </c>
      <c r="AV9" s="105">
        <v>0.25</v>
      </c>
      <c r="AW9" s="106">
        <v>0</v>
      </c>
      <c r="AX9" s="21">
        <f t="shared" si="0"/>
        <v>133.66800000000001</v>
      </c>
      <c r="AY9" s="21">
        <f t="shared" si="1"/>
        <v>39.83</v>
      </c>
      <c r="AZ9" s="21">
        <f t="shared" si="2"/>
        <v>7.2448056000000038</v>
      </c>
      <c r="BA9" s="21">
        <f t="shared" si="3"/>
        <v>16.445519999999998</v>
      </c>
      <c r="BB9" s="21">
        <f t="shared" si="4"/>
        <v>7.8402400000000005</v>
      </c>
      <c r="BC9">
        <v>0</v>
      </c>
      <c r="BD9" s="49">
        <f t="shared" si="5"/>
        <v>26.653713527999997</v>
      </c>
      <c r="BE9">
        <v>0</v>
      </c>
      <c r="BF9" s="49">
        <f t="shared" si="6"/>
        <v>231.68227912799998</v>
      </c>
    </row>
    <row r="10" spans="1:63">
      <c r="A10" s="11" t="s">
        <v>63</v>
      </c>
      <c r="B10" s="103">
        <v>42370</v>
      </c>
      <c r="C10" s="104">
        <v>23.44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0.79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5">
        <v>1.52E-2</v>
      </c>
      <c r="P10" s="105">
        <v>8.0000000000000004E-4</v>
      </c>
      <c r="Q10" s="105">
        <v>-4.0000000000000002E-4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-2.5000000000000001E-3</v>
      </c>
      <c r="AK10" s="105">
        <v>3.7000000000000002E-3</v>
      </c>
      <c r="AL10" s="105">
        <v>0</v>
      </c>
      <c r="AM10" s="105">
        <v>0</v>
      </c>
      <c r="AN10" s="105">
        <v>0</v>
      </c>
      <c r="AO10" s="105">
        <v>2.0000000000000001E-4</v>
      </c>
      <c r="AP10" s="105">
        <v>7.1999999999999998E-3</v>
      </c>
      <c r="AQ10" s="105">
        <v>5.7999999999999996E-3</v>
      </c>
      <c r="AR10" s="105">
        <v>1.0542</v>
      </c>
      <c r="AS10" s="105">
        <v>3.5999999999999999E-3</v>
      </c>
      <c r="AT10" s="105">
        <v>1.2999999999999999E-3</v>
      </c>
      <c r="AU10" s="105">
        <v>1.1000000000000001E-3</v>
      </c>
      <c r="AV10" s="105">
        <v>0.25</v>
      </c>
      <c r="AW10" s="106">
        <v>0</v>
      </c>
      <c r="AX10" s="21">
        <f t="shared" si="0"/>
        <v>133.66800000000001</v>
      </c>
      <c r="AY10" s="21">
        <f t="shared" si="1"/>
        <v>43.19</v>
      </c>
      <c r="AZ10" s="21">
        <f t="shared" si="2"/>
        <v>7.2448056000000038</v>
      </c>
      <c r="BA10" s="21">
        <f t="shared" si="3"/>
        <v>16.445519999999998</v>
      </c>
      <c r="BB10" s="21">
        <f t="shared" si="4"/>
        <v>7.8402400000000005</v>
      </c>
      <c r="BC10">
        <v>0</v>
      </c>
      <c r="BD10" s="49">
        <f t="shared" si="5"/>
        <v>27.090513527999999</v>
      </c>
      <c r="BE10">
        <v>0</v>
      </c>
      <c r="BF10" s="49">
        <f t="shared" si="6"/>
        <v>235.479079128</v>
      </c>
    </row>
    <row r="11" spans="1:63">
      <c r="A11" s="11" t="s">
        <v>64</v>
      </c>
      <c r="B11" s="103">
        <v>42370</v>
      </c>
      <c r="C11" s="104">
        <v>23.44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0.79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5">
        <v>1.52E-2</v>
      </c>
      <c r="P11" s="105">
        <v>-6.9999999999999999E-4</v>
      </c>
      <c r="Q11" s="105">
        <v>-1.2999999999999999E-3</v>
      </c>
      <c r="R11" s="105">
        <v>6.9999999999999999E-4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-2.3E-3</v>
      </c>
      <c r="AK11" s="105">
        <v>1.9E-3</v>
      </c>
      <c r="AL11" s="105">
        <v>0</v>
      </c>
      <c r="AM11" s="105">
        <v>0</v>
      </c>
      <c r="AN11" s="105">
        <v>0</v>
      </c>
      <c r="AO11" s="105">
        <v>2.0000000000000001E-4</v>
      </c>
      <c r="AP11" s="105">
        <v>7.1999999999999998E-3</v>
      </c>
      <c r="AQ11" s="105">
        <v>5.7999999999999996E-3</v>
      </c>
      <c r="AR11" s="105">
        <v>1.0542</v>
      </c>
      <c r="AS11" s="105">
        <v>3.5999999999999999E-3</v>
      </c>
      <c r="AT11" s="105">
        <v>1.2999999999999999E-3</v>
      </c>
      <c r="AU11" s="105">
        <v>1.1000000000000001E-3</v>
      </c>
      <c r="AV11" s="105">
        <v>0.25</v>
      </c>
      <c r="AW11" s="106">
        <v>0</v>
      </c>
      <c r="AX11" s="21">
        <f t="shared" si="0"/>
        <v>133.66800000000001</v>
      </c>
      <c r="AY11" s="21">
        <f t="shared" si="1"/>
        <v>41.15</v>
      </c>
      <c r="AZ11" s="21">
        <f t="shared" si="2"/>
        <v>7.2448056000000038</v>
      </c>
      <c r="BA11" s="21">
        <f t="shared" si="3"/>
        <v>16.445519999999998</v>
      </c>
      <c r="BB11" s="21">
        <f t="shared" si="4"/>
        <v>7.8402400000000005</v>
      </c>
      <c r="BC11">
        <v>0</v>
      </c>
      <c r="BD11" s="49">
        <f t="shared" si="5"/>
        <v>26.825313528000002</v>
      </c>
      <c r="BE11">
        <v>0</v>
      </c>
      <c r="BF11" s="49">
        <f t="shared" si="6"/>
        <v>233.17387912800001</v>
      </c>
    </row>
    <row r="12" spans="1:63">
      <c r="A12" s="11" t="s">
        <v>65</v>
      </c>
      <c r="B12" s="103">
        <v>42491</v>
      </c>
      <c r="C12" s="104">
        <v>18.3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0.79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5">
        <v>1.0999999999999999E-2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1.8E-3</v>
      </c>
      <c r="AP12" s="105">
        <v>6.7000000000000002E-3</v>
      </c>
      <c r="AQ12" s="105">
        <v>5.3E-3</v>
      </c>
      <c r="AR12" s="105">
        <v>1.0497000000000001</v>
      </c>
      <c r="AS12" s="105">
        <v>3.5999999999999999E-3</v>
      </c>
      <c r="AT12" s="105">
        <v>1.2999999999999999E-3</v>
      </c>
      <c r="AU12" s="105">
        <v>1.1000000000000001E-3</v>
      </c>
      <c r="AV12" s="105">
        <v>0.25</v>
      </c>
      <c r="AW12" s="106">
        <v>0</v>
      </c>
      <c r="AX12" s="21">
        <f t="shared" si="0"/>
        <v>133.66800000000001</v>
      </c>
      <c r="AY12" s="21">
        <f t="shared" si="1"/>
        <v>34.450000000000003</v>
      </c>
      <c r="AZ12" s="21">
        <f t="shared" si="2"/>
        <v>6.6432996000000104</v>
      </c>
      <c r="BA12" s="21">
        <f t="shared" si="3"/>
        <v>15.115680000000001</v>
      </c>
      <c r="BB12" s="21">
        <f t="shared" si="4"/>
        <v>7.8078400000000006</v>
      </c>
      <c r="BC12">
        <v>0</v>
      </c>
      <c r="BD12" s="49">
        <f t="shared" si="5"/>
        <v>25.699026547999999</v>
      </c>
      <c r="BE12">
        <v>0</v>
      </c>
      <c r="BF12" s="49">
        <f t="shared" si="6"/>
        <v>223.383846148</v>
      </c>
    </row>
    <row r="13" spans="1:63" s="17" customFormat="1">
      <c r="A13" s="16" t="s">
        <v>66</v>
      </c>
      <c r="B13" s="107">
        <v>42125</v>
      </c>
      <c r="C13" s="104">
        <v>24.04</v>
      </c>
      <c r="D13" s="104">
        <v>0</v>
      </c>
      <c r="E13" s="104">
        <v>2.2599999999999998</v>
      </c>
      <c r="F13" s="104">
        <v>0.9</v>
      </c>
      <c r="G13" s="104">
        <v>0</v>
      </c>
      <c r="H13" s="104">
        <v>0</v>
      </c>
      <c r="I13" s="104">
        <v>0.79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5">
        <v>1.4E-2</v>
      </c>
      <c r="P13" s="105">
        <v>-3.3999999999999998E-3</v>
      </c>
      <c r="Q13" s="105">
        <v>-2.0999999999999999E-3</v>
      </c>
      <c r="R13" s="105">
        <v>-1.4E-3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5">
        <v>2.3999999999999998E-3</v>
      </c>
      <c r="AK13" s="105">
        <v>1.0500000000000001E-2</v>
      </c>
      <c r="AL13" s="105">
        <v>0</v>
      </c>
      <c r="AM13" s="105">
        <v>0</v>
      </c>
      <c r="AN13" s="105">
        <v>0</v>
      </c>
      <c r="AO13" s="105">
        <v>5.9999999999999995E-4</v>
      </c>
      <c r="AP13" s="105">
        <v>6.7999999999999996E-3</v>
      </c>
      <c r="AQ13" s="105">
        <v>1.6000000000000001E-3</v>
      </c>
      <c r="AR13" s="105">
        <v>1.0653999999999999</v>
      </c>
      <c r="AS13" s="105">
        <v>3.5999999999999999E-3</v>
      </c>
      <c r="AT13" s="105">
        <v>1.2999999999999999E-3</v>
      </c>
      <c r="AU13" s="105">
        <v>1.1000000000000001E-3</v>
      </c>
      <c r="AV13" s="105">
        <v>0.25</v>
      </c>
      <c r="AW13" s="106">
        <v>0</v>
      </c>
      <c r="AX13" s="108">
        <f t="shared" si="0"/>
        <v>133.66800000000001</v>
      </c>
      <c r="AY13" s="108">
        <f t="shared" si="1"/>
        <v>37.229999999999997</v>
      </c>
      <c r="AZ13" s="108">
        <f t="shared" si="2"/>
        <v>8.7418871999999865</v>
      </c>
      <c r="BA13" s="108">
        <f t="shared" si="3"/>
        <v>10.739231999999998</v>
      </c>
      <c r="BB13" s="21">
        <f t="shared" si="4"/>
        <v>7.9208799999999995</v>
      </c>
      <c r="BC13">
        <v>0</v>
      </c>
      <c r="BD13" s="49">
        <f t="shared" si="5"/>
        <v>25.778999895999998</v>
      </c>
      <c r="BE13">
        <v>0</v>
      </c>
      <c r="BF13" s="49">
        <f t="shared" si="6"/>
        <v>224.07899909599996</v>
      </c>
    </row>
    <row r="14" spans="1:63">
      <c r="A14" s="67" t="s">
        <v>226</v>
      </c>
      <c r="B14" s="103">
        <v>42491</v>
      </c>
      <c r="C14" s="104">
        <v>18.98</v>
      </c>
      <c r="D14" s="104">
        <v>0</v>
      </c>
      <c r="E14" s="104">
        <v>0.22</v>
      </c>
      <c r="F14" s="104">
        <v>0</v>
      </c>
      <c r="G14" s="104">
        <v>0.25</v>
      </c>
      <c r="H14" s="104">
        <v>-1.4</v>
      </c>
      <c r="I14" s="104">
        <v>0.79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5">
        <v>7.7000000000000002E-3</v>
      </c>
      <c r="P14" s="105">
        <v>2.0000000000000001E-4</v>
      </c>
      <c r="Q14" s="105">
        <v>1.5E-3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3.3999999999999998E-3</v>
      </c>
      <c r="AK14" s="105">
        <v>0</v>
      </c>
      <c r="AL14" s="105">
        <v>0</v>
      </c>
      <c r="AM14" s="105">
        <v>0</v>
      </c>
      <c r="AN14" s="105">
        <v>0</v>
      </c>
      <c r="AO14" s="105">
        <v>1.6999999999999999E-3</v>
      </c>
      <c r="AP14" s="105">
        <v>7.0000000000000001E-3</v>
      </c>
      <c r="AQ14" s="105">
        <v>5.3E-3</v>
      </c>
      <c r="AR14" s="105">
        <v>1.0431999999999999</v>
      </c>
      <c r="AS14" s="105">
        <v>3.5999999999999999E-3</v>
      </c>
      <c r="AT14" s="105">
        <v>1.2999999999999999E-3</v>
      </c>
      <c r="AU14" s="105">
        <v>1.1000000000000001E-3</v>
      </c>
      <c r="AV14" s="105">
        <v>0.25</v>
      </c>
      <c r="AW14" s="106">
        <v>0</v>
      </c>
      <c r="AX14" s="21">
        <f t="shared" si="0"/>
        <v>133.66800000000001</v>
      </c>
      <c r="AY14" s="21">
        <f t="shared" si="1"/>
        <v>32.159999999999997</v>
      </c>
      <c r="AZ14" s="21">
        <f t="shared" si="2"/>
        <v>5.7744575999999874</v>
      </c>
      <c r="BA14" s="21">
        <f t="shared" si="3"/>
        <v>15.397632</v>
      </c>
      <c r="BB14" s="21">
        <f t="shared" si="4"/>
        <v>7.7610399999999995</v>
      </c>
      <c r="BC14">
        <v>0</v>
      </c>
      <c r="BD14" s="49">
        <f t="shared" si="5"/>
        <v>25.318946847999996</v>
      </c>
      <c r="BE14">
        <v>0</v>
      </c>
      <c r="BF14" s="49">
        <f t="shared" si="6"/>
        <v>220.08007644799997</v>
      </c>
    </row>
    <row r="15" spans="1:63">
      <c r="A15" s="11" t="s">
        <v>69</v>
      </c>
      <c r="B15" s="103">
        <v>42491</v>
      </c>
      <c r="C15" s="104">
        <v>13.83</v>
      </c>
      <c r="D15" s="104">
        <v>0</v>
      </c>
      <c r="E15" s="104">
        <v>0.12</v>
      </c>
      <c r="F15" s="104">
        <v>0</v>
      </c>
      <c r="G15" s="104">
        <v>0</v>
      </c>
      <c r="H15" s="104">
        <v>0</v>
      </c>
      <c r="I15" s="104">
        <v>0.79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5">
        <v>1.52E-2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1.6000000000000001E-3</v>
      </c>
      <c r="AP15" s="105">
        <v>6.6E-3</v>
      </c>
      <c r="AQ15" s="105">
        <v>3.8E-3</v>
      </c>
      <c r="AR15" s="105">
        <v>1.071</v>
      </c>
      <c r="AS15" s="105">
        <v>3.5999999999999999E-3</v>
      </c>
      <c r="AT15" s="105">
        <v>1.2999999999999999E-3</v>
      </c>
      <c r="AU15" s="105">
        <v>1.1000000000000001E-3</v>
      </c>
      <c r="AV15" s="105">
        <v>0.25</v>
      </c>
      <c r="AW15" s="106">
        <v>0</v>
      </c>
      <c r="AX15" s="21">
        <f t="shared" si="0"/>
        <v>133.66800000000001</v>
      </c>
      <c r="AY15" s="21">
        <f t="shared" si="1"/>
        <v>34.9</v>
      </c>
      <c r="AZ15" s="21">
        <f t="shared" si="2"/>
        <v>9.4904279999999943</v>
      </c>
      <c r="BA15" s="21">
        <f t="shared" si="3"/>
        <v>13.36608</v>
      </c>
      <c r="BB15" s="21">
        <f t="shared" si="4"/>
        <v>7.9611999999999998</v>
      </c>
      <c r="BC15">
        <v>0</v>
      </c>
      <c r="BD15" s="49">
        <f t="shared" si="5"/>
        <v>25.920142040000002</v>
      </c>
      <c r="BE15">
        <v>0</v>
      </c>
      <c r="BF15" s="49">
        <f t="shared" si="6"/>
        <v>225.30585004</v>
      </c>
    </row>
    <row r="16" spans="1:63">
      <c r="A16" s="11" t="s">
        <v>70</v>
      </c>
      <c r="B16" s="103">
        <v>42370</v>
      </c>
      <c r="C16" s="104">
        <v>18.25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0.79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5">
        <v>1.06E-2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1.8E-3</v>
      </c>
      <c r="AP16" s="105">
        <v>6.7999999999999996E-3</v>
      </c>
      <c r="AQ16" s="105">
        <v>5.3E-3</v>
      </c>
      <c r="AR16" s="105">
        <v>1.0663</v>
      </c>
      <c r="AS16" s="105">
        <v>3.5999999999999999E-3</v>
      </c>
      <c r="AT16" s="105">
        <v>1.2999999999999999E-3</v>
      </c>
      <c r="AU16" s="105">
        <v>1.1000000000000001E-3</v>
      </c>
      <c r="AV16" s="105">
        <v>0.25</v>
      </c>
      <c r="AW16" s="106">
        <v>0</v>
      </c>
      <c r="AX16" s="21">
        <f t="shared" si="0"/>
        <v>133.66800000000001</v>
      </c>
      <c r="AY16" s="21">
        <f t="shared" si="1"/>
        <v>33.92</v>
      </c>
      <c r="AZ16" s="21">
        <f t="shared" si="2"/>
        <v>8.8621884000000044</v>
      </c>
      <c r="BA16" s="21">
        <f t="shared" si="3"/>
        <v>15.482676</v>
      </c>
      <c r="BB16" s="21">
        <f t="shared" si="4"/>
        <v>7.9273600000000002</v>
      </c>
      <c r="BC16">
        <v>0</v>
      </c>
      <c r="BD16" s="49">
        <f t="shared" si="5"/>
        <v>25.981829172000005</v>
      </c>
      <c r="BE16">
        <v>0</v>
      </c>
      <c r="BF16" s="49">
        <f t="shared" si="6"/>
        <v>225.84205357200003</v>
      </c>
    </row>
    <row r="17" spans="1:58">
      <c r="A17" s="11" t="s">
        <v>71</v>
      </c>
      <c r="B17" s="103">
        <v>42491</v>
      </c>
      <c r="C17" s="104">
        <v>13.33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0.79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5">
        <v>6.1999999999999998E-3</v>
      </c>
      <c r="P17" s="105">
        <v>-5.4999999999999997E-3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8.2000000000000007E-3</v>
      </c>
      <c r="AK17" s="105">
        <v>0</v>
      </c>
      <c r="AL17" s="105">
        <v>0</v>
      </c>
      <c r="AM17" s="105">
        <v>0</v>
      </c>
      <c r="AN17" s="105">
        <v>0</v>
      </c>
      <c r="AO17" s="105">
        <v>1.1999999999999999E-3</v>
      </c>
      <c r="AP17" s="105">
        <v>6.0000000000000001E-3</v>
      </c>
      <c r="AQ17" s="105">
        <v>4.1999999999999997E-3</v>
      </c>
      <c r="AR17" s="105">
        <v>1.081</v>
      </c>
      <c r="AS17" s="105">
        <v>3.5999999999999999E-3</v>
      </c>
      <c r="AT17" s="105">
        <v>1.2999999999999999E-3</v>
      </c>
      <c r="AU17" s="105">
        <v>1.1000000000000001E-3</v>
      </c>
      <c r="AV17" s="105">
        <v>0.25</v>
      </c>
      <c r="AW17" s="106">
        <v>0</v>
      </c>
      <c r="AX17" s="21">
        <f t="shared" si="0"/>
        <v>133.66800000000001</v>
      </c>
      <c r="AY17" s="21">
        <f t="shared" si="1"/>
        <v>16.400000000000002</v>
      </c>
      <c r="AZ17" s="21">
        <f t="shared" si="2"/>
        <v>10.827107999999996</v>
      </c>
      <c r="BA17" s="21">
        <f t="shared" si="3"/>
        <v>13.231440000000001</v>
      </c>
      <c r="BB17" s="21">
        <f t="shared" si="4"/>
        <v>8.0332000000000008</v>
      </c>
      <c r="BC17">
        <v>0</v>
      </c>
      <c r="BD17" s="49">
        <f t="shared" si="5"/>
        <v>23.680767239999998</v>
      </c>
      <c r="BE17">
        <v>0</v>
      </c>
      <c r="BF17" s="49">
        <f t="shared" si="6"/>
        <v>205.84051523999997</v>
      </c>
    </row>
    <row r="18" spans="1:58">
      <c r="A18" s="11" t="s">
        <v>72</v>
      </c>
      <c r="B18" s="103">
        <v>42491</v>
      </c>
      <c r="C18" s="104">
        <v>15.75</v>
      </c>
      <c r="D18" s="104">
        <v>0</v>
      </c>
      <c r="E18" s="104">
        <v>0.01</v>
      </c>
      <c r="F18" s="104">
        <v>0.06</v>
      </c>
      <c r="G18" s="104">
        <v>0.6</v>
      </c>
      <c r="H18" s="104">
        <v>0</v>
      </c>
      <c r="I18" s="104">
        <v>0.79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5">
        <v>1.0200000000000001E-2</v>
      </c>
      <c r="P18" s="105">
        <v>2.9999999999999997E-4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1.6999999999999999E-3</v>
      </c>
      <c r="AK18" s="105">
        <v>0</v>
      </c>
      <c r="AL18" s="105">
        <v>0</v>
      </c>
      <c r="AM18" s="105">
        <v>0</v>
      </c>
      <c r="AN18" s="105">
        <v>0</v>
      </c>
      <c r="AO18" s="105">
        <v>2.0000000000000001E-4</v>
      </c>
      <c r="AP18" s="105">
        <v>7.7000000000000002E-3</v>
      </c>
      <c r="AQ18" s="105">
        <v>6.4000000000000003E-3</v>
      </c>
      <c r="AR18" s="105">
        <v>1.036</v>
      </c>
      <c r="AS18" s="105">
        <v>3.5999999999999999E-3</v>
      </c>
      <c r="AT18" s="105">
        <v>1.2999999999999999E-3</v>
      </c>
      <c r="AU18" s="105">
        <v>1.1000000000000001E-3</v>
      </c>
      <c r="AV18" s="105">
        <v>0.25</v>
      </c>
      <c r="AW18" s="106">
        <v>0</v>
      </c>
      <c r="AX18" s="21">
        <f t="shared" si="0"/>
        <v>133.66800000000001</v>
      </c>
      <c r="AY18" s="21">
        <f t="shared" si="1"/>
        <v>30.050000000000004</v>
      </c>
      <c r="AZ18" s="21">
        <f t="shared" si="2"/>
        <v>4.8120480000000043</v>
      </c>
      <c r="BA18" s="21">
        <f t="shared" si="3"/>
        <v>17.529120000000002</v>
      </c>
      <c r="BB18" s="21">
        <f t="shared" si="4"/>
        <v>7.7092000000000001</v>
      </c>
      <c r="BC18">
        <v>0</v>
      </c>
      <c r="BD18" s="49">
        <f t="shared" si="5"/>
        <v>25.189887840000004</v>
      </c>
      <c r="BE18">
        <v>0</v>
      </c>
      <c r="BF18" s="49">
        <f t="shared" si="6"/>
        <v>218.95825584000005</v>
      </c>
    </row>
    <row r="19" spans="1:58">
      <c r="A19" s="11" t="s">
        <v>73</v>
      </c>
      <c r="B19" s="103">
        <v>42491</v>
      </c>
      <c r="C19" s="104">
        <v>14.88</v>
      </c>
      <c r="D19" s="104">
        <v>0</v>
      </c>
      <c r="E19" s="104">
        <v>-0.16</v>
      </c>
      <c r="F19" s="104">
        <v>0.69</v>
      </c>
      <c r="G19" s="104">
        <v>0</v>
      </c>
      <c r="H19" s="104">
        <v>0</v>
      </c>
      <c r="I19" s="104">
        <v>0.79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5">
        <v>1.5699999999999999E-2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7.7999999999999996E-3</v>
      </c>
      <c r="AQ19" s="105">
        <v>4.8999999999999998E-3</v>
      </c>
      <c r="AR19" s="105">
        <v>1.0377000000000001</v>
      </c>
      <c r="AS19" s="105">
        <v>3.5999999999999999E-3</v>
      </c>
      <c r="AT19" s="105">
        <v>1.2999999999999999E-3</v>
      </c>
      <c r="AU19" s="105">
        <v>1.1000000000000001E-3</v>
      </c>
      <c r="AV19" s="105">
        <v>0.25</v>
      </c>
      <c r="AW19" s="106">
        <v>0</v>
      </c>
      <c r="AX19" s="21">
        <f t="shared" si="0"/>
        <v>133.66800000000001</v>
      </c>
      <c r="AY19" s="21">
        <f t="shared" si="1"/>
        <v>35.04</v>
      </c>
      <c r="AZ19" s="21">
        <f t="shared" si="2"/>
        <v>5.039283600000009</v>
      </c>
      <c r="BA19" s="21">
        <f t="shared" si="3"/>
        <v>15.814548</v>
      </c>
      <c r="BB19" s="21">
        <f t="shared" si="4"/>
        <v>7.7214400000000003</v>
      </c>
      <c r="BC19">
        <v>0</v>
      </c>
      <c r="BD19" s="49">
        <f t="shared" si="5"/>
        <v>25.646825308</v>
      </c>
      <c r="BE19">
        <v>0</v>
      </c>
      <c r="BF19" s="49">
        <f t="shared" si="6"/>
        <v>222.930096908</v>
      </c>
    </row>
    <row r="20" spans="1:58">
      <c r="A20" s="11" t="s">
        <v>74</v>
      </c>
      <c r="B20" s="103">
        <v>42491</v>
      </c>
      <c r="C20" s="104">
        <v>19.38</v>
      </c>
      <c r="D20" s="104">
        <v>0</v>
      </c>
      <c r="E20" s="104">
        <v>0.09</v>
      </c>
      <c r="F20" s="104">
        <v>0</v>
      </c>
      <c r="G20" s="104">
        <v>0</v>
      </c>
      <c r="H20" s="104">
        <v>0</v>
      </c>
      <c r="I20" s="104">
        <v>0.79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5">
        <v>1.3899999999999999E-2</v>
      </c>
      <c r="P20" s="105">
        <v>8.9999999999999998E-4</v>
      </c>
      <c r="Q20" s="105">
        <v>7.3000000000000001E-3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7.4000000000000003E-3</v>
      </c>
      <c r="AK20" s="105">
        <v>0</v>
      </c>
      <c r="AL20" s="105">
        <v>0</v>
      </c>
      <c r="AM20" s="105">
        <v>0</v>
      </c>
      <c r="AN20" s="105">
        <v>0</v>
      </c>
      <c r="AO20" s="105">
        <v>2.0999999999999999E-3</v>
      </c>
      <c r="AP20" s="105">
        <v>6.1999999999999998E-3</v>
      </c>
      <c r="AQ20" s="105">
        <v>5.3E-3</v>
      </c>
      <c r="AR20" s="105">
        <v>1.0450999999999999</v>
      </c>
      <c r="AS20" s="105">
        <v>3.5999999999999999E-3</v>
      </c>
      <c r="AT20" s="105">
        <v>1.2999999999999999E-3</v>
      </c>
      <c r="AU20" s="105">
        <v>1.1000000000000001E-3</v>
      </c>
      <c r="AV20" s="105">
        <v>0.25</v>
      </c>
      <c r="AW20" s="106">
        <v>0</v>
      </c>
      <c r="AX20" s="21">
        <f t="shared" si="0"/>
        <v>133.66800000000001</v>
      </c>
      <c r="AY20" s="21">
        <f t="shared" si="1"/>
        <v>49.3</v>
      </c>
      <c r="AZ20" s="21">
        <f t="shared" si="2"/>
        <v>6.0284267999999894</v>
      </c>
      <c r="BA20" s="21">
        <f t="shared" si="3"/>
        <v>14.422379999999999</v>
      </c>
      <c r="BB20" s="21">
        <f t="shared" si="4"/>
        <v>7.7747199999999994</v>
      </c>
      <c r="BC20">
        <v>0</v>
      </c>
      <c r="BD20" s="49">
        <f t="shared" si="5"/>
        <v>27.455158484000002</v>
      </c>
      <c r="BE20">
        <v>0</v>
      </c>
      <c r="BF20" s="49">
        <f t="shared" si="6"/>
        <v>238.64868528400001</v>
      </c>
    </row>
    <row r="21" spans="1:58" ht="409.6">
      <c r="A21" s="16" t="s">
        <v>75</v>
      </c>
      <c r="B21" s="107">
        <v>42125</v>
      </c>
      <c r="C21" s="104">
        <v>14.07</v>
      </c>
      <c r="D21" s="104">
        <v>0</v>
      </c>
      <c r="E21" s="104">
        <v>0.52</v>
      </c>
      <c r="F21" s="104">
        <v>1.39</v>
      </c>
      <c r="G21" s="104">
        <v>1.1200000000000001</v>
      </c>
      <c r="H21" s="104">
        <v>0</v>
      </c>
      <c r="I21" s="104">
        <v>0.79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5">
        <v>1.7000000000000001E-2</v>
      </c>
      <c r="P21" s="105">
        <v>4.0000000000000002E-4</v>
      </c>
      <c r="Q21" s="105">
        <v>1.1999999999999999E-3</v>
      </c>
      <c r="R21" s="105">
        <v>1.6999999999999999E-3</v>
      </c>
      <c r="S21" s="105">
        <v>-2.8E-3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3.0000000000000001E-3</v>
      </c>
      <c r="AK21" s="105">
        <v>0</v>
      </c>
      <c r="AL21" s="105">
        <v>0</v>
      </c>
      <c r="AM21" s="105">
        <v>0</v>
      </c>
      <c r="AN21" s="105">
        <v>0</v>
      </c>
      <c r="AO21" s="105">
        <v>3.7000000000000002E-3</v>
      </c>
      <c r="AP21" s="105">
        <v>6.3E-3</v>
      </c>
      <c r="AQ21" s="105">
        <v>4.0000000000000001E-3</v>
      </c>
      <c r="AR21" s="109">
        <v>1.0687</v>
      </c>
      <c r="AS21" s="105">
        <v>3.5999999999999999E-3</v>
      </c>
      <c r="AT21" s="105">
        <v>1.2999999999999999E-3</v>
      </c>
      <c r="AU21" s="105">
        <v>1.1000000000000001E-3</v>
      </c>
      <c r="AV21" s="105">
        <v>0.25</v>
      </c>
      <c r="AW21" s="106">
        <v>0</v>
      </c>
      <c r="AX21" s="21">
        <f t="shared" si="0"/>
        <v>133.66800000000001</v>
      </c>
      <c r="AY21" s="21">
        <f t="shared" si="1"/>
        <v>43.330000000000005</v>
      </c>
      <c r="AZ21" s="21">
        <f t="shared" si="2"/>
        <v>9.1829915999999976</v>
      </c>
      <c r="BA21" s="21">
        <f t="shared" si="3"/>
        <v>13.209132</v>
      </c>
      <c r="BB21" s="21">
        <f t="shared" si="4"/>
        <v>7.9446399999999997</v>
      </c>
      <c r="BC21">
        <v>0</v>
      </c>
      <c r="BD21" s="49">
        <f t="shared" si="5"/>
        <v>26.953519268000004</v>
      </c>
      <c r="BE21">
        <v>0</v>
      </c>
      <c r="BF21" s="49">
        <f t="shared" si="6"/>
        <v>234.28828286800004</v>
      </c>
    </row>
    <row r="22" spans="1:58" ht="409.6">
      <c r="A22" s="11" t="s">
        <v>76</v>
      </c>
      <c r="B22" s="103">
        <v>42491</v>
      </c>
      <c r="C22" s="104">
        <v>16.579999999999998</v>
      </c>
      <c r="D22" s="104">
        <v>0</v>
      </c>
      <c r="E22" s="104">
        <v>-0.11</v>
      </c>
      <c r="F22" s="104">
        <v>0</v>
      </c>
      <c r="G22" s="104">
        <v>0</v>
      </c>
      <c r="H22" s="104">
        <v>0</v>
      </c>
      <c r="I22" s="104">
        <v>0.79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5">
        <v>1.1599999999999999E-2</v>
      </c>
      <c r="P22" s="105">
        <v>-2.3E-3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6.6E-3</v>
      </c>
      <c r="AK22" s="105">
        <v>0</v>
      </c>
      <c r="AL22" s="105">
        <v>0</v>
      </c>
      <c r="AM22" s="105">
        <v>0</v>
      </c>
      <c r="AN22" s="105">
        <v>0</v>
      </c>
      <c r="AO22" s="105">
        <v>1E-3</v>
      </c>
      <c r="AP22" s="105">
        <v>5.1999999999999998E-3</v>
      </c>
      <c r="AQ22" s="105">
        <v>3.3999999999999998E-3</v>
      </c>
      <c r="AR22" s="105">
        <v>1.0602</v>
      </c>
      <c r="AS22" s="105">
        <v>3.5999999999999999E-3</v>
      </c>
      <c r="AT22" s="105">
        <v>1.2999999999999999E-3</v>
      </c>
      <c r="AU22" s="105">
        <v>1.1000000000000001E-3</v>
      </c>
      <c r="AV22" s="105">
        <v>0.25</v>
      </c>
      <c r="AW22" s="106">
        <v>0</v>
      </c>
      <c r="AX22" s="21">
        <f t="shared" si="0"/>
        <v>133.66800000000001</v>
      </c>
      <c r="AY22" s="21">
        <f t="shared" si="1"/>
        <v>29.619999999999997</v>
      </c>
      <c r="AZ22" s="21">
        <f t="shared" si="2"/>
        <v>8.0468136000000037</v>
      </c>
      <c r="BA22" s="21">
        <f t="shared" si="3"/>
        <v>10.941264</v>
      </c>
      <c r="BB22" s="21">
        <f t="shared" si="4"/>
        <v>7.8834400000000002</v>
      </c>
      <c r="BC22">
        <v>0</v>
      </c>
      <c r="BD22" s="49">
        <f t="shared" si="5"/>
        <v>24.720737288000002</v>
      </c>
      <c r="BE22">
        <v>0</v>
      </c>
      <c r="BF22" s="49">
        <f t="shared" si="6"/>
        <v>214.88025488800002</v>
      </c>
    </row>
    <row r="23" spans="1:58" ht="409.6">
      <c r="A23" s="11" t="s">
        <v>77</v>
      </c>
      <c r="B23" s="103">
        <v>42370</v>
      </c>
      <c r="C23" s="104">
        <v>19.21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0.79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5">
        <v>1.2500000000000001E-2</v>
      </c>
      <c r="P23" s="105">
        <v>-1E-4</v>
      </c>
      <c r="Q23" s="105">
        <v>2.9999999999999997E-4</v>
      </c>
      <c r="R23" s="105">
        <v>8.0000000000000004E-4</v>
      </c>
      <c r="S23" s="105">
        <v>2.0000000000000001E-4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3.5999999999999999E-3</v>
      </c>
      <c r="AK23" s="105">
        <v>0</v>
      </c>
      <c r="AL23" s="105">
        <v>0</v>
      </c>
      <c r="AM23" s="105">
        <v>0</v>
      </c>
      <c r="AN23" s="105">
        <v>0</v>
      </c>
      <c r="AO23" s="105">
        <v>4.0000000000000002E-4</v>
      </c>
      <c r="AP23" s="105">
        <v>7.1000000000000004E-3</v>
      </c>
      <c r="AQ23" s="105">
        <v>4.5999999999999999E-3</v>
      </c>
      <c r="AR23" s="105">
        <v>1.0290999999999999</v>
      </c>
      <c r="AS23" s="105">
        <v>3.5999999999999999E-3</v>
      </c>
      <c r="AT23" s="105">
        <v>1.2999999999999999E-3</v>
      </c>
      <c r="AU23" s="105">
        <v>1.1000000000000001E-3</v>
      </c>
      <c r="AV23" s="105">
        <v>0.25</v>
      </c>
      <c r="AW23" s="106">
        <v>0</v>
      </c>
      <c r="AX23" s="21">
        <f t="shared" si="0"/>
        <v>133.66800000000001</v>
      </c>
      <c r="AY23" s="21">
        <f t="shared" si="1"/>
        <v>36.92</v>
      </c>
      <c r="AZ23" s="21">
        <f t="shared" si="2"/>
        <v>3.8897387999999875</v>
      </c>
      <c r="BA23" s="21">
        <f t="shared" si="3"/>
        <v>14.448563999999999</v>
      </c>
      <c r="BB23" s="21">
        <f t="shared" si="4"/>
        <v>7.6595199999999997</v>
      </c>
      <c r="BC23">
        <v>0</v>
      </c>
      <c r="BD23" s="49">
        <f t="shared" si="5"/>
        <v>25.556156963999999</v>
      </c>
      <c r="BE23">
        <v>0</v>
      </c>
      <c r="BF23" s="49">
        <f t="shared" si="6"/>
        <v>222.14197976399998</v>
      </c>
    </row>
    <row r="24" spans="1:58" ht="409.6">
      <c r="A24" s="11" t="s">
        <v>79</v>
      </c>
      <c r="B24" s="103">
        <v>42491</v>
      </c>
      <c r="C24" s="104">
        <v>22.58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0.79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5">
        <v>1.06E-2</v>
      </c>
      <c r="P24" s="105">
        <v>5.9999999999999995E-4</v>
      </c>
      <c r="Q24" s="105">
        <v>1E-4</v>
      </c>
      <c r="R24" s="105">
        <v>-4.0000000000000002E-4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2.5999999999999999E-3</v>
      </c>
      <c r="AK24" s="105">
        <v>-4.7000000000000002E-3</v>
      </c>
      <c r="AL24" s="105">
        <v>0</v>
      </c>
      <c r="AM24" s="105">
        <v>0</v>
      </c>
      <c r="AN24" s="105">
        <v>0</v>
      </c>
      <c r="AO24" s="105">
        <v>0</v>
      </c>
      <c r="AP24" s="105">
        <v>6.7000000000000002E-3</v>
      </c>
      <c r="AQ24" s="105">
        <v>1.8E-3</v>
      </c>
      <c r="AR24" s="105">
        <v>1.0406</v>
      </c>
      <c r="AS24" s="105">
        <v>3.5999999999999999E-3</v>
      </c>
      <c r="AT24" s="105">
        <v>1.2999999999999999E-3</v>
      </c>
      <c r="AU24" s="105">
        <v>1.1000000000000001E-3</v>
      </c>
      <c r="AV24" s="105">
        <v>0.25</v>
      </c>
      <c r="AW24" s="106">
        <v>0</v>
      </c>
      <c r="AX24" s="21">
        <f t="shared" si="0"/>
        <v>133.66800000000001</v>
      </c>
      <c r="AY24" s="21">
        <f t="shared" si="1"/>
        <v>36.449999999999996</v>
      </c>
      <c r="AZ24" s="21">
        <f t="shared" si="2"/>
        <v>5.426920799999996</v>
      </c>
      <c r="BA24" s="21">
        <f t="shared" si="3"/>
        <v>10.614120000000002</v>
      </c>
      <c r="BB24" s="21">
        <f t="shared" si="4"/>
        <v>7.7423200000000003</v>
      </c>
      <c r="BC24">
        <v>0</v>
      </c>
      <c r="BD24" s="49">
        <f t="shared" si="5"/>
        <v>25.207176904000004</v>
      </c>
      <c r="BE24">
        <v>0</v>
      </c>
      <c r="BF24" s="49">
        <f t="shared" si="6"/>
        <v>219.10853770400001</v>
      </c>
    </row>
    <row r="25" spans="1:58" ht="409.6">
      <c r="A25" s="11" t="s">
        <v>146</v>
      </c>
      <c r="B25" s="103">
        <v>42491</v>
      </c>
      <c r="C25" s="104">
        <v>18.63</v>
      </c>
      <c r="D25" s="104">
        <v>0</v>
      </c>
      <c r="E25" s="104">
        <v>0.41</v>
      </c>
      <c r="F25" s="104">
        <v>0.04</v>
      </c>
      <c r="G25" s="104">
        <v>0</v>
      </c>
      <c r="H25" s="104">
        <v>0</v>
      </c>
      <c r="I25" s="104">
        <v>0.79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5">
        <v>9.2999999999999992E-3</v>
      </c>
      <c r="P25" s="105">
        <v>-2.9999999999999997E-4</v>
      </c>
      <c r="Q25" s="105">
        <v>-1.4E-3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3.5000000000000001E-3</v>
      </c>
      <c r="AK25" s="105">
        <v>8.9999999999999998E-4</v>
      </c>
      <c r="AL25" s="105">
        <v>0</v>
      </c>
      <c r="AM25" s="105">
        <v>0</v>
      </c>
      <c r="AN25" s="105">
        <v>0</v>
      </c>
      <c r="AO25" s="105">
        <v>2.0000000000000001E-4</v>
      </c>
      <c r="AP25" s="105">
        <v>5.8999999999999999E-3</v>
      </c>
      <c r="AQ25" s="105">
        <v>4.3E-3</v>
      </c>
      <c r="AR25" s="105">
        <v>1.054</v>
      </c>
      <c r="AS25" s="105">
        <v>3.5999999999999999E-3</v>
      </c>
      <c r="AT25" s="105">
        <v>1.2999999999999999E-3</v>
      </c>
      <c r="AU25" s="105">
        <v>1.1000000000000001E-3</v>
      </c>
      <c r="AV25" s="105">
        <v>0.25</v>
      </c>
      <c r="AW25" s="106">
        <v>0</v>
      </c>
      <c r="AX25" s="21">
        <f t="shared" si="0"/>
        <v>133.66800000000001</v>
      </c>
      <c r="AY25" s="21">
        <f t="shared" si="1"/>
        <v>29.229999999999997</v>
      </c>
      <c r="AZ25" s="21">
        <f t="shared" si="2"/>
        <v>7.2180720000000065</v>
      </c>
      <c r="BA25" s="21">
        <f t="shared" si="3"/>
        <v>12.900960000000001</v>
      </c>
      <c r="BB25" s="21">
        <f t="shared" si="4"/>
        <v>7.8388000000000009</v>
      </c>
      <c r="BC25">
        <v>0</v>
      </c>
      <c r="BD25" s="49">
        <f t="shared" si="5"/>
        <v>24.811258160000001</v>
      </c>
      <c r="BE25">
        <v>0</v>
      </c>
      <c r="BF25" s="49">
        <f t="shared" si="6"/>
        <v>215.66709015999999</v>
      </c>
    </row>
    <row r="26" spans="1:58" ht="409.6">
      <c r="A26" s="67" t="s">
        <v>82</v>
      </c>
      <c r="B26" s="103">
        <v>42614</v>
      </c>
      <c r="C26" s="104">
        <v>19.55</v>
      </c>
      <c r="D26" s="104">
        <v>0</v>
      </c>
      <c r="E26" s="104">
        <v>0.32</v>
      </c>
      <c r="F26" s="104">
        <v>0</v>
      </c>
      <c r="G26" s="104">
        <v>0</v>
      </c>
      <c r="H26" s="104">
        <v>0</v>
      </c>
      <c r="I26" s="104">
        <v>0.79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5">
        <v>9.9000000000000008E-3</v>
      </c>
      <c r="P26" s="105">
        <v>1E-4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4.4999999999999997E-3</v>
      </c>
      <c r="AK26" s="105">
        <v>0</v>
      </c>
      <c r="AL26" s="105">
        <v>0</v>
      </c>
      <c r="AM26" s="105">
        <v>0</v>
      </c>
      <c r="AN26" s="105">
        <v>0</v>
      </c>
      <c r="AO26" s="105">
        <v>1E-3</v>
      </c>
      <c r="AP26" s="105">
        <v>5.7000000000000002E-3</v>
      </c>
      <c r="AQ26" s="105">
        <v>3.3E-3</v>
      </c>
      <c r="AR26" s="105">
        <v>1.0457000000000001</v>
      </c>
      <c r="AS26" s="105">
        <v>3.5999999999999999E-3</v>
      </c>
      <c r="AT26" s="105">
        <v>1.2999999999999999E-3</v>
      </c>
      <c r="AU26" s="105">
        <v>1.1000000000000001E-3</v>
      </c>
      <c r="AV26" s="105">
        <v>0.25</v>
      </c>
      <c r="AW26" s="106">
        <v>0</v>
      </c>
      <c r="AX26" s="21">
        <f t="shared" si="0"/>
        <v>133.66800000000001</v>
      </c>
      <c r="AY26" s="21">
        <f t="shared" si="1"/>
        <v>33.86</v>
      </c>
      <c r="AZ26" s="21">
        <f t="shared" si="2"/>
        <v>6.1086276000000099</v>
      </c>
      <c r="BA26" s="21">
        <f t="shared" si="3"/>
        <v>11.293560000000003</v>
      </c>
      <c r="BB26" s="21">
        <f t="shared" si="4"/>
        <v>7.7790400000000011</v>
      </c>
      <c r="BC26">
        <v>0</v>
      </c>
      <c r="BD26" s="49">
        <f t="shared" si="5"/>
        <v>25.052199588000008</v>
      </c>
      <c r="BE26">
        <v>0</v>
      </c>
      <c r="BF26" s="49">
        <f t="shared" si="6"/>
        <v>217.76142718800006</v>
      </c>
    </row>
    <row r="27" spans="1:58" ht="409.6">
      <c r="A27" s="11" t="s">
        <v>83</v>
      </c>
      <c r="B27" s="103">
        <v>42370</v>
      </c>
      <c r="C27" s="104">
        <v>18.93</v>
      </c>
      <c r="D27" s="104">
        <v>0</v>
      </c>
      <c r="E27" s="104">
        <v>0.73</v>
      </c>
      <c r="F27" s="104">
        <v>-0.18</v>
      </c>
      <c r="G27" s="104">
        <v>-0.28999999999999998</v>
      </c>
      <c r="H27" s="104">
        <v>0</v>
      </c>
      <c r="I27" s="104">
        <v>0.79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5">
        <v>1.44E-2</v>
      </c>
      <c r="P27" s="105">
        <v>6.9999999999999999E-4</v>
      </c>
      <c r="Q27" s="105">
        <v>2.9999999999999997E-4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3.3999999999999998E-3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7.4000000000000003E-3</v>
      </c>
      <c r="AQ27" s="105">
        <v>5.7999999999999996E-3</v>
      </c>
      <c r="AR27" s="105">
        <v>1.026</v>
      </c>
      <c r="AS27" s="105">
        <v>3.5999999999999999E-3</v>
      </c>
      <c r="AT27" s="105">
        <v>1.2999999999999999E-3</v>
      </c>
      <c r="AU27" s="105">
        <v>1.1000000000000001E-3</v>
      </c>
      <c r="AV27" s="105">
        <v>0.25</v>
      </c>
      <c r="AW27" s="106">
        <v>0</v>
      </c>
      <c r="AX27" s="21">
        <f t="shared" si="0"/>
        <v>133.66800000000001</v>
      </c>
      <c r="AY27" s="21">
        <f t="shared" si="1"/>
        <v>38.459999999999994</v>
      </c>
      <c r="AZ27" s="21">
        <f t="shared" si="2"/>
        <v>3.4753680000000031</v>
      </c>
      <c r="BA27" s="21">
        <f t="shared" si="3"/>
        <v>16.251840000000001</v>
      </c>
      <c r="BB27" s="21">
        <f t="shared" si="4"/>
        <v>7.6372</v>
      </c>
      <c r="BC27">
        <v>0</v>
      </c>
      <c r="BD27" s="49">
        <f t="shared" si="5"/>
        <v>25.934013040000004</v>
      </c>
      <c r="BE27">
        <v>0</v>
      </c>
      <c r="BF27" s="49">
        <f t="shared" si="6"/>
        <v>225.42642104000001</v>
      </c>
    </row>
    <row r="28" spans="1:58" ht="409.6">
      <c r="A28" s="11" t="s">
        <v>84</v>
      </c>
      <c r="B28" s="103">
        <v>42401</v>
      </c>
      <c r="C28" s="104">
        <v>20.74</v>
      </c>
      <c r="D28" s="104">
        <v>0</v>
      </c>
      <c r="E28" s="104">
        <v>-0.21</v>
      </c>
      <c r="F28" s="104">
        <v>0</v>
      </c>
      <c r="G28" s="104">
        <v>0</v>
      </c>
      <c r="H28" s="104">
        <v>0</v>
      </c>
      <c r="I28" s="104">
        <v>0.79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5">
        <v>1.9800000000000002E-2</v>
      </c>
      <c r="P28" s="105">
        <v>-2.0000000000000001E-4</v>
      </c>
      <c r="Q28" s="105">
        <v>-1.5E-3</v>
      </c>
      <c r="R28" s="105">
        <v>2.0000000000000001E-4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4.0000000000000002E-4</v>
      </c>
      <c r="AP28" s="105">
        <v>6.7999999999999996E-3</v>
      </c>
      <c r="AQ28" s="105">
        <v>5.1999999999999998E-3</v>
      </c>
      <c r="AR28" s="105">
        <v>1.0654999999999999</v>
      </c>
      <c r="AS28" s="105">
        <v>3.5999999999999999E-3</v>
      </c>
      <c r="AT28" s="105">
        <v>1.2999999999999999E-3</v>
      </c>
      <c r="AU28" s="105">
        <v>1.1000000000000001E-3</v>
      </c>
      <c r="AV28" s="105">
        <v>0.25</v>
      </c>
      <c r="AW28" s="106">
        <v>0</v>
      </c>
      <c r="AX28" s="21">
        <f t="shared" si="0"/>
        <v>133.66800000000001</v>
      </c>
      <c r="AY28" s="21">
        <f t="shared" si="1"/>
        <v>43.76</v>
      </c>
      <c r="AZ28" s="21">
        <f t="shared" si="2"/>
        <v>8.7552539999999865</v>
      </c>
      <c r="BA28" s="21">
        <f t="shared" si="3"/>
        <v>15.3432</v>
      </c>
      <c r="BB28" s="21">
        <f t="shared" si="4"/>
        <v>7.9215999999999998</v>
      </c>
      <c r="BC28">
        <v>0</v>
      </c>
      <c r="BD28" s="49">
        <f t="shared" si="5"/>
        <v>27.228247019999998</v>
      </c>
      <c r="BE28">
        <v>0</v>
      </c>
      <c r="BF28" s="49">
        <f t="shared" si="6"/>
        <v>236.67630101999998</v>
      </c>
    </row>
    <row r="29" spans="1:58" ht="409.6">
      <c r="A29" s="11" t="s">
        <v>87</v>
      </c>
      <c r="B29" s="103">
        <v>42491</v>
      </c>
      <c r="C29" s="104">
        <v>17.04</v>
      </c>
      <c r="D29" s="104">
        <v>0</v>
      </c>
      <c r="E29" s="104">
        <v>2.23</v>
      </c>
      <c r="F29" s="104">
        <v>0.37</v>
      </c>
      <c r="G29" s="104">
        <v>0</v>
      </c>
      <c r="H29" s="104">
        <v>0</v>
      </c>
      <c r="I29" s="104">
        <v>0.79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5">
        <v>0.01</v>
      </c>
      <c r="P29" s="105">
        <v>-5.9999999999999995E-4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1.2999999999999999E-3</v>
      </c>
      <c r="AK29" s="105">
        <v>0</v>
      </c>
      <c r="AL29" s="105">
        <v>0</v>
      </c>
      <c r="AM29" s="105">
        <v>0</v>
      </c>
      <c r="AN29" s="105">
        <v>0</v>
      </c>
      <c r="AO29" s="105">
        <v>2.5999999999999999E-3</v>
      </c>
      <c r="AP29" s="105">
        <v>6.7000000000000002E-3</v>
      </c>
      <c r="AQ29" s="105">
        <v>5.1999999999999998E-3</v>
      </c>
      <c r="AR29" s="105">
        <v>1.056</v>
      </c>
      <c r="AS29" s="105">
        <v>3.5999999999999999E-3</v>
      </c>
      <c r="AT29" s="105">
        <v>1.2999999999999999E-3</v>
      </c>
      <c r="AU29" s="105">
        <v>1.1000000000000001E-3</v>
      </c>
      <c r="AV29" s="105">
        <v>0.25</v>
      </c>
      <c r="AW29" s="106">
        <v>0</v>
      </c>
      <c r="AX29" s="21">
        <f t="shared" si="0"/>
        <v>133.66800000000001</v>
      </c>
      <c r="AY29" s="21">
        <f t="shared" si="1"/>
        <v>34.83</v>
      </c>
      <c r="AZ29" s="21">
        <f t="shared" si="2"/>
        <v>7.4854080000000067</v>
      </c>
      <c r="BA29" s="21">
        <f t="shared" si="3"/>
        <v>15.079680000000002</v>
      </c>
      <c r="BB29" s="21">
        <f t="shared" si="4"/>
        <v>7.8532000000000002</v>
      </c>
      <c r="BC29">
        <v>0</v>
      </c>
      <c r="BD29" s="49">
        <f t="shared" si="5"/>
        <v>25.859117439999999</v>
      </c>
      <c r="BE29">
        <v>0</v>
      </c>
      <c r="BF29" s="49">
        <f t="shared" si="6"/>
        <v>224.77540543999999</v>
      </c>
    </row>
    <row r="30" spans="1:58" ht="409.6">
      <c r="A30" s="67" t="s">
        <v>88</v>
      </c>
      <c r="B30" s="103">
        <v>42370</v>
      </c>
      <c r="C30" s="104">
        <v>11.93</v>
      </c>
      <c r="D30" s="104">
        <v>0</v>
      </c>
      <c r="E30" s="104">
        <v>3.48</v>
      </c>
      <c r="F30" s="104">
        <v>0.24</v>
      </c>
      <c r="G30" s="104">
        <v>-0.15</v>
      </c>
      <c r="H30" s="104">
        <v>0</v>
      </c>
      <c r="I30" s="104">
        <v>0.79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5">
        <v>1.26E-2</v>
      </c>
      <c r="P30" s="105">
        <v>-1.2999999999999999E-3</v>
      </c>
      <c r="Q30" s="105">
        <v>-5.0000000000000001E-4</v>
      </c>
      <c r="R30" s="105">
        <v>2.0000000000000001E-4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1.5E-3</v>
      </c>
      <c r="AK30" s="105">
        <v>0</v>
      </c>
      <c r="AL30" s="105">
        <v>0</v>
      </c>
      <c r="AM30" s="105">
        <v>0</v>
      </c>
      <c r="AN30" s="105">
        <v>0</v>
      </c>
      <c r="AO30" s="105">
        <v>6.9999999999999999E-4</v>
      </c>
      <c r="AP30" s="105">
        <v>6.3E-3</v>
      </c>
      <c r="AQ30" s="105">
        <v>5.1000000000000004E-3</v>
      </c>
      <c r="AR30" s="105">
        <v>1.0414000000000001</v>
      </c>
      <c r="AS30" s="105">
        <v>3.5999999999999999E-3</v>
      </c>
      <c r="AT30" s="105">
        <v>1.2999999999999999E-3</v>
      </c>
      <c r="AU30" s="105">
        <v>1.1000000000000001E-3</v>
      </c>
      <c r="AV30" s="105">
        <v>0.25</v>
      </c>
      <c r="AW30" s="106">
        <v>0</v>
      </c>
      <c r="AX30" s="21">
        <f t="shared" si="0"/>
        <v>133.66800000000001</v>
      </c>
      <c r="AY30" s="21">
        <f t="shared" si="1"/>
        <v>30.33</v>
      </c>
      <c r="AZ30" s="21">
        <f t="shared" si="2"/>
        <v>5.5338552000000139</v>
      </c>
      <c r="BA30" s="21">
        <f t="shared" si="3"/>
        <v>14.246352000000002</v>
      </c>
      <c r="BB30" s="21">
        <f t="shared" si="4"/>
        <v>7.7480800000000007</v>
      </c>
      <c r="BC30">
        <v>0</v>
      </c>
      <c r="BD30" s="49">
        <f t="shared" si="5"/>
        <v>24.898417335999998</v>
      </c>
      <c r="BE30">
        <v>0</v>
      </c>
      <c r="BF30" s="49">
        <f t="shared" si="6"/>
        <v>216.42470453599998</v>
      </c>
    </row>
    <row r="31" spans="1:58" ht="409.6">
      <c r="A31" s="11" t="s">
        <v>89</v>
      </c>
      <c r="B31" s="103">
        <v>42370</v>
      </c>
      <c r="C31" s="104">
        <v>18.8</v>
      </c>
      <c r="D31" s="104">
        <v>0</v>
      </c>
      <c r="E31" s="104">
        <v>0.79</v>
      </c>
      <c r="F31" s="104">
        <v>0</v>
      </c>
      <c r="G31" s="104">
        <v>0</v>
      </c>
      <c r="H31" s="104">
        <v>0</v>
      </c>
      <c r="I31" s="104">
        <v>0.79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5">
        <v>1.21E-2</v>
      </c>
      <c r="P31" s="105">
        <v>2.9999999999999997E-4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3.7000000000000002E-3</v>
      </c>
      <c r="AK31" s="105">
        <v>0</v>
      </c>
      <c r="AL31" s="105">
        <v>0</v>
      </c>
      <c r="AM31" s="105">
        <v>0</v>
      </c>
      <c r="AN31" s="105">
        <v>0</v>
      </c>
      <c r="AO31" s="105">
        <v>6.0000000000000002E-5</v>
      </c>
      <c r="AP31" s="105">
        <v>7.7999999999999996E-3</v>
      </c>
      <c r="AQ31" s="105">
        <v>5.8999999999999999E-3</v>
      </c>
      <c r="AR31" s="105">
        <v>1.0379</v>
      </c>
      <c r="AS31" s="105">
        <v>3.5999999999999999E-3</v>
      </c>
      <c r="AT31" s="105">
        <v>1.2999999999999999E-3</v>
      </c>
      <c r="AU31" s="105">
        <v>1.1000000000000001E-3</v>
      </c>
      <c r="AV31" s="105">
        <v>0.25</v>
      </c>
      <c r="AW31" s="106">
        <v>0</v>
      </c>
      <c r="AX31" s="21">
        <f t="shared" si="0"/>
        <v>133.66800000000001</v>
      </c>
      <c r="AY31" s="21">
        <f t="shared" si="1"/>
        <v>35.331999999999994</v>
      </c>
      <c r="AZ31" s="21">
        <f t="shared" si="2"/>
        <v>5.0660172000000063</v>
      </c>
      <c r="BA31" s="21">
        <f t="shared" si="3"/>
        <v>17.063076000000002</v>
      </c>
      <c r="BB31" s="21">
        <f t="shared" si="4"/>
        <v>7.7228800000000009</v>
      </c>
      <c r="BC31">
        <v>0</v>
      </c>
      <c r="BD31" s="49">
        <f t="shared" si="5"/>
        <v>25.850756516000001</v>
      </c>
      <c r="BE31">
        <v>0</v>
      </c>
      <c r="BF31" s="49">
        <f t="shared" si="6"/>
        <v>224.70272971599999</v>
      </c>
    </row>
    <row r="32" spans="1:58" ht="409.6">
      <c r="A32" s="11" t="s">
        <v>90</v>
      </c>
      <c r="B32" s="103">
        <v>42491</v>
      </c>
      <c r="C32" s="104">
        <v>18.309999999999999</v>
      </c>
      <c r="D32" s="104">
        <v>0</v>
      </c>
      <c r="E32" s="104">
        <v>0.26</v>
      </c>
      <c r="F32" s="104">
        <v>0</v>
      </c>
      <c r="G32" s="104">
        <v>0</v>
      </c>
      <c r="H32" s="104">
        <v>0</v>
      </c>
      <c r="I32" s="104">
        <v>0.79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5">
        <v>1.2E-2</v>
      </c>
      <c r="P32" s="105">
        <v>2.7000000000000001E-3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-7.0000000000000001E-3</v>
      </c>
      <c r="AK32" s="105">
        <v>0</v>
      </c>
      <c r="AL32" s="105">
        <v>0</v>
      </c>
      <c r="AM32" s="105">
        <v>0</v>
      </c>
      <c r="AN32" s="105">
        <v>0</v>
      </c>
      <c r="AO32" s="105">
        <v>5.4000000000000003E-3</v>
      </c>
      <c r="AP32" s="105">
        <v>6.7999999999999996E-3</v>
      </c>
      <c r="AQ32" s="105">
        <v>5.1000000000000004E-3</v>
      </c>
      <c r="AR32" s="105">
        <v>1.0771999999999999</v>
      </c>
      <c r="AS32" s="105">
        <v>3.5999999999999999E-3</v>
      </c>
      <c r="AT32" s="105">
        <v>1.2999999999999999E-3</v>
      </c>
      <c r="AU32" s="105">
        <v>1.1000000000000001E-3</v>
      </c>
      <c r="AV32" s="105">
        <v>0.25</v>
      </c>
      <c r="AW32" s="106">
        <v>0</v>
      </c>
      <c r="AX32" s="21">
        <f t="shared" si="0"/>
        <v>133.66800000000001</v>
      </c>
      <c r="AY32" s="21">
        <f t="shared" si="1"/>
        <v>43.480000000000004</v>
      </c>
      <c r="AZ32" s="21">
        <f t="shared" si="2"/>
        <v>10.319169599999992</v>
      </c>
      <c r="BA32" s="21">
        <f t="shared" si="3"/>
        <v>15.382415999999999</v>
      </c>
      <c r="BB32" s="21">
        <f t="shared" si="4"/>
        <v>8.0058399999999992</v>
      </c>
      <c r="BC32">
        <v>0</v>
      </c>
      <c r="BD32" s="49">
        <f t="shared" si="5"/>
        <v>27.411205328000005</v>
      </c>
      <c r="BE32">
        <v>0</v>
      </c>
      <c r="BF32" s="49">
        <f t="shared" si="6"/>
        <v>238.26663092800001</v>
      </c>
    </row>
    <row r="33" spans="1:58" ht="409.6">
      <c r="A33" s="11" t="s">
        <v>91</v>
      </c>
      <c r="B33" s="103">
        <v>42370</v>
      </c>
      <c r="C33" s="104">
        <v>9.6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0.79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5">
        <v>7.6E-3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6.9999999999999999E-4</v>
      </c>
      <c r="AP33" s="105">
        <v>7.1000000000000004E-3</v>
      </c>
      <c r="AQ33" s="105">
        <v>3.3999999999999998E-3</v>
      </c>
      <c r="AR33" s="105">
        <v>1.0541</v>
      </c>
      <c r="AS33" s="105">
        <v>3.5999999999999999E-3</v>
      </c>
      <c r="AT33" s="105">
        <v>1.2999999999999999E-3</v>
      </c>
      <c r="AU33" s="105">
        <v>1.1000000000000001E-3</v>
      </c>
      <c r="AV33" s="105">
        <v>0.25</v>
      </c>
      <c r="AW33" s="106">
        <v>0</v>
      </c>
      <c r="AX33" s="21">
        <f t="shared" si="0"/>
        <v>133.66800000000001</v>
      </c>
      <c r="AY33" s="21">
        <f t="shared" si="1"/>
        <v>20.350000000000001</v>
      </c>
      <c r="AZ33" s="21">
        <f t="shared" si="2"/>
        <v>7.2314388000000056</v>
      </c>
      <c r="BA33" s="21">
        <f t="shared" si="3"/>
        <v>13.281660000000002</v>
      </c>
      <c r="BB33" s="21">
        <f t="shared" si="4"/>
        <v>7.8395200000000003</v>
      </c>
      <c r="BC33">
        <v>0</v>
      </c>
      <c r="BD33" s="49">
        <f t="shared" si="5"/>
        <v>23.708180444</v>
      </c>
      <c r="BE33">
        <v>0</v>
      </c>
      <c r="BF33" s="49">
        <f t="shared" si="6"/>
        <v>206.07879924399998</v>
      </c>
    </row>
    <row r="34" spans="1:58" ht="409.6">
      <c r="A34" s="11" t="s">
        <v>92</v>
      </c>
      <c r="B34" s="103">
        <v>42370</v>
      </c>
      <c r="C34" s="104">
        <v>14.32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0.79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5">
        <v>1.18E-2</v>
      </c>
      <c r="P34" s="105">
        <v>5.0000000000000001E-4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7.7999999999999996E-3</v>
      </c>
      <c r="AQ34" s="105">
        <v>5.7000000000000002E-3</v>
      </c>
      <c r="AR34" s="105">
        <v>1.0341</v>
      </c>
      <c r="AS34" s="105">
        <v>3.5999999999999999E-3</v>
      </c>
      <c r="AT34" s="105">
        <v>1.2999999999999999E-3</v>
      </c>
      <c r="AU34" s="105">
        <v>1.1000000000000001E-3</v>
      </c>
      <c r="AV34" s="105">
        <v>0.25</v>
      </c>
      <c r="AW34" s="106">
        <v>0</v>
      </c>
      <c r="AX34" s="21">
        <f t="shared" si="0"/>
        <v>133.66800000000001</v>
      </c>
      <c r="AY34" s="21">
        <f t="shared" si="1"/>
        <v>29.869999999999997</v>
      </c>
      <c r="AZ34" s="21">
        <f t="shared" si="2"/>
        <v>4.5580788000000032</v>
      </c>
      <c r="BA34" s="21">
        <f t="shared" si="3"/>
        <v>16.752420000000001</v>
      </c>
      <c r="BB34" s="21">
        <f t="shared" si="4"/>
        <v>7.6955200000000001</v>
      </c>
      <c r="BC34">
        <v>0</v>
      </c>
      <c r="BD34" s="49">
        <f t="shared" si="5"/>
        <v>25.030722444000002</v>
      </c>
      <c r="BE34">
        <v>0</v>
      </c>
      <c r="BF34" s="49">
        <f t="shared" si="6"/>
        <v>217.57474124399999</v>
      </c>
    </row>
    <row r="35" spans="1:58" ht="409.6">
      <c r="A35" s="11" t="s">
        <v>93</v>
      </c>
      <c r="B35" s="103">
        <v>42370</v>
      </c>
      <c r="C35" s="104">
        <v>12.96</v>
      </c>
      <c r="D35" s="104">
        <v>0</v>
      </c>
      <c r="E35" s="104">
        <v>0.32</v>
      </c>
      <c r="F35" s="104">
        <v>0</v>
      </c>
      <c r="G35" s="104">
        <v>0</v>
      </c>
      <c r="H35" s="104">
        <v>0</v>
      </c>
      <c r="I35" s="104">
        <v>0.79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5">
        <v>1.9300000000000001E-2</v>
      </c>
      <c r="P35" s="105">
        <v>-8.2600000000000002E-4</v>
      </c>
      <c r="Q35" s="105">
        <v>-1.5089999999999999E-3</v>
      </c>
      <c r="R35" s="105">
        <v>-2.0000000000000002E-5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2.81E-3</v>
      </c>
      <c r="AK35" s="105">
        <v>0</v>
      </c>
      <c r="AL35" s="105">
        <v>0</v>
      </c>
      <c r="AM35" s="105">
        <v>0</v>
      </c>
      <c r="AN35" s="105">
        <v>0</v>
      </c>
      <c r="AO35" s="105">
        <v>6.9999999999999994E-5</v>
      </c>
      <c r="AP35" s="105">
        <v>7.6E-3</v>
      </c>
      <c r="AQ35" s="105">
        <v>4.7000000000000002E-3</v>
      </c>
      <c r="AR35" s="105">
        <v>1.0335000000000001</v>
      </c>
      <c r="AS35" s="105">
        <v>3.5999999999999999E-3</v>
      </c>
      <c r="AT35" s="105">
        <v>1.2999999999999999E-3</v>
      </c>
      <c r="AU35" s="105">
        <v>1.1000000000000001E-3</v>
      </c>
      <c r="AV35" s="105">
        <v>0.25</v>
      </c>
      <c r="AW35" s="106">
        <v>0</v>
      </c>
      <c r="AX35" s="21">
        <f t="shared" si="0"/>
        <v>133.66800000000001</v>
      </c>
      <c r="AY35" s="21">
        <f t="shared" si="1"/>
        <v>34.488</v>
      </c>
      <c r="AZ35" s="21">
        <f t="shared" si="2"/>
        <v>4.477878000000012</v>
      </c>
      <c r="BA35" s="21">
        <f t="shared" si="3"/>
        <v>15.25446</v>
      </c>
      <c r="BB35" s="21">
        <f t="shared" si="4"/>
        <v>7.6912000000000011</v>
      </c>
      <c r="BC35">
        <v>0</v>
      </c>
      <c r="BD35" s="49">
        <f t="shared" si="5"/>
        <v>25.425339940000004</v>
      </c>
      <c r="BE35">
        <v>0</v>
      </c>
      <c r="BF35" s="49">
        <f t="shared" si="6"/>
        <v>221.00487794000003</v>
      </c>
    </row>
    <row r="36" spans="1:58" ht="409.6">
      <c r="A36" s="92" t="s">
        <v>170</v>
      </c>
      <c r="B36" s="103">
        <v>42370</v>
      </c>
      <c r="C36" s="104">
        <v>24.85</v>
      </c>
      <c r="D36" s="104">
        <v>0</v>
      </c>
      <c r="E36" s="104">
        <v>2.21</v>
      </c>
      <c r="F36" s="104">
        <v>0</v>
      </c>
      <c r="G36" s="104">
        <v>0</v>
      </c>
      <c r="H36" s="104">
        <v>0</v>
      </c>
      <c r="I36" s="104">
        <v>0.79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5">
        <v>1.3899999999999999E-2</v>
      </c>
      <c r="P36" s="105">
        <v>2.0000000000000001E-4</v>
      </c>
      <c r="Q36" s="105">
        <v>2E-3</v>
      </c>
      <c r="R36" s="105">
        <v>-6.9999999999999999E-4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6.7000000000000002E-3</v>
      </c>
      <c r="AK36" s="105">
        <v>0</v>
      </c>
      <c r="AL36" s="105">
        <v>0</v>
      </c>
      <c r="AM36" s="105">
        <v>0</v>
      </c>
      <c r="AN36" s="105">
        <v>0</v>
      </c>
      <c r="AO36" s="105">
        <v>2.2000000000000001E-3</v>
      </c>
      <c r="AP36" s="105">
        <v>5.7000000000000002E-3</v>
      </c>
      <c r="AQ36" s="105">
        <v>4.1000000000000003E-3</v>
      </c>
      <c r="AR36" s="105">
        <v>1.0723</v>
      </c>
      <c r="AS36" s="105">
        <v>3.5999999999999999E-3</v>
      </c>
      <c r="AT36" s="105">
        <v>1.2999999999999999E-3</v>
      </c>
      <c r="AU36" s="105">
        <v>1.1000000000000001E-3</v>
      </c>
      <c r="AV36" s="105">
        <v>0.25</v>
      </c>
      <c r="AW36" s="106">
        <v>0</v>
      </c>
      <c r="AX36" s="21">
        <f t="shared" si="0"/>
        <v>133.66800000000001</v>
      </c>
      <c r="AY36" s="21">
        <f t="shared" si="1"/>
        <v>48.97</v>
      </c>
      <c r="AZ36" s="21">
        <f t="shared" si="2"/>
        <v>9.6641964000000051</v>
      </c>
      <c r="BA36" s="21">
        <f t="shared" si="3"/>
        <v>12.610248</v>
      </c>
      <c r="BB36" s="21">
        <f t="shared" si="4"/>
        <v>7.9705600000000008</v>
      </c>
      <c r="BC36">
        <v>0</v>
      </c>
      <c r="BD36" s="49">
        <f t="shared" si="5"/>
        <v>27.674790572000006</v>
      </c>
      <c r="BE36">
        <v>0</v>
      </c>
      <c r="BF36" s="49">
        <f t="shared" si="6"/>
        <v>240.55779497200004</v>
      </c>
    </row>
    <row r="37" spans="1:58" ht="409.6">
      <c r="A37" s="11" t="s">
        <v>95</v>
      </c>
      <c r="B37" s="103">
        <v>42491</v>
      </c>
      <c r="C37" s="104">
        <v>22.24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0.79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5">
        <v>1.09E-2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6.7999999999999996E-3</v>
      </c>
      <c r="AQ37" s="105">
        <v>1.9E-3</v>
      </c>
      <c r="AR37" s="105">
        <v>1.0429999999999999</v>
      </c>
      <c r="AS37" s="105">
        <v>3.5999999999999999E-3</v>
      </c>
      <c r="AT37" s="105">
        <v>1.2999999999999999E-3</v>
      </c>
      <c r="AU37" s="105">
        <v>1.1000000000000001E-3</v>
      </c>
      <c r="AV37" s="105">
        <v>0.25</v>
      </c>
      <c r="AW37" s="106">
        <v>0</v>
      </c>
      <c r="AX37" s="21">
        <f t="shared" si="0"/>
        <v>133.66800000000001</v>
      </c>
      <c r="AY37" s="21">
        <f t="shared" si="1"/>
        <v>36.11</v>
      </c>
      <c r="AZ37" s="21">
        <f t="shared" si="2"/>
        <v>5.747723999999991</v>
      </c>
      <c r="BA37" s="21">
        <f t="shared" si="3"/>
        <v>10.888919999999999</v>
      </c>
      <c r="BB37" s="21">
        <f t="shared" si="4"/>
        <v>7.7595999999999998</v>
      </c>
      <c r="BC37">
        <v>0</v>
      </c>
      <c r="BD37" s="49">
        <f t="shared" si="5"/>
        <v>25.242651720000001</v>
      </c>
      <c r="BE37">
        <v>0</v>
      </c>
      <c r="BF37" s="49">
        <f t="shared" si="6"/>
        <v>219.41689572000001</v>
      </c>
    </row>
    <row r="38" spans="1:58" ht="409.6">
      <c r="A38" s="11" t="s">
        <v>96</v>
      </c>
      <c r="B38" s="103">
        <v>42370</v>
      </c>
      <c r="C38" s="104">
        <v>13.98</v>
      </c>
      <c r="D38" s="104">
        <v>0</v>
      </c>
      <c r="E38" s="104">
        <v>3.69</v>
      </c>
      <c r="F38" s="104">
        <v>0.25</v>
      </c>
      <c r="G38" s="104">
        <v>0</v>
      </c>
      <c r="H38" s="104">
        <v>0</v>
      </c>
      <c r="I38" s="104">
        <v>0.79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5">
        <v>1.3899999999999999E-2</v>
      </c>
      <c r="P38" s="105">
        <v>6.9999999999999999E-4</v>
      </c>
      <c r="Q38" s="105">
        <v>4.0000000000000002E-4</v>
      </c>
      <c r="R38" s="105">
        <v>-1.0800000000000001E-2</v>
      </c>
      <c r="S38" s="105">
        <v>2.9999999999999997E-4</v>
      </c>
      <c r="T38" s="105">
        <v>-1E-4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05">
        <v>1.5599999999999999E-2</v>
      </c>
      <c r="AK38" s="105">
        <v>2.0500000000000001E-2</v>
      </c>
      <c r="AL38" s="105">
        <v>0</v>
      </c>
      <c r="AM38" s="105">
        <v>0</v>
      </c>
      <c r="AN38" s="105">
        <v>0</v>
      </c>
      <c r="AO38" s="105">
        <v>1.1999999999999999E-3</v>
      </c>
      <c r="AP38" s="105">
        <v>7.1000000000000004E-3</v>
      </c>
      <c r="AQ38" s="105">
        <v>5.5999999999999999E-3</v>
      </c>
      <c r="AR38" s="105">
        <v>1.0392999999999999</v>
      </c>
      <c r="AS38" s="105">
        <v>3.5999999999999999E-3</v>
      </c>
      <c r="AT38" s="105">
        <v>1.2999999999999999E-3</v>
      </c>
      <c r="AU38" s="105">
        <v>1.1000000000000001E-3</v>
      </c>
      <c r="AV38" s="105">
        <v>0.25</v>
      </c>
      <c r="AW38" s="106">
        <v>0</v>
      </c>
      <c r="AX38" s="21">
        <f t="shared" si="0"/>
        <v>133.66800000000001</v>
      </c>
      <c r="AY38" s="21">
        <f t="shared" si="1"/>
        <v>25.429999999999996</v>
      </c>
      <c r="AZ38" s="21">
        <f t="shared" si="2"/>
        <v>5.2531523999999861</v>
      </c>
      <c r="BA38" s="21">
        <f t="shared" si="3"/>
        <v>15.838931999999998</v>
      </c>
      <c r="BB38" s="21">
        <f t="shared" si="4"/>
        <v>7.7329599999999994</v>
      </c>
      <c r="BC38">
        <v>0</v>
      </c>
      <c r="BD38" s="49">
        <f t="shared" si="5"/>
        <v>24.429995771999998</v>
      </c>
      <c r="BE38">
        <v>0</v>
      </c>
      <c r="BF38" s="49">
        <f t="shared" si="6"/>
        <v>212.35304017199996</v>
      </c>
    </row>
    <row r="39" spans="1:58" ht="409.6">
      <c r="A39" s="11" t="s">
        <v>97</v>
      </c>
      <c r="B39" s="103">
        <v>42370</v>
      </c>
      <c r="C39" s="104">
        <v>13.61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0.79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5">
        <v>1.2500000000000001E-2</v>
      </c>
      <c r="P39" s="105">
        <v>2.9999999999999997E-4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7.0000000000000001E-3</v>
      </c>
      <c r="AQ39" s="105">
        <v>1.6000000000000001E-3</v>
      </c>
      <c r="AR39" s="105">
        <v>1.0350999999999999</v>
      </c>
      <c r="AS39" s="105">
        <v>3.5999999999999999E-3</v>
      </c>
      <c r="AT39" s="105">
        <v>1.2999999999999999E-3</v>
      </c>
      <c r="AU39" s="105">
        <v>1.1000000000000001E-3</v>
      </c>
      <c r="AV39" s="105">
        <v>0.25</v>
      </c>
      <c r="AW39" s="106">
        <v>0</v>
      </c>
      <c r="AX39" s="21">
        <f t="shared" si="0"/>
        <v>133.66800000000001</v>
      </c>
      <c r="AY39" s="21">
        <f t="shared" si="1"/>
        <v>29.759999999999998</v>
      </c>
      <c r="AZ39" s="21">
        <f t="shared" si="2"/>
        <v>4.6917467999999882</v>
      </c>
      <c r="BA39" s="21">
        <f t="shared" si="3"/>
        <v>10.682231999999999</v>
      </c>
      <c r="BB39" s="21">
        <f t="shared" si="4"/>
        <v>7.7027199999999993</v>
      </c>
      <c r="BC39">
        <v>0</v>
      </c>
      <c r="BD39" s="49">
        <f t="shared" si="5"/>
        <v>24.245610843999998</v>
      </c>
      <c r="BE39">
        <v>0</v>
      </c>
      <c r="BF39" s="49">
        <f t="shared" si="6"/>
        <v>210.75030964399997</v>
      </c>
    </row>
    <row r="40" spans="1:58" ht="409.6">
      <c r="A40" s="11" t="s">
        <v>98</v>
      </c>
      <c r="B40" s="103">
        <v>42491</v>
      </c>
      <c r="C40" s="104">
        <v>13.14</v>
      </c>
      <c r="D40" s="104">
        <v>0</v>
      </c>
      <c r="E40" s="104">
        <v>0.09</v>
      </c>
      <c r="F40" s="104">
        <v>0</v>
      </c>
      <c r="G40" s="104">
        <v>0</v>
      </c>
      <c r="H40" s="104">
        <v>0</v>
      </c>
      <c r="I40" s="104">
        <v>0.79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5">
        <v>1.1299999999999999E-2</v>
      </c>
      <c r="P40" s="105">
        <v>8.0000000000000004E-4</v>
      </c>
      <c r="Q40" s="105">
        <v>2.2000000000000001E-3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-6.0000000000000001E-3</v>
      </c>
      <c r="AK40" s="105">
        <v>8.9999999999999998E-4</v>
      </c>
      <c r="AL40" s="105">
        <v>0</v>
      </c>
      <c r="AM40" s="105">
        <v>0</v>
      </c>
      <c r="AN40" s="105">
        <v>0</v>
      </c>
      <c r="AO40" s="105">
        <v>1.2999999999999999E-3</v>
      </c>
      <c r="AP40" s="105">
        <v>5.8999999999999999E-3</v>
      </c>
      <c r="AQ40" s="105">
        <v>4.4999999999999997E-3</v>
      </c>
      <c r="AR40" s="105">
        <v>1.0565</v>
      </c>
      <c r="AS40" s="105">
        <v>3.5999999999999999E-3</v>
      </c>
      <c r="AT40" s="105">
        <v>1.2999999999999999E-3</v>
      </c>
      <c r="AU40" s="105">
        <v>1.1000000000000001E-3</v>
      </c>
      <c r="AV40" s="105">
        <v>0.25</v>
      </c>
      <c r="AW40" s="106">
        <v>0</v>
      </c>
      <c r="AX40" s="21">
        <f t="shared" si="0"/>
        <v>133.66800000000001</v>
      </c>
      <c r="AY40" s="21">
        <f t="shared" si="1"/>
        <v>32.739999999999995</v>
      </c>
      <c r="AZ40" s="21">
        <f t="shared" si="2"/>
        <v>7.5522419999999997</v>
      </c>
      <c r="BA40" s="21">
        <f t="shared" si="3"/>
        <v>13.18512</v>
      </c>
      <c r="BB40" s="21">
        <f t="shared" si="4"/>
        <v>7.8567999999999998</v>
      </c>
      <c r="BC40">
        <v>0</v>
      </c>
      <c r="BD40" s="49">
        <f t="shared" si="5"/>
        <v>25.350281060000004</v>
      </c>
      <c r="BE40">
        <v>0</v>
      </c>
      <c r="BF40" s="49">
        <f t="shared" si="6"/>
        <v>220.35244306000004</v>
      </c>
    </row>
    <row r="41" spans="1:58" ht="409.6">
      <c r="A41" s="11" t="s">
        <v>99</v>
      </c>
      <c r="B41" s="103">
        <v>42370</v>
      </c>
      <c r="C41" s="104">
        <v>23.66</v>
      </c>
      <c r="D41" s="104">
        <v>0</v>
      </c>
      <c r="E41" s="104">
        <v>0.17</v>
      </c>
      <c r="F41" s="104">
        <v>0</v>
      </c>
      <c r="G41" s="104">
        <v>0</v>
      </c>
      <c r="H41" s="104">
        <v>0</v>
      </c>
      <c r="I41" s="104">
        <v>0.79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5">
        <v>1.1299999999999999E-2</v>
      </c>
      <c r="P41" s="105">
        <v>-3.5999999999999999E-3</v>
      </c>
      <c r="Q41" s="105">
        <v>4.0000000000000003E-5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3.5000000000000001E-3</v>
      </c>
      <c r="AK41" s="105">
        <v>0</v>
      </c>
      <c r="AL41" s="105">
        <v>0</v>
      </c>
      <c r="AM41" s="105">
        <v>0</v>
      </c>
      <c r="AN41" s="105">
        <v>0</v>
      </c>
      <c r="AO41" s="105">
        <v>3.3999999999999998E-3</v>
      </c>
      <c r="AP41" s="105">
        <v>5.7000000000000002E-3</v>
      </c>
      <c r="AQ41" s="105">
        <v>4.4999999999999997E-3</v>
      </c>
      <c r="AR41" s="105">
        <v>1.0743</v>
      </c>
      <c r="AS41" s="105">
        <v>3.5999999999999999E-3</v>
      </c>
      <c r="AT41" s="105">
        <v>1.2999999999999999E-3</v>
      </c>
      <c r="AU41" s="105">
        <v>1.1000000000000001E-3</v>
      </c>
      <c r="AV41" s="105">
        <v>0.25</v>
      </c>
      <c r="AW41" s="106">
        <v>0</v>
      </c>
      <c r="AX41" s="21">
        <f t="shared" si="0"/>
        <v>133.66800000000001</v>
      </c>
      <c r="AY41" s="21">
        <f t="shared" si="1"/>
        <v>37.988</v>
      </c>
      <c r="AZ41" s="21">
        <f t="shared" si="2"/>
        <v>9.9315324000000054</v>
      </c>
      <c r="BA41" s="21">
        <f t="shared" si="3"/>
        <v>13.149432000000001</v>
      </c>
      <c r="BB41" s="21">
        <f t="shared" si="4"/>
        <v>7.9849600000000001</v>
      </c>
      <c r="BC41">
        <v>0</v>
      </c>
      <c r="BD41" s="49">
        <f t="shared" si="5"/>
        <v>26.353850172000001</v>
      </c>
      <c r="BE41">
        <v>0</v>
      </c>
      <c r="BF41" s="49">
        <f t="shared" si="6"/>
        <v>229.075774572</v>
      </c>
    </row>
    <row r="42" spans="1:58" ht="409.6">
      <c r="A42" s="11" t="s">
        <v>100</v>
      </c>
      <c r="B42" s="103">
        <v>42491</v>
      </c>
      <c r="C42" s="104">
        <v>16.420000000000002</v>
      </c>
      <c r="D42" s="104">
        <v>0</v>
      </c>
      <c r="E42" s="104">
        <v>0.01</v>
      </c>
      <c r="F42" s="104">
        <v>0</v>
      </c>
      <c r="G42" s="104">
        <v>0</v>
      </c>
      <c r="H42" s="104">
        <v>0</v>
      </c>
      <c r="I42" s="104">
        <v>0.79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5">
        <v>1.21E-2</v>
      </c>
      <c r="P42" s="105">
        <v>1.1999999999999999E-3</v>
      </c>
      <c r="Q42" s="105">
        <v>-2.5000000000000001E-3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0</v>
      </c>
      <c r="AJ42" s="105">
        <v>6.4999999999999997E-3</v>
      </c>
      <c r="AK42" s="105">
        <v>0</v>
      </c>
      <c r="AL42" s="105">
        <v>0</v>
      </c>
      <c r="AM42" s="105">
        <v>0</v>
      </c>
      <c r="AN42" s="105">
        <v>0</v>
      </c>
      <c r="AO42" s="105">
        <v>0</v>
      </c>
      <c r="AP42" s="105">
        <v>6.8999999999999999E-3</v>
      </c>
      <c r="AQ42" s="105">
        <v>5.7999999999999996E-3</v>
      </c>
      <c r="AR42" s="105">
        <v>1.0349999999999999</v>
      </c>
      <c r="AS42" s="105">
        <v>3.5999999999999999E-3</v>
      </c>
      <c r="AT42" s="105">
        <v>1.2999999999999999E-3</v>
      </c>
      <c r="AU42" s="105">
        <v>1.1000000000000001E-3</v>
      </c>
      <c r="AV42" s="105">
        <v>0.25</v>
      </c>
      <c r="AW42" s="106">
        <v>0</v>
      </c>
      <c r="AX42" s="21">
        <f t="shared" si="0"/>
        <v>133.66800000000001</v>
      </c>
      <c r="AY42" s="21">
        <f t="shared" si="1"/>
        <v>30.18</v>
      </c>
      <c r="AZ42" s="21">
        <f t="shared" si="2"/>
        <v>4.6783799999999891</v>
      </c>
      <c r="BA42" s="21">
        <f t="shared" si="3"/>
        <v>15.773399999999999</v>
      </c>
      <c r="BB42" s="21">
        <f t="shared" si="4"/>
        <v>7.702</v>
      </c>
      <c r="BC42">
        <v>0</v>
      </c>
      <c r="BD42" s="49">
        <f t="shared" si="5"/>
        <v>24.960231400000001</v>
      </c>
      <c r="BE42">
        <v>0</v>
      </c>
      <c r="BF42" s="49">
        <f t="shared" si="6"/>
        <v>216.96201139999999</v>
      </c>
    </row>
    <row r="43" spans="1:58" ht="409.6">
      <c r="A43" s="134" t="s">
        <v>268</v>
      </c>
      <c r="B43" s="103">
        <v>42491</v>
      </c>
      <c r="C43" s="104">
        <v>18.98</v>
      </c>
      <c r="D43" s="104">
        <v>0</v>
      </c>
      <c r="E43" s="104">
        <v>0.22</v>
      </c>
      <c r="F43" s="104">
        <v>0.25</v>
      </c>
      <c r="G43" s="104">
        <v>-1.4</v>
      </c>
      <c r="H43" s="104">
        <v>0</v>
      </c>
      <c r="I43" s="104">
        <v>0.79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5">
        <v>7.7000000000000002E-3</v>
      </c>
      <c r="P43" s="105">
        <v>2.0000000000000001E-4</v>
      </c>
      <c r="Q43" s="105">
        <v>1.5E-3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3.3999999999999998E-3</v>
      </c>
      <c r="AK43" s="105">
        <v>0</v>
      </c>
      <c r="AL43" s="105">
        <v>0</v>
      </c>
      <c r="AM43" s="105">
        <v>0</v>
      </c>
      <c r="AN43" s="105">
        <v>0</v>
      </c>
      <c r="AO43" s="105">
        <v>1.6999999999999999E-3</v>
      </c>
      <c r="AP43" s="105">
        <v>7.0000000000000001E-3</v>
      </c>
      <c r="AQ43" s="105">
        <v>5.3E-3</v>
      </c>
      <c r="AR43" s="105">
        <v>1.0431999999999999</v>
      </c>
      <c r="AS43" s="105">
        <v>3.5999999999999999E-3</v>
      </c>
      <c r="AT43" s="105">
        <v>1.2999999999999999E-3</v>
      </c>
      <c r="AU43" s="105">
        <v>1.1000000000000001E-3</v>
      </c>
      <c r="AV43" s="105">
        <v>0.25</v>
      </c>
      <c r="AW43" s="106">
        <v>0</v>
      </c>
      <c r="AX43" s="21">
        <f t="shared" si="0"/>
        <v>133.66800000000001</v>
      </c>
      <c r="AY43" s="21">
        <f t="shared" si="1"/>
        <v>32.159999999999997</v>
      </c>
      <c r="AZ43" s="21">
        <f t="shared" si="2"/>
        <v>5.7744575999999874</v>
      </c>
      <c r="BA43" s="21">
        <f t="shared" si="3"/>
        <v>15.397632</v>
      </c>
      <c r="BB43" s="21">
        <f t="shared" si="4"/>
        <v>7.7610399999999995</v>
      </c>
      <c r="BC43">
        <v>0</v>
      </c>
      <c r="BD43" s="49">
        <f t="shared" si="5"/>
        <v>25.318946847999996</v>
      </c>
      <c r="BE43">
        <v>0</v>
      </c>
      <c r="BF43" s="49">
        <f t="shared" si="6"/>
        <v>220.08007644799997</v>
      </c>
    </row>
    <row r="44" spans="1:58" ht="409.6">
      <c r="A44" s="68" t="s">
        <v>227</v>
      </c>
      <c r="B44" s="103">
        <v>42491</v>
      </c>
      <c r="C44" s="104">
        <v>18.98</v>
      </c>
      <c r="D44" s="104">
        <v>0</v>
      </c>
      <c r="E44" s="104">
        <v>0.22</v>
      </c>
      <c r="F44" s="104">
        <v>0.25</v>
      </c>
      <c r="G44" s="104">
        <v>-1.4</v>
      </c>
      <c r="H44" s="104">
        <v>0</v>
      </c>
      <c r="I44" s="104">
        <v>0.79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5">
        <v>7.7000000000000002E-3</v>
      </c>
      <c r="P44" s="105">
        <v>2.0000000000000001E-4</v>
      </c>
      <c r="Q44" s="105">
        <v>1.5E-3</v>
      </c>
      <c r="R44" s="105">
        <v>4.0000000000000002E-4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8.3000000000000001E-3</v>
      </c>
      <c r="AK44" s="105">
        <v>0</v>
      </c>
      <c r="AL44" s="105">
        <v>0</v>
      </c>
      <c r="AM44" s="105">
        <v>0</v>
      </c>
      <c r="AN44" s="105">
        <v>0</v>
      </c>
      <c r="AO44" s="105">
        <v>1.6999999999999999E-3</v>
      </c>
      <c r="AP44" s="105">
        <v>7.0000000000000001E-3</v>
      </c>
      <c r="AQ44" s="105">
        <v>5.3E-3</v>
      </c>
      <c r="AR44" s="105">
        <v>1.0431999999999999</v>
      </c>
      <c r="AS44" s="105">
        <v>3.5999999999999999E-3</v>
      </c>
      <c r="AT44" s="105">
        <v>1.2999999999999999E-3</v>
      </c>
      <c r="AU44" s="105">
        <v>1.1000000000000001E-3</v>
      </c>
      <c r="AV44" s="105">
        <v>0.25</v>
      </c>
      <c r="AW44" s="106">
        <v>0</v>
      </c>
      <c r="AX44" s="21">
        <f t="shared" si="0"/>
        <v>133.66800000000001</v>
      </c>
      <c r="AY44" s="21">
        <f t="shared" si="1"/>
        <v>32.64</v>
      </c>
      <c r="AZ44" s="21">
        <f t="shared" si="2"/>
        <v>5.7744575999999874</v>
      </c>
      <c r="BA44" s="21">
        <f t="shared" si="3"/>
        <v>15.397632</v>
      </c>
      <c r="BB44" s="21">
        <f t="shared" si="4"/>
        <v>7.7610399999999995</v>
      </c>
      <c r="BC44">
        <v>0</v>
      </c>
      <c r="BD44" s="49">
        <f t="shared" si="5"/>
        <v>25.381346847999996</v>
      </c>
      <c r="BE44">
        <v>0</v>
      </c>
      <c r="BF44" s="49">
        <f t="shared" si="6"/>
        <v>220.62247644799996</v>
      </c>
    </row>
    <row r="45" spans="1:58" ht="409.6">
      <c r="A45" s="68" t="s">
        <v>228</v>
      </c>
      <c r="B45" s="103">
        <v>42491</v>
      </c>
      <c r="C45" s="104">
        <v>18.98</v>
      </c>
      <c r="D45" s="104">
        <v>0</v>
      </c>
      <c r="E45" s="104">
        <v>0.22</v>
      </c>
      <c r="F45" s="104">
        <v>0.25</v>
      </c>
      <c r="G45" s="104">
        <v>-1.4</v>
      </c>
      <c r="H45" s="104">
        <v>0</v>
      </c>
      <c r="I45" s="104">
        <v>0.79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5">
        <v>7.7000000000000002E-3</v>
      </c>
      <c r="P45" s="105">
        <v>2.0000000000000001E-4</v>
      </c>
      <c r="Q45" s="105">
        <v>1.5E-3</v>
      </c>
      <c r="R45" s="105">
        <v>2.3E-3</v>
      </c>
      <c r="S45" s="105">
        <v>5.1999999999999998E-3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3.0999999999999999E-3</v>
      </c>
      <c r="AK45" s="105">
        <v>-2.9999999999999997E-4</v>
      </c>
      <c r="AL45" s="105">
        <v>0</v>
      </c>
      <c r="AM45" s="105">
        <v>0</v>
      </c>
      <c r="AN45" s="105">
        <v>0</v>
      </c>
      <c r="AO45" s="105">
        <v>1.6999999999999999E-3</v>
      </c>
      <c r="AP45" s="105">
        <v>7.0000000000000001E-3</v>
      </c>
      <c r="AQ45" s="105">
        <v>5.3E-3</v>
      </c>
      <c r="AR45" s="105">
        <v>1.0431999999999999</v>
      </c>
      <c r="AS45" s="105">
        <v>3.5999999999999999E-3</v>
      </c>
      <c r="AT45" s="105">
        <v>1.2999999999999999E-3</v>
      </c>
      <c r="AU45" s="105">
        <v>1.1000000000000001E-3</v>
      </c>
      <c r="AV45" s="105">
        <v>0.25</v>
      </c>
      <c r="AW45" s="106">
        <v>0</v>
      </c>
      <c r="AX45" s="21">
        <f t="shared" si="0"/>
        <v>133.66800000000001</v>
      </c>
      <c r="AY45" s="21">
        <f t="shared" si="1"/>
        <v>41.16</v>
      </c>
      <c r="AZ45" s="21">
        <f t="shared" si="2"/>
        <v>5.7744575999999874</v>
      </c>
      <c r="BA45" s="21">
        <f t="shared" si="3"/>
        <v>15.397632</v>
      </c>
      <c r="BB45" s="21">
        <f t="shared" si="4"/>
        <v>7.7610399999999995</v>
      </c>
      <c r="BC45">
        <v>0</v>
      </c>
      <c r="BD45" s="49">
        <f t="shared" si="5"/>
        <v>26.488946847999998</v>
      </c>
      <c r="BE45">
        <v>0</v>
      </c>
      <c r="BF45" s="49">
        <f t="shared" si="6"/>
        <v>230.25007644799996</v>
      </c>
    </row>
    <row r="46" spans="1:58" ht="409.6">
      <c r="A46" s="11" t="s">
        <v>103</v>
      </c>
      <c r="B46" s="103">
        <v>42491</v>
      </c>
      <c r="C46" s="104">
        <v>19.350000000000001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0.79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5">
        <v>1.5699999999999999E-2</v>
      </c>
      <c r="P46" s="105">
        <v>5.0000000000000001E-4</v>
      </c>
      <c r="Q46" s="105">
        <v>-1.0000000000000001E-5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05">
        <v>3.5999999999999999E-3</v>
      </c>
      <c r="AK46" s="105">
        <v>0</v>
      </c>
      <c r="AL46" s="105">
        <v>0</v>
      </c>
      <c r="AM46" s="105">
        <v>0</v>
      </c>
      <c r="AN46" s="105">
        <v>0</v>
      </c>
      <c r="AO46" s="105">
        <v>2E-3</v>
      </c>
      <c r="AP46" s="105">
        <v>6.8999999999999999E-3</v>
      </c>
      <c r="AQ46" s="105">
        <v>5.3E-3</v>
      </c>
      <c r="AR46" s="105">
        <v>1.0682</v>
      </c>
      <c r="AS46" s="105">
        <v>3.5999999999999999E-3</v>
      </c>
      <c r="AT46" s="105">
        <v>1.2999999999999999E-3</v>
      </c>
      <c r="AU46" s="105">
        <v>1.1000000000000001E-3</v>
      </c>
      <c r="AV46" s="105">
        <v>0.25</v>
      </c>
      <c r="AW46" s="106">
        <v>0</v>
      </c>
      <c r="AX46" s="21">
        <f t="shared" si="0"/>
        <v>133.66800000000001</v>
      </c>
      <c r="AY46" s="21">
        <f t="shared" si="1"/>
        <v>41.967999999999996</v>
      </c>
      <c r="AZ46" s="21">
        <f t="shared" si="2"/>
        <v>9.1161576000000064</v>
      </c>
      <c r="BA46" s="21">
        <f t="shared" si="3"/>
        <v>15.638448</v>
      </c>
      <c r="BB46" s="21">
        <f t="shared" si="4"/>
        <v>7.9410400000000001</v>
      </c>
      <c r="BC46">
        <v>0</v>
      </c>
      <c r="BD46" s="49">
        <f t="shared" si="5"/>
        <v>27.083113928</v>
      </c>
      <c r="BE46">
        <v>0</v>
      </c>
      <c r="BF46" s="49">
        <f t="shared" si="6"/>
        <v>235.41475952799999</v>
      </c>
    </row>
    <row r="47" spans="1:58" ht="409.6">
      <c r="A47" s="67" t="s">
        <v>104</v>
      </c>
      <c r="B47" s="103">
        <v>42491</v>
      </c>
      <c r="C47" s="104">
        <v>18.61</v>
      </c>
      <c r="D47" s="104">
        <v>0</v>
      </c>
      <c r="E47" s="104">
        <v>0.98</v>
      </c>
      <c r="F47" s="104">
        <v>-1.423</v>
      </c>
      <c r="G47" s="104">
        <v>1.51</v>
      </c>
      <c r="H47" s="104">
        <v>0</v>
      </c>
      <c r="I47" s="104">
        <v>0.79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5">
        <v>1.0999999999999999E-2</v>
      </c>
      <c r="P47" s="105">
        <v>-1.8E-3</v>
      </c>
      <c r="Q47" s="105">
        <v>3.5999999999999999E-3</v>
      </c>
      <c r="R47" s="105">
        <v>-3.2000000000000002E-3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7.0000000000000001E-3</v>
      </c>
      <c r="AK47" s="105">
        <v>0</v>
      </c>
      <c r="AL47" s="105">
        <v>0</v>
      </c>
      <c r="AM47" s="105">
        <v>0</v>
      </c>
      <c r="AN47" s="105">
        <v>0</v>
      </c>
      <c r="AO47" s="105">
        <v>5.9999999999999995E-4</v>
      </c>
      <c r="AP47" s="105">
        <v>7.3000000000000001E-3</v>
      </c>
      <c r="AQ47" s="105">
        <v>6.0000000000000001E-3</v>
      </c>
      <c r="AR47" s="105">
        <v>1.0375000000000001</v>
      </c>
      <c r="AS47" s="105">
        <v>3.5999999999999999E-3</v>
      </c>
      <c r="AT47" s="105">
        <v>1.2999999999999999E-3</v>
      </c>
      <c r="AU47" s="105">
        <v>1.1000000000000001E-3</v>
      </c>
      <c r="AV47" s="105">
        <v>0.25</v>
      </c>
      <c r="AW47" s="106">
        <v>0</v>
      </c>
      <c r="AX47" s="21">
        <f t="shared" si="0"/>
        <v>133.66800000000001</v>
      </c>
      <c r="AY47" s="21">
        <f t="shared" si="1"/>
        <v>32.707000000000001</v>
      </c>
      <c r="AZ47" s="21">
        <f t="shared" si="2"/>
        <v>5.0125500000000125</v>
      </c>
      <c r="BA47" s="21">
        <f t="shared" si="3"/>
        <v>16.558499999999999</v>
      </c>
      <c r="BB47" s="21">
        <f t="shared" si="4"/>
        <v>7.7200000000000006</v>
      </c>
      <c r="BC47">
        <v>0</v>
      </c>
      <c r="BD47" s="49">
        <f t="shared" si="5"/>
        <v>25.436586500000004</v>
      </c>
      <c r="BE47">
        <v>0</v>
      </c>
      <c r="BF47" s="49">
        <f t="shared" si="6"/>
        <v>221.10263650000002</v>
      </c>
    </row>
    <row r="48" spans="1:58" ht="409.6">
      <c r="A48" s="11" t="s">
        <v>106</v>
      </c>
      <c r="B48" s="103">
        <v>42370</v>
      </c>
      <c r="C48" s="104">
        <v>18.059999999999999</v>
      </c>
      <c r="D48" s="104">
        <v>0</v>
      </c>
      <c r="E48" s="104">
        <v>-0.11</v>
      </c>
      <c r="F48" s="104">
        <v>0</v>
      </c>
      <c r="G48" s="104">
        <v>0</v>
      </c>
      <c r="H48" s="104">
        <v>0</v>
      </c>
      <c r="I48" s="104">
        <v>0.79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5">
        <v>1.11E-2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05">
        <v>0</v>
      </c>
      <c r="AJ48" s="105">
        <v>0</v>
      </c>
      <c r="AK48" s="105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8.3999999999999995E-3</v>
      </c>
      <c r="AQ48" s="105">
        <v>6.7999999999999996E-3</v>
      </c>
      <c r="AR48" s="105">
        <v>1.0383</v>
      </c>
      <c r="AS48" s="105">
        <v>3.5999999999999999E-3</v>
      </c>
      <c r="AT48" s="105">
        <v>1.2999999999999999E-3</v>
      </c>
      <c r="AU48" s="105">
        <v>1.1000000000000001E-3</v>
      </c>
      <c r="AV48" s="105">
        <v>0.25</v>
      </c>
      <c r="AW48" s="106">
        <v>0</v>
      </c>
      <c r="AX48" s="21">
        <f t="shared" si="0"/>
        <v>133.66800000000001</v>
      </c>
      <c r="AY48" s="21">
        <f t="shared" si="1"/>
        <v>32.06</v>
      </c>
      <c r="AZ48" s="21">
        <f t="shared" si="2"/>
        <v>5.1194844000000002</v>
      </c>
      <c r="BA48" s="21">
        <f t="shared" si="3"/>
        <v>18.938592</v>
      </c>
      <c r="BB48" s="21">
        <f t="shared" si="4"/>
        <v>7.7257600000000002</v>
      </c>
      <c r="BC48">
        <v>0</v>
      </c>
      <c r="BD48" s="49">
        <f t="shared" si="5"/>
        <v>25.676538732000004</v>
      </c>
      <c r="BE48">
        <v>0</v>
      </c>
      <c r="BF48" s="49">
        <f t="shared" si="6"/>
        <v>223.18837513200003</v>
      </c>
    </row>
    <row r="49" spans="1:58" ht="409.6">
      <c r="A49" s="12" t="s">
        <v>220</v>
      </c>
      <c r="B49" s="103">
        <v>42491</v>
      </c>
      <c r="C49" s="104">
        <v>21.94</v>
      </c>
      <c r="D49" s="104">
        <v>-0.14000000000000001</v>
      </c>
      <c r="E49" s="104">
        <v>0.93</v>
      </c>
      <c r="F49" s="104">
        <v>0</v>
      </c>
      <c r="G49" s="104">
        <v>0</v>
      </c>
      <c r="H49" s="104">
        <v>0</v>
      </c>
      <c r="I49" s="104">
        <v>0.79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5">
        <v>1.3899999999999999E-2</v>
      </c>
      <c r="P49" s="105">
        <v>-3.0000000000000001E-3</v>
      </c>
      <c r="Q49" s="105">
        <v>-1E-4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05">
        <v>0</v>
      </c>
      <c r="AJ49" s="105">
        <v>0</v>
      </c>
      <c r="AK49" s="105">
        <v>0</v>
      </c>
      <c r="AL49" s="105">
        <v>0</v>
      </c>
      <c r="AM49" s="105">
        <v>0</v>
      </c>
      <c r="AN49" s="105">
        <v>0</v>
      </c>
      <c r="AO49" s="105">
        <v>5.0000000000000001E-4</v>
      </c>
      <c r="AP49" s="105">
        <v>7.1000000000000004E-3</v>
      </c>
      <c r="AQ49" s="105">
        <v>5.3E-3</v>
      </c>
      <c r="AR49" s="105">
        <v>1.0479000000000001</v>
      </c>
      <c r="AS49" s="105">
        <v>3.5999999999999999E-3</v>
      </c>
      <c r="AT49" s="105">
        <v>1.2999999999999999E-3</v>
      </c>
      <c r="AU49" s="105">
        <v>1.1000000000000001E-3</v>
      </c>
      <c r="AV49" s="105">
        <v>0.25</v>
      </c>
      <c r="AW49" s="106">
        <v>0</v>
      </c>
      <c r="AX49" s="21">
        <f t="shared" si="0"/>
        <v>133.66800000000001</v>
      </c>
      <c r="AY49" s="21">
        <f t="shared" si="1"/>
        <v>37.08</v>
      </c>
      <c r="AZ49" s="21">
        <f t="shared" si="2"/>
        <v>6.4026972000000075</v>
      </c>
      <c r="BA49" s="21">
        <f t="shared" si="3"/>
        <v>15.592752000000003</v>
      </c>
      <c r="BB49" s="21">
        <f t="shared" si="4"/>
        <v>7.7948800000000009</v>
      </c>
      <c r="BC49">
        <v>0</v>
      </c>
      <c r="BD49" s="49">
        <f t="shared" si="5"/>
        <v>26.069982796000001</v>
      </c>
      <c r="BE49">
        <v>0</v>
      </c>
      <c r="BF49" s="49">
        <f t="shared" si="6"/>
        <v>226.608311996</v>
      </c>
    </row>
    <row r="50" spans="1:58" ht="409.6">
      <c r="A50" s="11" t="s">
        <v>110</v>
      </c>
      <c r="B50" s="103">
        <v>42491</v>
      </c>
      <c r="C50" s="104">
        <v>21.06</v>
      </c>
      <c r="D50" s="104">
        <v>0</v>
      </c>
      <c r="E50" s="104">
        <v>-0.28000000000000003</v>
      </c>
      <c r="F50" s="104">
        <v>0.13</v>
      </c>
      <c r="G50" s="104">
        <v>0</v>
      </c>
      <c r="H50" s="104">
        <v>0</v>
      </c>
      <c r="I50" s="104">
        <v>0.79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5">
        <v>9.7999999999999997E-3</v>
      </c>
      <c r="P50" s="105">
        <v>-3.5999999999999999E-3</v>
      </c>
      <c r="Q50" s="105">
        <v>-1E-3</v>
      </c>
      <c r="R50" s="105">
        <v>6.9999999999999999E-4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6.3E-3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7.1999999999999998E-3</v>
      </c>
      <c r="AQ50" s="105">
        <v>1.5E-3</v>
      </c>
      <c r="AR50" s="105">
        <v>1.0379</v>
      </c>
      <c r="AS50" s="105">
        <v>3.5999999999999999E-3</v>
      </c>
      <c r="AT50" s="105">
        <v>1.2999999999999999E-3</v>
      </c>
      <c r="AU50" s="105">
        <v>1.1000000000000001E-3</v>
      </c>
      <c r="AV50" s="105">
        <v>0.25</v>
      </c>
      <c r="AW50" s="106">
        <v>0</v>
      </c>
      <c r="AX50" s="21">
        <f t="shared" si="0"/>
        <v>133.66800000000001</v>
      </c>
      <c r="AY50" s="21">
        <f t="shared" si="1"/>
        <v>28.779999999999994</v>
      </c>
      <c r="AZ50" s="21">
        <f t="shared" si="2"/>
        <v>5.0660172000000063</v>
      </c>
      <c r="BA50" s="21">
        <f t="shared" si="3"/>
        <v>10.835675999999999</v>
      </c>
      <c r="BB50" s="21">
        <f t="shared" si="4"/>
        <v>7.7228800000000009</v>
      </c>
      <c r="BC50">
        <v>0</v>
      </c>
      <c r="BD50" s="49">
        <f t="shared" si="5"/>
        <v>24.189434516000002</v>
      </c>
      <c r="BE50">
        <v>0</v>
      </c>
      <c r="BF50" s="49">
        <f t="shared" si="6"/>
        <v>210.26200771600003</v>
      </c>
    </row>
    <row r="51" spans="1:58" ht="409.6">
      <c r="A51" s="11" t="s">
        <v>111</v>
      </c>
      <c r="B51" s="103">
        <v>42401</v>
      </c>
      <c r="C51" s="104">
        <v>24.85</v>
      </c>
      <c r="D51" s="104">
        <v>0</v>
      </c>
      <c r="E51" s="104">
        <v>0.1</v>
      </c>
      <c r="F51" s="104">
        <v>0.93</v>
      </c>
      <c r="G51" s="104">
        <v>-0.37</v>
      </c>
      <c r="H51" s="104">
        <v>0</v>
      </c>
      <c r="I51" s="104">
        <v>0.79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5">
        <v>1.6400000000000001E-2</v>
      </c>
      <c r="P51" s="105">
        <v>-2.0000000000000001E-4</v>
      </c>
      <c r="Q51" s="105">
        <v>2.0000000000000001E-4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8.9999999999999998E-4</v>
      </c>
      <c r="AP51" s="105">
        <v>6.7000000000000002E-3</v>
      </c>
      <c r="AQ51" s="105">
        <v>3.2000000000000002E-3</v>
      </c>
      <c r="AR51" s="105">
        <v>1.0564</v>
      </c>
      <c r="AS51" s="105">
        <v>3.5999999999999999E-3</v>
      </c>
      <c r="AT51" s="105">
        <v>1.2999999999999999E-3</v>
      </c>
      <c r="AU51" s="105">
        <v>1.1000000000000001E-3</v>
      </c>
      <c r="AV51" s="105">
        <v>0.25</v>
      </c>
      <c r="AW51" s="106">
        <v>0</v>
      </c>
      <c r="AX51" s="21">
        <f t="shared" si="0"/>
        <v>133.66800000000001</v>
      </c>
      <c r="AY51" s="21">
        <f t="shared" si="1"/>
        <v>47.06</v>
      </c>
      <c r="AZ51" s="21">
        <f t="shared" si="2"/>
        <v>7.5388752000000014</v>
      </c>
      <c r="BA51" s="21">
        <f t="shared" si="3"/>
        <v>12.550032000000002</v>
      </c>
      <c r="BB51" s="21">
        <f t="shared" si="4"/>
        <v>7.8560800000000004</v>
      </c>
      <c r="BC51">
        <v>0</v>
      </c>
      <c r="BD51" s="49">
        <f t="shared" si="5"/>
        <v>27.127488335999999</v>
      </c>
      <c r="BE51">
        <v>0</v>
      </c>
      <c r="BF51" s="49">
        <f t="shared" si="6"/>
        <v>235.80047553599999</v>
      </c>
    </row>
    <row r="52" spans="1:58" ht="409.6">
      <c r="A52" s="11" t="s">
        <v>112</v>
      </c>
      <c r="B52" s="103">
        <v>42491</v>
      </c>
      <c r="C52" s="104">
        <v>18.899999999999999</v>
      </c>
      <c r="D52" s="104">
        <v>0.85</v>
      </c>
      <c r="E52" s="104">
        <v>0</v>
      </c>
      <c r="F52" s="104">
        <v>0</v>
      </c>
      <c r="G52" s="104">
        <v>0</v>
      </c>
      <c r="H52" s="104">
        <v>0</v>
      </c>
      <c r="I52" s="104">
        <v>0.79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5">
        <v>1.0800000000000001E-2</v>
      </c>
      <c r="P52" s="105">
        <v>-1E-4</v>
      </c>
      <c r="Q52" s="105">
        <v>-3.5999999999999999E-3</v>
      </c>
      <c r="R52" s="105">
        <v>2.0000000000000001E-4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1.6999999999999999E-3</v>
      </c>
      <c r="AK52" s="105">
        <v>3.8E-3</v>
      </c>
      <c r="AL52" s="105">
        <v>0</v>
      </c>
      <c r="AM52" s="105">
        <v>0</v>
      </c>
      <c r="AN52" s="105">
        <v>0</v>
      </c>
      <c r="AO52" s="105">
        <v>6.9999999999999994E-5</v>
      </c>
      <c r="AP52" s="105">
        <v>6.7000000000000002E-3</v>
      </c>
      <c r="AQ52" s="105">
        <v>5.7999999999999996E-3</v>
      </c>
      <c r="AR52" s="105">
        <v>1.0470999999999999</v>
      </c>
      <c r="AS52" s="105">
        <v>3.5999999999999999E-3</v>
      </c>
      <c r="AT52" s="105">
        <v>1.2999999999999999E-3</v>
      </c>
      <c r="AU52" s="105">
        <v>1.1000000000000001E-3</v>
      </c>
      <c r="AV52" s="105">
        <v>0.25</v>
      </c>
      <c r="AW52" s="106">
        <v>0</v>
      </c>
      <c r="AX52" s="21">
        <f t="shared" si="0"/>
        <v>133.66800000000001</v>
      </c>
      <c r="AY52" s="21">
        <f t="shared" si="1"/>
        <v>29.384</v>
      </c>
      <c r="AZ52" s="21">
        <f t="shared" si="2"/>
        <v>6.2957627999999897</v>
      </c>
      <c r="BA52" s="21">
        <f t="shared" si="3"/>
        <v>15.7065</v>
      </c>
      <c r="BB52" s="21">
        <f t="shared" si="4"/>
        <v>7.7891199999999996</v>
      </c>
      <c r="BC52">
        <v>0</v>
      </c>
      <c r="BD52" s="49">
        <f t="shared" si="5"/>
        <v>25.069639764000001</v>
      </c>
      <c r="BE52">
        <v>0</v>
      </c>
      <c r="BF52" s="49">
        <f t="shared" si="6"/>
        <v>217.91302256400002</v>
      </c>
    </row>
    <row r="53" spans="1:58" ht="409.6">
      <c r="A53" s="11" t="s">
        <v>113</v>
      </c>
      <c r="B53" s="103">
        <v>42491</v>
      </c>
      <c r="C53" s="104">
        <v>24.25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0.79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5">
        <v>1.23E-2</v>
      </c>
      <c r="P53" s="105">
        <v>3.8999999999999998E-3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1.1999999999999999E-3</v>
      </c>
      <c r="AK53" s="105">
        <v>0</v>
      </c>
      <c r="AL53" s="105">
        <v>0</v>
      </c>
      <c r="AM53" s="105">
        <v>0</v>
      </c>
      <c r="AN53" s="105">
        <v>0</v>
      </c>
      <c r="AO53" s="105">
        <v>1.2999999999999999E-3</v>
      </c>
      <c r="AP53" s="105">
        <v>5.8999999999999999E-3</v>
      </c>
      <c r="AQ53" s="105">
        <v>2.7000000000000001E-3</v>
      </c>
      <c r="AR53" s="105">
        <v>1.0712999999999999</v>
      </c>
      <c r="AS53" s="105">
        <v>3.5999999999999999E-3</v>
      </c>
      <c r="AT53" s="105">
        <v>1.2999999999999999E-3</v>
      </c>
      <c r="AU53" s="105">
        <v>1.1000000000000001E-3</v>
      </c>
      <c r="AV53" s="105">
        <v>0.25</v>
      </c>
      <c r="AW53" s="106">
        <v>0</v>
      </c>
      <c r="AX53" s="21">
        <f t="shared" si="0"/>
        <v>133.66800000000001</v>
      </c>
      <c r="AY53" s="21">
        <f t="shared" si="1"/>
        <v>46.039999999999992</v>
      </c>
      <c r="AZ53" s="21">
        <f t="shared" si="2"/>
        <v>9.530528399999989</v>
      </c>
      <c r="BA53" s="21">
        <f t="shared" si="3"/>
        <v>11.055816</v>
      </c>
      <c r="BB53" s="21">
        <f t="shared" si="4"/>
        <v>7.9633599999999998</v>
      </c>
      <c r="BC53">
        <v>0</v>
      </c>
      <c r="BD53" s="49">
        <f t="shared" si="5"/>
        <v>27.073501571999998</v>
      </c>
      <c r="BE53">
        <v>0</v>
      </c>
      <c r="BF53" s="49">
        <f t="shared" si="6"/>
        <v>235.33120597199996</v>
      </c>
    </row>
    <row r="54" spans="1:58" ht="409.6">
      <c r="A54" s="11" t="s">
        <v>114</v>
      </c>
      <c r="B54" s="103">
        <v>42370</v>
      </c>
      <c r="C54" s="104">
        <v>18.22</v>
      </c>
      <c r="D54" s="104">
        <v>0</v>
      </c>
      <c r="E54" s="104">
        <v>0.77</v>
      </c>
      <c r="F54" s="104">
        <v>0</v>
      </c>
      <c r="G54" s="104">
        <v>0</v>
      </c>
      <c r="H54" s="104">
        <v>0</v>
      </c>
      <c r="I54" s="104">
        <v>0.79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5">
        <v>1.21E-2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4.0000000000000002E-4</v>
      </c>
      <c r="AP54" s="105">
        <v>8.0999999999999996E-3</v>
      </c>
      <c r="AQ54" s="105">
        <v>5.4999999999999997E-3</v>
      </c>
      <c r="AR54" s="105">
        <v>1.0376000000000001</v>
      </c>
      <c r="AS54" s="105">
        <v>3.5999999999999999E-3</v>
      </c>
      <c r="AT54" s="105">
        <v>1.2999999999999999E-3</v>
      </c>
      <c r="AU54" s="105">
        <v>1.1000000000000001E-3</v>
      </c>
      <c r="AV54" s="105">
        <v>0.25</v>
      </c>
      <c r="AW54" s="106">
        <v>0</v>
      </c>
      <c r="AX54" s="21">
        <f t="shared" si="0"/>
        <v>133.66800000000001</v>
      </c>
      <c r="AY54" s="21">
        <f t="shared" si="1"/>
        <v>34.779999999999994</v>
      </c>
      <c r="AZ54" s="21">
        <f t="shared" si="2"/>
        <v>5.0259168000000107</v>
      </c>
      <c r="BA54" s="21">
        <f t="shared" si="3"/>
        <v>16.933631999999999</v>
      </c>
      <c r="BB54" s="21">
        <f t="shared" si="4"/>
        <v>7.7207200000000009</v>
      </c>
      <c r="BC54">
        <v>0</v>
      </c>
      <c r="BD54" s="49">
        <f t="shared" si="5"/>
        <v>25.756674944</v>
      </c>
      <c r="BE54">
        <v>0</v>
      </c>
      <c r="BF54" s="49">
        <f t="shared" si="6"/>
        <v>223.884943744</v>
      </c>
    </row>
    <row r="55" spans="1:58" ht="409.6">
      <c r="A55" s="11" t="s">
        <v>115</v>
      </c>
      <c r="B55" s="103">
        <v>42491</v>
      </c>
      <c r="C55" s="104">
        <v>18.190000000000001</v>
      </c>
      <c r="D55" s="104">
        <v>0</v>
      </c>
      <c r="E55" s="104">
        <v>0.17</v>
      </c>
      <c r="F55" s="104">
        <v>0</v>
      </c>
      <c r="G55" s="104">
        <v>0</v>
      </c>
      <c r="H55" s="104">
        <v>0</v>
      </c>
      <c r="I55" s="104">
        <v>0.79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5">
        <v>1.0200000000000001E-2</v>
      </c>
      <c r="P55" s="105">
        <v>6.9999999999999999E-4</v>
      </c>
      <c r="Q55" s="105">
        <v>-6.9999999999999999E-4</v>
      </c>
      <c r="R55" s="105">
        <v>-1.4E-3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2.8999999999999998E-3</v>
      </c>
      <c r="AK55" s="105">
        <v>0</v>
      </c>
      <c r="AL55" s="105">
        <v>0</v>
      </c>
      <c r="AM55" s="105">
        <v>0</v>
      </c>
      <c r="AN55" s="105">
        <v>0</v>
      </c>
      <c r="AO55" s="105">
        <v>1.6999999999999999E-3</v>
      </c>
      <c r="AP55" s="105">
        <v>6.7999999999999996E-3</v>
      </c>
      <c r="AQ55" s="105">
        <v>3.7000000000000002E-3</v>
      </c>
      <c r="AR55" s="105">
        <v>1.0481</v>
      </c>
      <c r="AS55" s="105">
        <v>3.5999999999999999E-3</v>
      </c>
      <c r="AT55" s="105">
        <v>1.2999999999999999E-3</v>
      </c>
      <c r="AU55" s="105">
        <v>1.1000000000000001E-3</v>
      </c>
      <c r="AV55" s="105">
        <v>0.25</v>
      </c>
      <c r="AW55" s="106">
        <v>0</v>
      </c>
      <c r="AX55" s="21">
        <f t="shared" si="0"/>
        <v>133.66800000000001</v>
      </c>
      <c r="AY55" s="21">
        <f t="shared" si="1"/>
        <v>31.750000000000004</v>
      </c>
      <c r="AZ55" s="21">
        <f t="shared" si="2"/>
        <v>6.4294308000000049</v>
      </c>
      <c r="BA55" s="21">
        <f t="shared" si="3"/>
        <v>13.206059999999999</v>
      </c>
      <c r="BB55" s="21">
        <f t="shared" si="4"/>
        <v>7.7963200000000006</v>
      </c>
      <c r="BC55">
        <v>0</v>
      </c>
      <c r="BD55" s="49">
        <f t="shared" si="5"/>
        <v>25.070475404000003</v>
      </c>
      <c r="BE55">
        <v>0</v>
      </c>
      <c r="BF55" s="49">
        <f t="shared" si="6"/>
        <v>217.92028620400004</v>
      </c>
    </row>
    <row r="56" spans="1:58" ht="409.6">
      <c r="A56" s="11" t="s">
        <v>117</v>
      </c>
      <c r="B56" s="103">
        <v>42491</v>
      </c>
      <c r="C56" s="104">
        <v>17.68</v>
      </c>
      <c r="D56" s="104">
        <v>0</v>
      </c>
      <c r="E56" s="104">
        <v>2.56</v>
      </c>
      <c r="F56" s="104">
        <v>-3.63</v>
      </c>
      <c r="G56" s="104">
        <v>-0.08</v>
      </c>
      <c r="H56" s="104">
        <v>0</v>
      </c>
      <c r="I56" s="104">
        <v>0.79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5">
        <v>1.2699999999999999E-2</v>
      </c>
      <c r="P56" s="105">
        <v>1.2999999999999999E-3</v>
      </c>
      <c r="Q56" s="105">
        <v>-2.8E-3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6.7999999999999996E-3</v>
      </c>
      <c r="AK56" s="105">
        <v>0</v>
      </c>
      <c r="AL56" s="105">
        <v>0</v>
      </c>
      <c r="AM56" s="105">
        <v>0</v>
      </c>
      <c r="AN56" s="105">
        <v>0</v>
      </c>
      <c r="AO56" s="105">
        <v>5.9999999999999995E-4</v>
      </c>
      <c r="AP56" s="105">
        <v>5.4000000000000003E-3</v>
      </c>
      <c r="AQ56" s="105">
        <v>4.1000000000000003E-3</v>
      </c>
      <c r="AR56" s="105">
        <v>1.0561</v>
      </c>
      <c r="AS56" s="105">
        <v>3.5999999999999999E-3</v>
      </c>
      <c r="AT56" s="105">
        <v>1.2999999999999999E-3</v>
      </c>
      <c r="AU56" s="105">
        <v>1.1000000000000001E-3</v>
      </c>
      <c r="AV56" s="105">
        <v>0.25</v>
      </c>
      <c r="AW56" s="106">
        <v>0</v>
      </c>
      <c r="AX56" s="21">
        <f t="shared" si="0"/>
        <v>133.66800000000001</v>
      </c>
      <c r="AY56" s="21">
        <f t="shared" si="1"/>
        <v>31.479999999999997</v>
      </c>
      <c r="AZ56" s="21">
        <f t="shared" si="2"/>
        <v>7.4987748000000058</v>
      </c>
      <c r="BA56" s="21">
        <f t="shared" si="3"/>
        <v>12.039540000000001</v>
      </c>
      <c r="BB56" s="21">
        <f t="shared" si="4"/>
        <v>7.8539200000000005</v>
      </c>
      <c r="BC56">
        <v>0</v>
      </c>
      <c r="BD56" s="49">
        <f t="shared" si="5"/>
        <v>25.030230523999997</v>
      </c>
      <c r="BE56">
        <v>0</v>
      </c>
      <c r="BF56" s="49">
        <f t="shared" si="6"/>
        <v>217.57046532399997</v>
      </c>
    </row>
    <row r="57" spans="1:58" ht="409.6">
      <c r="A57" s="11" t="s">
        <v>118</v>
      </c>
      <c r="B57" s="103">
        <v>42370</v>
      </c>
      <c r="C57" s="104">
        <v>11.21</v>
      </c>
      <c r="D57" s="104">
        <v>0</v>
      </c>
      <c r="E57" s="104">
        <v>0.06</v>
      </c>
      <c r="F57" s="104">
        <v>0.6</v>
      </c>
      <c r="G57" s="104">
        <v>0</v>
      </c>
      <c r="H57" s="104">
        <v>0</v>
      </c>
      <c r="I57" s="104">
        <v>0.79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5">
        <v>1.4200000000000001E-2</v>
      </c>
      <c r="P57" s="105">
        <v>5.9999999999999995E-4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  <c r="AJ57" s="105">
        <v>1.2999999999999999E-3</v>
      </c>
      <c r="AK57" s="105">
        <v>0</v>
      </c>
      <c r="AL57" s="105">
        <v>0</v>
      </c>
      <c r="AM57" s="105">
        <v>0</v>
      </c>
      <c r="AN57" s="105">
        <v>0</v>
      </c>
      <c r="AO57" s="105">
        <v>0</v>
      </c>
      <c r="AP57" s="105">
        <v>7.7999999999999996E-3</v>
      </c>
      <c r="AQ57" s="105">
        <v>6.1999999999999998E-3</v>
      </c>
      <c r="AR57" s="105">
        <v>1.0486</v>
      </c>
      <c r="AS57" s="105">
        <v>3.5999999999999999E-3</v>
      </c>
      <c r="AT57" s="105">
        <v>1.2999999999999999E-3</v>
      </c>
      <c r="AU57" s="105">
        <v>1.1000000000000001E-3</v>
      </c>
      <c r="AV57" s="105">
        <v>0.25</v>
      </c>
      <c r="AW57" s="106">
        <v>0</v>
      </c>
      <c r="AX57" s="21">
        <f t="shared" si="0"/>
        <v>133.66800000000001</v>
      </c>
      <c r="AY57" s="21">
        <f t="shared" si="1"/>
        <v>30.42</v>
      </c>
      <c r="AZ57" s="21">
        <f t="shared" si="2"/>
        <v>6.496264799999997</v>
      </c>
      <c r="BA57" s="21">
        <f t="shared" si="3"/>
        <v>17.616479999999996</v>
      </c>
      <c r="BB57" s="21">
        <f t="shared" si="4"/>
        <v>7.7999200000000002</v>
      </c>
      <c r="BC57">
        <v>0</v>
      </c>
      <c r="BD57" s="49">
        <f t="shared" si="5"/>
        <v>25.480086424000007</v>
      </c>
      <c r="BE57">
        <v>0</v>
      </c>
      <c r="BF57" s="49">
        <f t="shared" si="6"/>
        <v>221.48075122400004</v>
      </c>
    </row>
    <row r="58" spans="1:58" ht="409.6">
      <c r="A58" s="67" t="s">
        <v>119</v>
      </c>
      <c r="B58" s="103">
        <v>42491</v>
      </c>
      <c r="C58" s="104">
        <v>14.02</v>
      </c>
      <c r="D58" s="104">
        <v>0</v>
      </c>
      <c r="E58" s="104">
        <v>0.32</v>
      </c>
      <c r="F58" s="104">
        <v>1.68</v>
      </c>
      <c r="G58" s="104">
        <v>7.0000000000000007E-2</v>
      </c>
      <c r="H58" s="104">
        <v>0.11</v>
      </c>
      <c r="I58" s="104">
        <v>0.79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5">
        <v>1.29E-2</v>
      </c>
      <c r="P58" s="105">
        <v>-8.0000000000000004E-4</v>
      </c>
      <c r="Q58" s="105">
        <v>-2.7000000000000001E-3</v>
      </c>
      <c r="R58" s="105">
        <v>-4.0000000000000002E-4</v>
      </c>
      <c r="S58" s="105">
        <v>2.9999999999999997E-4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  <c r="AI58" s="105">
        <v>0</v>
      </c>
      <c r="AJ58" s="105">
        <v>6.1999999999999998E-3</v>
      </c>
      <c r="AK58" s="105">
        <v>0</v>
      </c>
      <c r="AL58" s="105">
        <v>0</v>
      </c>
      <c r="AM58" s="105">
        <v>0</v>
      </c>
      <c r="AN58" s="105">
        <v>0</v>
      </c>
      <c r="AO58" s="105">
        <v>8.0000000000000004E-4</v>
      </c>
      <c r="AP58" s="105">
        <v>5.8999999999999999E-3</v>
      </c>
      <c r="AQ58" s="105">
        <v>4.4999999999999997E-3</v>
      </c>
      <c r="AR58" s="105">
        <v>1.0457000000000001</v>
      </c>
      <c r="AS58" s="105">
        <v>3.5999999999999999E-3</v>
      </c>
      <c r="AT58" s="105">
        <v>1.2999999999999999E-3</v>
      </c>
      <c r="AU58" s="105">
        <v>1.1000000000000001E-3</v>
      </c>
      <c r="AV58" s="105">
        <v>0.25</v>
      </c>
      <c r="AW58" s="106">
        <v>0</v>
      </c>
      <c r="AX58" s="21">
        <f t="shared" si="0"/>
        <v>133.66800000000001</v>
      </c>
      <c r="AY58" s="21">
        <f t="shared" si="1"/>
        <v>29.11</v>
      </c>
      <c r="AZ58" s="21">
        <f t="shared" si="2"/>
        <v>6.1086276000000099</v>
      </c>
      <c r="BA58" s="21">
        <f t="shared" si="3"/>
        <v>13.050336000000001</v>
      </c>
      <c r="BB58" s="21">
        <f t="shared" si="4"/>
        <v>7.7790400000000011</v>
      </c>
      <c r="BC58">
        <v>0</v>
      </c>
      <c r="BD58" s="49">
        <f t="shared" si="5"/>
        <v>24.663080468000004</v>
      </c>
      <c r="BE58">
        <v>0</v>
      </c>
      <c r="BF58" s="49">
        <f t="shared" si="6"/>
        <v>214.37908406800003</v>
      </c>
    </row>
    <row r="59" spans="1:58" ht="409.6">
      <c r="A59" s="92" t="s">
        <v>245</v>
      </c>
      <c r="B59" s="103">
        <v>42370</v>
      </c>
      <c r="C59" s="104">
        <v>26.52</v>
      </c>
      <c r="D59" s="104">
        <v>0</v>
      </c>
      <c r="E59" s="104">
        <v>4.1100000000000003</v>
      </c>
      <c r="F59" s="104">
        <v>0</v>
      </c>
      <c r="G59" s="104">
        <v>0</v>
      </c>
      <c r="H59" s="104">
        <v>0</v>
      </c>
      <c r="I59" s="104">
        <v>0.79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5">
        <v>1.46E-2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1.1000000000000001E-3</v>
      </c>
      <c r="AP59" s="105">
        <v>4.3E-3</v>
      </c>
      <c r="AQ59" s="105">
        <v>3.3E-3</v>
      </c>
      <c r="AR59" s="105">
        <v>1.0809</v>
      </c>
      <c r="AS59" s="105">
        <v>3.5999999999999999E-3</v>
      </c>
      <c r="AT59" s="105">
        <v>1.2999999999999999E-3</v>
      </c>
      <c r="AU59" s="105">
        <v>1.1000000000000001E-3</v>
      </c>
      <c r="AV59" s="105">
        <v>0.25</v>
      </c>
      <c r="AW59" s="106">
        <v>0</v>
      </c>
      <c r="AX59" s="21">
        <f t="shared" si="0"/>
        <v>133.66800000000001</v>
      </c>
      <c r="AY59" s="21">
        <f t="shared" si="1"/>
        <v>50.26</v>
      </c>
      <c r="AZ59" s="21">
        <f t="shared" si="2"/>
        <v>10.813741199999997</v>
      </c>
      <c r="BA59" s="21">
        <f t="shared" si="3"/>
        <v>9.8578079999999986</v>
      </c>
      <c r="BB59" s="21">
        <f t="shared" si="4"/>
        <v>8.0324799999999996</v>
      </c>
      <c r="BC59">
        <v>0</v>
      </c>
      <c r="BD59" s="49">
        <f t="shared" si="5"/>
        <v>27.642163796000002</v>
      </c>
      <c r="BE59">
        <v>0</v>
      </c>
      <c r="BF59" s="49">
        <f t="shared" si="6"/>
        <v>240.27419299600001</v>
      </c>
    </row>
    <row r="60" spans="1:58" ht="409.6">
      <c r="A60" s="11" t="s">
        <v>121</v>
      </c>
      <c r="B60" s="103">
        <v>42491</v>
      </c>
      <c r="C60" s="104">
        <v>15.2</v>
      </c>
      <c r="D60" s="104">
        <v>0</v>
      </c>
      <c r="E60" s="104">
        <v>0.05</v>
      </c>
      <c r="F60" s="104">
        <v>0</v>
      </c>
      <c r="G60" s="104">
        <v>0</v>
      </c>
      <c r="H60" s="104">
        <v>0</v>
      </c>
      <c r="I60" s="104">
        <v>0.79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5">
        <v>9.4000000000000004E-3</v>
      </c>
      <c r="P60" s="105">
        <v>1.1000000000000001E-3</v>
      </c>
      <c r="Q60" s="105">
        <v>5.0000000000000001E-4</v>
      </c>
      <c r="R60" s="105">
        <v>-2.0000000000000001E-4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5.7000000000000002E-3</v>
      </c>
      <c r="AK60" s="105">
        <v>0</v>
      </c>
      <c r="AL60" s="105">
        <v>0</v>
      </c>
      <c r="AM60" s="105">
        <v>0</v>
      </c>
      <c r="AN60" s="105">
        <v>0</v>
      </c>
      <c r="AO60" s="105">
        <v>1E-3</v>
      </c>
      <c r="AP60" s="105">
        <v>7.0000000000000001E-3</v>
      </c>
      <c r="AQ60" s="105">
        <v>5.1999999999999998E-3</v>
      </c>
      <c r="AR60" s="105">
        <v>1.0548</v>
      </c>
      <c r="AS60" s="105">
        <v>3.5999999999999999E-3</v>
      </c>
      <c r="AT60" s="105">
        <v>1.2999999999999999E-3</v>
      </c>
      <c r="AU60" s="105">
        <v>1.1000000000000001E-3</v>
      </c>
      <c r="AV60" s="105">
        <v>0.25</v>
      </c>
      <c r="AW60" s="106">
        <v>0</v>
      </c>
      <c r="AX60" s="21">
        <f t="shared" si="0"/>
        <v>133.66800000000001</v>
      </c>
      <c r="AY60" s="21">
        <f t="shared" si="1"/>
        <v>30.200000000000003</v>
      </c>
      <c r="AZ60" s="21">
        <f t="shared" si="2"/>
        <v>7.325006399999995</v>
      </c>
      <c r="BA60" s="21">
        <f t="shared" si="3"/>
        <v>15.442271999999999</v>
      </c>
      <c r="BB60" s="21">
        <f t="shared" si="4"/>
        <v>7.8445599999999995</v>
      </c>
      <c r="BC60">
        <v>0</v>
      </c>
      <c r="BD60" s="49">
        <f t="shared" si="5"/>
        <v>25.282378992000002</v>
      </c>
      <c r="BE60">
        <v>0</v>
      </c>
      <c r="BF60" s="49">
        <f t="shared" si="6"/>
        <v>219.762217392</v>
      </c>
    </row>
    <row r="61" spans="1:58" ht="409.6">
      <c r="A61" s="67" t="s">
        <v>313</v>
      </c>
      <c r="B61" s="103">
        <v>42370</v>
      </c>
      <c r="C61" s="104">
        <v>12.9</v>
      </c>
      <c r="D61" s="104">
        <v>0</v>
      </c>
      <c r="E61" s="104">
        <v>0.2</v>
      </c>
      <c r="F61" s="104">
        <v>1.33</v>
      </c>
      <c r="G61" s="104">
        <v>-0.04</v>
      </c>
      <c r="H61" s="104">
        <v>-0.1</v>
      </c>
      <c r="I61" s="104">
        <v>0.79</v>
      </c>
      <c r="J61" s="104">
        <v>0.06</v>
      </c>
      <c r="K61" s="104">
        <v>0.12</v>
      </c>
      <c r="L61" s="104">
        <v>7.0000000000000007E-2</v>
      </c>
      <c r="M61" s="104">
        <v>0</v>
      </c>
      <c r="N61" s="104">
        <v>0</v>
      </c>
      <c r="O61" s="105">
        <v>1.43E-2</v>
      </c>
      <c r="P61" s="105">
        <v>2.9999999999999997E-4</v>
      </c>
      <c r="Q61" s="105">
        <v>-2.9999999999999997E-4</v>
      </c>
      <c r="R61" s="105">
        <v>1E-4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1.1999999999999999E-3</v>
      </c>
      <c r="AK61" s="105">
        <v>0</v>
      </c>
      <c r="AL61" s="105">
        <v>0</v>
      </c>
      <c r="AM61" s="105">
        <v>0</v>
      </c>
      <c r="AN61" s="105">
        <v>0</v>
      </c>
      <c r="AO61" s="105">
        <v>2.9999999999999997E-4</v>
      </c>
      <c r="AP61" s="105">
        <v>8.0000000000000002E-3</v>
      </c>
      <c r="AQ61" s="105">
        <v>3.5000000000000001E-3</v>
      </c>
      <c r="AR61" s="105">
        <v>1.0345</v>
      </c>
      <c r="AS61" s="105">
        <v>3.5999999999999999E-3</v>
      </c>
      <c r="AT61" s="105">
        <v>1.2999999999999999E-3</v>
      </c>
      <c r="AU61" s="105">
        <v>1.1000000000000001E-3</v>
      </c>
      <c r="AV61" s="105">
        <v>0.25</v>
      </c>
      <c r="AW61" s="106">
        <v>0</v>
      </c>
      <c r="AX61" s="21">
        <f t="shared" ref="AX61:AX79" si="7">$BH$1*$BJ$4</f>
        <v>133.66800000000001</v>
      </c>
      <c r="AY61" s="21">
        <f t="shared" ref="AY61:AY79" si="8">SUM(C61:N61)+SUM(O61:AI61,AO61)*$BH$1</f>
        <v>32.97</v>
      </c>
      <c r="AZ61" s="21">
        <f t="shared" ref="AZ61:AZ79" si="9">$BH$1*$BJ$4*(AR61-1)</f>
        <v>4.611545999999997</v>
      </c>
      <c r="BA61" s="21">
        <f t="shared" ref="BA61:BA79" si="10">$BH$1*AR61*SUM(AP61:AQ61)</f>
        <v>14.276099999999998</v>
      </c>
      <c r="BB61" s="21">
        <f t="shared" si="4"/>
        <v>7.6984000000000004</v>
      </c>
      <c r="BC61">
        <v>0</v>
      </c>
      <c r="BD61" s="49">
        <f t="shared" si="5"/>
        <v>25.11912598</v>
      </c>
      <c r="BE61">
        <v>0</v>
      </c>
      <c r="BF61" s="49">
        <f t="shared" si="6"/>
        <v>218.34317197999999</v>
      </c>
    </row>
    <row r="62" spans="1:58" ht="409.6">
      <c r="A62" s="11" t="s">
        <v>123</v>
      </c>
      <c r="B62" s="103">
        <v>42491</v>
      </c>
      <c r="C62" s="104">
        <v>13.23</v>
      </c>
      <c r="D62" s="104">
        <v>0</v>
      </c>
      <c r="E62" s="104">
        <v>0.05</v>
      </c>
      <c r="F62" s="104">
        <v>0</v>
      </c>
      <c r="G62" s="104">
        <v>0</v>
      </c>
      <c r="H62" s="104">
        <v>0</v>
      </c>
      <c r="I62" s="104">
        <v>0.79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5">
        <v>1.37E-2</v>
      </c>
      <c r="P62" s="105">
        <v>2.0000000000000001E-4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5.4000000000000003E-3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6.1000000000000004E-3</v>
      </c>
      <c r="AQ62" s="105">
        <v>0</v>
      </c>
      <c r="AR62" s="105">
        <v>1.0488999999999999</v>
      </c>
      <c r="AS62" s="105">
        <v>3.5999999999999999E-3</v>
      </c>
      <c r="AT62" s="105">
        <v>1.2999999999999999E-3</v>
      </c>
      <c r="AU62" s="105">
        <v>1.1000000000000001E-3</v>
      </c>
      <c r="AV62" s="105">
        <v>0.25</v>
      </c>
      <c r="AW62" s="106">
        <v>0</v>
      </c>
      <c r="AX62" s="21">
        <f t="shared" si="7"/>
        <v>133.66800000000001</v>
      </c>
      <c r="AY62" s="21">
        <f t="shared" si="8"/>
        <v>30.75</v>
      </c>
      <c r="AZ62" s="21">
        <f t="shared" si="9"/>
        <v>6.5363651999999925</v>
      </c>
      <c r="BA62" s="21">
        <f t="shared" si="10"/>
        <v>7.6779479999999998</v>
      </c>
      <c r="BB62" s="21">
        <f t="shared" si="4"/>
        <v>7.8020800000000001</v>
      </c>
      <c r="BC62">
        <v>0</v>
      </c>
      <c r="BD62" s="49">
        <f t="shared" si="5"/>
        <v>24.236471116000001</v>
      </c>
      <c r="BE62">
        <v>0</v>
      </c>
      <c r="BF62" s="49">
        <f t="shared" si="6"/>
        <v>210.67086431599998</v>
      </c>
    </row>
    <row r="63" spans="1:58" ht="409.6">
      <c r="A63" s="16" t="s">
        <v>124</v>
      </c>
      <c r="B63" s="107">
        <v>42125</v>
      </c>
      <c r="C63" s="104">
        <v>13.97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0.79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5">
        <v>1.4500000000000001E-2</v>
      </c>
      <c r="P63" s="105">
        <v>-2.5999999999999999E-3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2.8E-3</v>
      </c>
      <c r="AK63" s="105">
        <v>0</v>
      </c>
      <c r="AL63" s="105">
        <v>0</v>
      </c>
      <c r="AM63" s="105">
        <v>0</v>
      </c>
      <c r="AN63" s="105">
        <v>0</v>
      </c>
      <c r="AO63" s="105">
        <v>1.1000000000000001E-3</v>
      </c>
      <c r="AP63" s="105">
        <v>6.4000000000000003E-3</v>
      </c>
      <c r="AQ63" s="105">
        <v>3.3E-3</v>
      </c>
      <c r="AR63" s="105">
        <v>1.081</v>
      </c>
      <c r="AS63" s="105">
        <v>3.5999999999999999E-3</v>
      </c>
      <c r="AT63" s="105">
        <v>1.2999999999999999E-3</v>
      </c>
      <c r="AU63" s="105">
        <v>1.1000000000000001E-3</v>
      </c>
      <c r="AV63" s="105">
        <v>0.25</v>
      </c>
      <c r="AW63" s="106">
        <v>0</v>
      </c>
      <c r="AX63" s="21">
        <f t="shared" si="7"/>
        <v>133.66800000000001</v>
      </c>
      <c r="AY63" s="21">
        <f t="shared" si="8"/>
        <v>30.360000000000003</v>
      </c>
      <c r="AZ63" s="21">
        <f t="shared" si="9"/>
        <v>10.827107999999996</v>
      </c>
      <c r="BA63" s="21">
        <f t="shared" si="10"/>
        <v>12.582840000000001</v>
      </c>
      <c r="BB63" s="21">
        <f t="shared" si="4"/>
        <v>8.0332000000000008</v>
      </c>
      <c r="BC63">
        <v>0</v>
      </c>
      <c r="BD63" s="49">
        <f t="shared" si="5"/>
        <v>25.411249240000004</v>
      </c>
      <c r="BE63">
        <v>0</v>
      </c>
      <c r="BF63" s="49">
        <f t="shared" si="6"/>
        <v>220.88239724000005</v>
      </c>
    </row>
    <row r="64" spans="1:58" ht="409.6">
      <c r="A64" s="16" t="s">
        <v>125</v>
      </c>
      <c r="B64" s="107">
        <v>42125</v>
      </c>
      <c r="C64" s="104">
        <v>13.19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0.79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5">
        <v>1.4999999999999999E-2</v>
      </c>
      <c r="P64" s="105">
        <v>2.8999999999999998E-3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8.0000000000000004E-4</v>
      </c>
      <c r="AK64" s="105">
        <v>0</v>
      </c>
      <c r="AL64" s="105">
        <v>0</v>
      </c>
      <c r="AM64" s="105">
        <v>0</v>
      </c>
      <c r="AN64" s="105">
        <v>0</v>
      </c>
      <c r="AO64" s="105">
        <v>2.3999999999999998E-3</v>
      </c>
      <c r="AP64" s="105">
        <v>8.2000000000000007E-3</v>
      </c>
      <c r="AQ64" s="105">
        <v>5.8999999999999999E-3</v>
      </c>
      <c r="AR64" s="105">
        <v>1.0797000000000001</v>
      </c>
      <c r="AS64" s="105">
        <v>3.5999999999999999E-3</v>
      </c>
      <c r="AT64" s="105">
        <v>1.2999999999999999E-3</v>
      </c>
      <c r="AU64" s="105">
        <v>1.1000000000000001E-3</v>
      </c>
      <c r="AV64" s="105">
        <v>0.25</v>
      </c>
      <c r="AW64" s="106">
        <v>0</v>
      </c>
      <c r="AX64" s="21">
        <f t="shared" si="7"/>
        <v>133.66800000000001</v>
      </c>
      <c r="AY64" s="21">
        <f t="shared" si="8"/>
        <v>38.340000000000003</v>
      </c>
      <c r="AZ64" s="21">
        <f t="shared" si="9"/>
        <v>10.653339600000015</v>
      </c>
      <c r="BA64" s="21">
        <f t="shared" si="10"/>
        <v>18.268524000000003</v>
      </c>
      <c r="BB64" s="21">
        <f t="shared" si="4"/>
        <v>8.0238399999999999</v>
      </c>
      <c r="BC64">
        <v>0</v>
      </c>
      <c r="BD64" s="49">
        <f t="shared" si="5"/>
        <v>27.163981468000006</v>
      </c>
      <c r="BE64">
        <v>0</v>
      </c>
      <c r="BF64" s="49">
        <f t="shared" si="6"/>
        <v>236.11768506800004</v>
      </c>
    </row>
    <row r="65" spans="1:58" ht="409.6">
      <c r="A65" s="11" t="s">
        <v>126</v>
      </c>
      <c r="B65" s="103">
        <v>42491</v>
      </c>
      <c r="C65" s="104">
        <v>31.23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0.79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5">
        <v>8.8999999999999999E-3</v>
      </c>
      <c r="P65" s="105">
        <v>-3.2000000000000002E-3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4.7999999999999996E-3</v>
      </c>
      <c r="AK65" s="105">
        <v>0</v>
      </c>
      <c r="AL65" s="105">
        <v>0</v>
      </c>
      <c r="AM65" s="105">
        <v>0</v>
      </c>
      <c r="AN65" s="105">
        <v>0</v>
      </c>
      <c r="AO65" s="105">
        <v>3.7000000000000002E-3</v>
      </c>
      <c r="AP65" s="105">
        <v>6.7999999999999996E-3</v>
      </c>
      <c r="AQ65" s="105">
        <v>1.6999999999999999E-3</v>
      </c>
      <c r="AR65" s="105">
        <v>1.0896999999999999</v>
      </c>
      <c r="AS65" s="105">
        <v>3.5999999999999999E-3</v>
      </c>
      <c r="AT65" s="105">
        <v>1.2999999999999999E-3</v>
      </c>
      <c r="AU65" s="105">
        <v>1.1000000000000001E-3</v>
      </c>
      <c r="AV65" s="105">
        <v>0.25</v>
      </c>
      <c r="AW65" s="106">
        <v>0</v>
      </c>
      <c r="AX65" s="21">
        <f t="shared" si="7"/>
        <v>133.66800000000001</v>
      </c>
      <c r="AY65" s="21">
        <f t="shared" si="8"/>
        <v>43.300000000000004</v>
      </c>
      <c r="AZ65" s="21">
        <f t="shared" si="9"/>
        <v>11.990019599999986</v>
      </c>
      <c r="BA65" s="21">
        <f t="shared" si="10"/>
        <v>11.114939999999997</v>
      </c>
      <c r="BB65" s="21">
        <f t="shared" si="4"/>
        <v>8.095839999999999</v>
      </c>
      <c r="BC65">
        <v>0</v>
      </c>
      <c r="BD65" s="49">
        <f t="shared" si="5"/>
        <v>27.061943948</v>
      </c>
      <c r="BE65">
        <v>0</v>
      </c>
      <c r="BF65" s="49">
        <f t="shared" si="6"/>
        <v>235.23074354799999</v>
      </c>
    </row>
    <row r="66" spans="1:58" ht="409.6">
      <c r="A66" s="11" t="s">
        <v>127</v>
      </c>
      <c r="B66" s="103">
        <v>42370</v>
      </c>
      <c r="C66" s="104">
        <v>17.309999999999999</v>
      </c>
      <c r="D66" s="104">
        <v>0</v>
      </c>
      <c r="E66" s="104">
        <v>0.37</v>
      </c>
      <c r="F66" s="104">
        <v>0</v>
      </c>
      <c r="G66" s="104">
        <v>0</v>
      </c>
      <c r="H66" s="104">
        <v>0</v>
      </c>
      <c r="I66" s="104">
        <v>0.79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5">
        <v>1.2800000000000001E-2</v>
      </c>
      <c r="P66" s="105">
        <v>-3.7000000000000002E-3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1.12E-2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7.4000000000000003E-3</v>
      </c>
      <c r="AQ66" s="105">
        <v>5.7999999999999996E-3</v>
      </c>
      <c r="AR66" s="105">
        <v>1.0392999999999999</v>
      </c>
      <c r="AS66" s="105">
        <v>3.5999999999999999E-3</v>
      </c>
      <c r="AT66" s="105">
        <v>1.2999999999999999E-3</v>
      </c>
      <c r="AU66" s="105">
        <v>1.1000000000000001E-3</v>
      </c>
      <c r="AV66" s="105">
        <v>0.25</v>
      </c>
      <c r="AW66" s="106">
        <v>0</v>
      </c>
      <c r="AX66" s="21">
        <f t="shared" si="7"/>
        <v>133.66800000000001</v>
      </c>
      <c r="AY66" s="21">
        <f t="shared" si="8"/>
        <v>29.39</v>
      </c>
      <c r="AZ66" s="21">
        <f t="shared" si="9"/>
        <v>5.2531523999999861</v>
      </c>
      <c r="BA66" s="21">
        <f t="shared" si="10"/>
        <v>16.462511999999997</v>
      </c>
      <c r="BB66" s="21">
        <f t="shared" ref="BB66:BB79" si="11">SUM(AS66:AU66)*$BH$1*AR66+AV66</f>
        <v>7.7329599999999994</v>
      </c>
      <c r="BC66">
        <v>0</v>
      </c>
      <c r="BD66" s="49">
        <f t="shared" ref="BD66:BD79" si="12">SUM(AX66:BB66)*0.13</f>
        <v>25.025861171999995</v>
      </c>
      <c r="BE66">
        <v>0</v>
      </c>
      <c r="BF66" s="49">
        <f t="shared" ref="BF66:BF79" si="13">SUM(AX66:BB66,BD66)</f>
        <v>217.53248557199996</v>
      </c>
    </row>
    <row r="67" spans="1:58" ht="409.6">
      <c r="A67" s="11" t="s">
        <v>128</v>
      </c>
      <c r="B67" s="103">
        <v>42491</v>
      </c>
      <c r="C67" s="104">
        <v>15.24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0.79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5">
        <v>9.7000000000000003E-3</v>
      </c>
      <c r="P67" s="105">
        <v>-1E-3</v>
      </c>
      <c r="Q67" s="105">
        <v>-1E-4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3.7000000000000002E-3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6.1000000000000004E-3</v>
      </c>
      <c r="AQ67" s="105">
        <v>4.5999999999999999E-3</v>
      </c>
      <c r="AR67" s="105">
        <v>1.0342</v>
      </c>
      <c r="AS67" s="105">
        <v>3.5999999999999999E-3</v>
      </c>
      <c r="AT67" s="105">
        <v>1.2999999999999999E-3</v>
      </c>
      <c r="AU67" s="105">
        <v>1.1000000000000001E-3</v>
      </c>
      <c r="AV67" s="105">
        <v>0.25</v>
      </c>
      <c r="AW67" s="106">
        <v>0</v>
      </c>
      <c r="AX67" s="21">
        <f t="shared" si="7"/>
        <v>133.66800000000001</v>
      </c>
      <c r="AY67" s="21">
        <f t="shared" si="8"/>
        <v>26.35</v>
      </c>
      <c r="AZ67" s="21">
        <f t="shared" si="9"/>
        <v>4.5714456000000014</v>
      </c>
      <c r="BA67" s="21">
        <f t="shared" si="10"/>
        <v>13.279128000000002</v>
      </c>
      <c r="BB67" s="21">
        <f t="shared" si="11"/>
        <v>7.6962400000000004</v>
      </c>
      <c r="BC67">
        <v>0</v>
      </c>
      <c r="BD67" s="49">
        <f t="shared" si="12"/>
        <v>24.123425768000001</v>
      </c>
      <c r="BE67">
        <v>0</v>
      </c>
      <c r="BF67" s="49">
        <f t="shared" si="13"/>
        <v>209.68823936800001</v>
      </c>
    </row>
    <row r="68" spans="1:58" ht="409.6">
      <c r="A68" s="11" t="s">
        <v>129</v>
      </c>
      <c r="B68" s="103">
        <v>42491</v>
      </c>
      <c r="C68" s="104">
        <v>13.8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0.79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5">
        <v>1.9699999999999999E-2</v>
      </c>
      <c r="P68" s="105">
        <v>1.4E-3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2.3E-3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6.8999999999999999E-3</v>
      </c>
      <c r="AQ68" s="105">
        <v>5.5999999999999999E-3</v>
      </c>
      <c r="AR68" s="105">
        <v>1.0333000000000001</v>
      </c>
      <c r="AS68" s="105">
        <v>3.5999999999999999E-3</v>
      </c>
      <c r="AT68" s="105">
        <v>1.2999999999999999E-3</v>
      </c>
      <c r="AU68" s="105">
        <v>1.1000000000000001E-3</v>
      </c>
      <c r="AV68" s="105">
        <v>0.25</v>
      </c>
      <c r="AW68" s="106">
        <v>0</v>
      </c>
      <c r="AX68" s="21">
        <f t="shared" si="7"/>
        <v>133.66800000000001</v>
      </c>
      <c r="AY68" s="21">
        <f t="shared" si="8"/>
        <v>39.909999999999997</v>
      </c>
      <c r="AZ68" s="21">
        <f t="shared" si="9"/>
        <v>4.4511444000000147</v>
      </c>
      <c r="BA68" s="21">
        <f t="shared" si="10"/>
        <v>15.499500000000001</v>
      </c>
      <c r="BB68" s="21">
        <f t="shared" si="11"/>
        <v>7.6897600000000006</v>
      </c>
      <c r="BC68">
        <v>0</v>
      </c>
      <c r="BD68" s="49">
        <f t="shared" si="12"/>
        <v>26.158392572000004</v>
      </c>
      <c r="BE68">
        <v>0</v>
      </c>
      <c r="BF68" s="49">
        <f t="shared" si="13"/>
        <v>227.37679697200002</v>
      </c>
    </row>
    <row r="69" spans="1:58" ht="409.6">
      <c r="A69" s="11" t="s">
        <v>130</v>
      </c>
      <c r="B69" s="103">
        <v>42430</v>
      </c>
      <c r="C69" s="104">
        <v>22.78</v>
      </c>
      <c r="D69" s="104">
        <v>0</v>
      </c>
      <c r="E69" s="104">
        <v>0.08</v>
      </c>
      <c r="F69" s="104">
        <v>0.06</v>
      </c>
      <c r="G69" s="104">
        <v>0.28000000000000003</v>
      </c>
      <c r="H69" s="104">
        <v>-0.17</v>
      </c>
      <c r="I69" s="104">
        <v>0.78</v>
      </c>
      <c r="J69" s="104">
        <v>-0.08</v>
      </c>
      <c r="K69" s="104">
        <v>-0.03</v>
      </c>
      <c r="L69" s="104">
        <v>-0.48</v>
      </c>
      <c r="M69" s="104">
        <v>-1.48</v>
      </c>
      <c r="N69" s="104">
        <v>1.7500000000000002</v>
      </c>
      <c r="O69" s="105">
        <v>1.8800000000000001E-2</v>
      </c>
      <c r="P69" s="105">
        <v>-9.0000000000000006E-5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6.0000000000000002E-5</v>
      </c>
      <c r="AP69" s="105">
        <v>9.1400000000000006E-3</v>
      </c>
      <c r="AQ69" s="105">
        <v>7.8600000000000007E-3</v>
      </c>
      <c r="AR69" s="105">
        <v>1.0376000000000001</v>
      </c>
      <c r="AS69" s="105">
        <v>3.5999999999999999E-3</v>
      </c>
      <c r="AT69" s="105">
        <v>1.2999999999999999E-3</v>
      </c>
      <c r="AU69" s="105">
        <v>1.1000000000000001E-3</v>
      </c>
      <c r="AV69" s="105">
        <v>0.25</v>
      </c>
      <c r="AW69" s="106">
        <v>0</v>
      </c>
      <c r="AX69" s="21">
        <f t="shared" si="7"/>
        <v>133.66800000000001</v>
      </c>
      <c r="AY69" s="21">
        <f t="shared" si="8"/>
        <v>46.013999999999996</v>
      </c>
      <c r="AZ69" s="21">
        <f t="shared" si="9"/>
        <v>5.0259168000000107</v>
      </c>
      <c r="BA69" s="21">
        <f t="shared" si="10"/>
        <v>21.167040000000004</v>
      </c>
      <c r="BB69" s="21">
        <f t="shared" si="11"/>
        <v>7.7207200000000009</v>
      </c>
      <c r="BC69">
        <v>0</v>
      </c>
      <c r="BD69" s="49">
        <f t="shared" si="12"/>
        <v>27.767437984000004</v>
      </c>
      <c r="BE69">
        <v>0</v>
      </c>
      <c r="BF69" s="49">
        <f t="shared" si="13"/>
        <v>241.36311478400003</v>
      </c>
    </row>
    <row r="70" spans="1:58" ht="409.6">
      <c r="A70" s="11" t="s">
        <v>134</v>
      </c>
      <c r="B70" s="103">
        <v>42491</v>
      </c>
      <c r="C70" s="104">
        <v>16.3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0.79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5">
        <v>1.23E-2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1E-3</v>
      </c>
      <c r="AP70" s="105">
        <v>6.7999999999999996E-3</v>
      </c>
      <c r="AQ70" s="105">
        <v>4.7000000000000002E-3</v>
      </c>
      <c r="AR70" s="105">
        <v>1.0482</v>
      </c>
      <c r="AS70" s="105">
        <v>3.5999999999999999E-3</v>
      </c>
      <c r="AT70" s="105">
        <v>1.2999999999999999E-3</v>
      </c>
      <c r="AU70" s="105">
        <v>1.1000000000000001E-3</v>
      </c>
      <c r="AV70" s="105">
        <v>0.25</v>
      </c>
      <c r="AW70" s="106">
        <v>0</v>
      </c>
      <c r="AX70" s="21">
        <f t="shared" si="7"/>
        <v>133.66800000000001</v>
      </c>
      <c r="AY70" s="21">
        <f t="shared" si="8"/>
        <v>33.049999999999997</v>
      </c>
      <c r="AZ70" s="21">
        <f t="shared" si="9"/>
        <v>6.4427976000000031</v>
      </c>
      <c r="BA70" s="21">
        <f t="shared" si="10"/>
        <v>14.465159999999999</v>
      </c>
      <c r="BB70" s="21">
        <f t="shared" si="11"/>
        <v>7.79704</v>
      </c>
      <c r="BC70">
        <v>0</v>
      </c>
      <c r="BD70" s="49">
        <f t="shared" si="12"/>
        <v>25.404989688000004</v>
      </c>
      <c r="BE70">
        <v>0</v>
      </c>
      <c r="BF70" s="49">
        <f t="shared" si="13"/>
        <v>220.82798728800003</v>
      </c>
    </row>
    <row r="71" spans="1:58" ht="409.6">
      <c r="A71" s="11" t="s">
        <v>135</v>
      </c>
      <c r="B71" s="103">
        <v>42491</v>
      </c>
      <c r="C71" s="104">
        <v>14.91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0.79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5">
        <v>1.18E-2</v>
      </c>
      <c r="P71" s="105">
        <v>1.2999999999999999E-3</v>
      </c>
      <c r="Q71" s="105">
        <v>-2.3E-3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9.1000000000000004E-3</v>
      </c>
      <c r="AK71" s="105">
        <v>1.2E-2</v>
      </c>
      <c r="AL71" s="105">
        <v>0</v>
      </c>
      <c r="AM71" s="105">
        <v>0</v>
      </c>
      <c r="AN71" s="105">
        <v>0</v>
      </c>
      <c r="AO71" s="105">
        <v>2.3999999999999998E-3</v>
      </c>
      <c r="AP71" s="105">
        <v>7.0000000000000001E-3</v>
      </c>
      <c r="AQ71" s="105">
        <v>5.4000000000000003E-3</v>
      </c>
      <c r="AR71" s="105">
        <v>1.0802</v>
      </c>
      <c r="AS71" s="105">
        <v>3.5999999999999999E-3</v>
      </c>
      <c r="AT71" s="105">
        <v>1.2999999999999999E-3</v>
      </c>
      <c r="AU71" s="105">
        <v>1.1000000000000001E-3</v>
      </c>
      <c r="AV71" s="105">
        <v>0.25</v>
      </c>
      <c r="AW71" s="106">
        <v>0</v>
      </c>
      <c r="AX71" s="21">
        <f t="shared" si="7"/>
        <v>133.66800000000001</v>
      </c>
      <c r="AY71" s="21">
        <f t="shared" si="8"/>
        <v>31.54</v>
      </c>
      <c r="AZ71" s="21">
        <f t="shared" si="9"/>
        <v>10.720173600000008</v>
      </c>
      <c r="BA71" s="21">
        <f t="shared" si="10"/>
        <v>16.073376000000003</v>
      </c>
      <c r="BB71" s="21">
        <f t="shared" si="11"/>
        <v>8.0274400000000004</v>
      </c>
      <c r="BC71">
        <v>0</v>
      </c>
      <c r="BD71" s="49">
        <f t="shared" si="12"/>
        <v>26.003768648000005</v>
      </c>
      <c r="BE71">
        <v>0</v>
      </c>
      <c r="BF71" s="49">
        <f t="shared" si="13"/>
        <v>226.03275824800002</v>
      </c>
    </row>
    <row r="72" spans="1:58" ht="409.6">
      <c r="A72" s="11" t="s">
        <v>136</v>
      </c>
      <c r="B72" s="103">
        <v>42370</v>
      </c>
      <c r="C72" s="104">
        <v>19.71</v>
      </c>
      <c r="D72" s="104">
        <v>0</v>
      </c>
      <c r="E72" s="104">
        <v>0.57999999999999996</v>
      </c>
      <c r="F72" s="104">
        <v>0</v>
      </c>
      <c r="G72" s="104">
        <v>0</v>
      </c>
      <c r="H72" s="104">
        <v>0</v>
      </c>
      <c r="I72" s="104">
        <v>0.79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5">
        <v>1.54E-2</v>
      </c>
      <c r="P72" s="105">
        <v>-1.4E-3</v>
      </c>
      <c r="Q72" s="105">
        <v>1.6000000000000001E-3</v>
      </c>
      <c r="R72" s="105">
        <v>-1.6000000000000001E-3</v>
      </c>
      <c r="S72" s="105">
        <v>2.0000000000000001E-4</v>
      </c>
      <c r="T72" s="105">
        <v>-1E-4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5.9999999999999995E-4</v>
      </c>
      <c r="AK72" s="105">
        <v>3.0999999999999999E-3</v>
      </c>
      <c r="AL72" s="105">
        <v>0</v>
      </c>
      <c r="AM72" s="105">
        <v>0</v>
      </c>
      <c r="AN72" s="105">
        <v>0</v>
      </c>
      <c r="AO72" s="105">
        <v>2.0000000000000001E-4</v>
      </c>
      <c r="AP72" s="105">
        <v>7.4000000000000003E-3</v>
      </c>
      <c r="AQ72" s="105">
        <v>2.3E-3</v>
      </c>
      <c r="AR72" s="105">
        <v>1.0362</v>
      </c>
      <c r="AS72" s="105">
        <v>3.5999999999999999E-3</v>
      </c>
      <c r="AT72" s="105">
        <v>1.2999999999999999E-3</v>
      </c>
      <c r="AU72" s="105">
        <v>1.1000000000000001E-3</v>
      </c>
      <c r="AV72" s="105">
        <v>0.25</v>
      </c>
      <c r="AW72" s="106">
        <v>0</v>
      </c>
      <c r="AX72" s="21">
        <f t="shared" si="7"/>
        <v>133.66800000000001</v>
      </c>
      <c r="AY72" s="21">
        <f t="shared" si="8"/>
        <v>38.24</v>
      </c>
      <c r="AZ72" s="21">
        <f t="shared" si="9"/>
        <v>4.8387816000000017</v>
      </c>
      <c r="BA72" s="21">
        <f t="shared" si="10"/>
        <v>12.061368000000002</v>
      </c>
      <c r="BB72" s="21">
        <f t="shared" si="11"/>
        <v>7.7106400000000006</v>
      </c>
      <c r="BC72">
        <v>0</v>
      </c>
      <c r="BD72" s="49">
        <f t="shared" si="12"/>
        <v>25.547442648000008</v>
      </c>
      <c r="BE72">
        <v>0</v>
      </c>
      <c r="BF72" s="49">
        <f t="shared" si="13"/>
        <v>222.06623224800006</v>
      </c>
    </row>
    <row r="73" spans="1:58" ht="409.6">
      <c r="A73" s="11" t="s">
        <v>137</v>
      </c>
      <c r="B73" s="103">
        <v>42491</v>
      </c>
      <c r="C73" s="104">
        <v>18.760000000000002</v>
      </c>
      <c r="D73" s="104">
        <v>0</v>
      </c>
      <c r="E73" s="104">
        <v>0.45</v>
      </c>
      <c r="F73" s="104">
        <v>0.05</v>
      </c>
      <c r="G73" s="104">
        <v>0</v>
      </c>
      <c r="H73" s="104">
        <v>0</v>
      </c>
      <c r="I73" s="104">
        <v>0.79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5">
        <v>1.0500000000000001E-2</v>
      </c>
      <c r="P73" s="105">
        <v>-1.9E-3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1E-3</v>
      </c>
      <c r="AK73" s="105">
        <v>0</v>
      </c>
      <c r="AL73" s="105">
        <v>0</v>
      </c>
      <c r="AM73" s="105">
        <v>0</v>
      </c>
      <c r="AN73" s="105">
        <v>0</v>
      </c>
      <c r="AO73" s="105">
        <v>0</v>
      </c>
      <c r="AP73" s="105">
        <v>7.7999999999999996E-3</v>
      </c>
      <c r="AQ73" s="105">
        <v>6.1000000000000004E-3</v>
      </c>
      <c r="AR73" s="105">
        <v>1.0531999999999999</v>
      </c>
      <c r="AS73" s="105">
        <v>3.5999999999999999E-3</v>
      </c>
      <c r="AT73" s="105">
        <v>1.2999999999999999E-3</v>
      </c>
      <c r="AU73" s="105">
        <v>1.1000000000000001E-3</v>
      </c>
      <c r="AV73" s="105">
        <v>0.25</v>
      </c>
      <c r="AW73" s="106">
        <v>0</v>
      </c>
      <c r="AX73" s="21">
        <f t="shared" si="7"/>
        <v>133.66800000000001</v>
      </c>
      <c r="AY73" s="21">
        <f t="shared" si="8"/>
        <v>30.37</v>
      </c>
      <c r="AZ73" s="21">
        <f t="shared" si="9"/>
        <v>7.1111375999999886</v>
      </c>
      <c r="BA73" s="21">
        <f t="shared" si="10"/>
        <v>17.567375999999999</v>
      </c>
      <c r="BB73" s="21">
        <f t="shared" si="11"/>
        <v>7.8330399999999996</v>
      </c>
      <c r="BC73">
        <v>0</v>
      </c>
      <c r="BD73" s="49">
        <f t="shared" si="12"/>
        <v>25.551441967999999</v>
      </c>
      <c r="BE73">
        <v>0</v>
      </c>
      <c r="BF73" s="49">
        <f t="shared" si="13"/>
        <v>222.100995568</v>
      </c>
    </row>
    <row r="74" spans="1:58" ht="409.6">
      <c r="A74" s="11" t="s">
        <v>138</v>
      </c>
      <c r="B74" s="103">
        <v>42491</v>
      </c>
      <c r="C74" s="104">
        <v>23.97</v>
      </c>
      <c r="D74" s="104">
        <v>0</v>
      </c>
      <c r="E74" s="104">
        <v>0.34</v>
      </c>
      <c r="F74" s="104">
        <v>0</v>
      </c>
      <c r="G74" s="104">
        <v>0</v>
      </c>
      <c r="H74" s="104">
        <v>0</v>
      </c>
      <c r="I74" s="104">
        <v>0.79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5">
        <v>1.5299999999999999E-2</v>
      </c>
      <c r="P74" s="105">
        <v>2.9999999999999997E-4</v>
      </c>
      <c r="Q74" s="105">
        <v>1E-4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2.0999999999999999E-3</v>
      </c>
      <c r="AK74" s="105">
        <v>0</v>
      </c>
      <c r="AL74" s="105">
        <v>0</v>
      </c>
      <c r="AM74" s="105">
        <v>0</v>
      </c>
      <c r="AN74" s="105">
        <v>0</v>
      </c>
      <c r="AO74" s="105">
        <v>2.8999999999999998E-3</v>
      </c>
      <c r="AP74" s="105">
        <v>6.7000000000000002E-3</v>
      </c>
      <c r="AQ74" s="105">
        <v>4.4999999999999997E-3</v>
      </c>
      <c r="AR74" s="105">
        <v>1.0656000000000001</v>
      </c>
      <c r="AS74" s="105">
        <v>3.5999999999999999E-3</v>
      </c>
      <c r="AT74" s="105">
        <v>1.2999999999999999E-3</v>
      </c>
      <c r="AU74" s="105">
        <v>1.1000000000000001E-3</v>
      </c>
      <c r="AV74" s="105">
        <v>0.25</v>
      </c>
      <c r="AW74" s="106">
        <v>0</v>
      </c>
      <c r="AX74" s="21">
        <f t="shared" si="7"/>
        <v>133.66800000000001</v>
      </c>
      <c r="AY74" s="21">
        <f t="shared" si="8"/>
        <v>47.419999999999995</v>
      </c>
      <c r="AZ74" s="21">
        <f t="shared" si="9"/>
        <v>8.768620800000015</v>
      </c>
      <c r="BA74" s="21">
        <f t="shared" si="10"/>
        <v>14.321664</v>
      </c>
      <c r="BB74" s="21">
        <f t="shared" si="11"/>
        <v>7.9223200000000009</v>
      </c>
      <c r="BC74">
        <v>0</v>
      </c>
      <c r="BD74" s="49">
        <f t="shared" si="12"/>
        <v>27.573078624000004</v>
      </c>
      <c r="BE74">
        <v>0</v>
      </c>
      <c r="BF74" s="49">
        <f t="shared" si="13"/>
        <v>239.67368342400002</v>
      </c>
    </row>
    <row r="75" spans="1:58" ht="409.6">
      <c r="A75" s="11" t="s">
        <v>139</v>
      </c>
      <c r="B75" s="103">
        <v>42491</v>
      </c>
      <c r="C75" s="104">
        <v>21.6</v>
      </c>
      <c r="D75" s="104">
        <v>0</v>
      </c>
      <c r="E75" s="104">
        <v>0.8</v>
      </c>
      <c r="F75" s="104">
        <v>1.17</v>
      </c>
      <c r="G75" s="104">
        <v>0</v>
      </c>
      <c r="H75" s="104">
        <v>0</v>
      </c>
      <c r="I75" s="104">
        <v>0.79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5">
        <v>1.7299999999999999E-2</v>
      </c>
      <c r="P75" s="105">
        <v>4.0000000000000002E-4</v>
      </c>
      <c r="Q75" s="105">
        <v>-2E-3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9.7000000000000003E-3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6.8999999999999999E-3</v>
      </c>
      <c r="AQ75" s="105">
        <v>5.7999999999999996E-3</v>
      </c>
      <c r="AR75" s="105">
        <v>1.0467</v>
      </c>
      <c r="AS75" s="105">
        <v>3.5999999999999999E-3</v>
      </c>
      <c r="AT75" s="105">
        <v>1.2999999999999999E-3</v>
      </c>
      <c r="AU75" s="105">
        <v>1.1000000000000001E-3</v>
      </c>
      <c r="AV75" s="105">
        <v>0.25</v>
      </c>
      <c r="AW75" s="106">
        <v>0</v>
      </c>
      <c r="AX75" s="21">
        <f t="shared" si="7"/>
        <v>133.66800000000001</v>
      </c>
      <c r="AY75" s="21">
        <f t="shared" si="8"/>
        <v>43.2</v>
      </c>
      <c r="AZ75" s="21">
        <f t="shared" si="9"/>
        <v>6.2422955999999958</v>
      </c>
      <c r="BA75" s="21">
        <f t="shared" si="10"/>
        <v>15.951707999999998</v>
      </c>
      <c r="BB75" s="21">
        <f t="shared" si="11"/>
        <v>7.7862400000000003</v>
      </c>
      <c r="BC75">
        <v>0</v>
      </c>
      <c r="BD75" s="49">
        <f t="shared" si="12"/>
        <v>26.890271668</v>
      </c>
      <c r="BE75">
        <v>0</v>
      </c>
      <c r="BF75" s="49">
        <f t="shared" si="13"/>
        <v>233.73851526799999</v>
      </c>
    </row>
    <row r="76" spans="1:58" ht="409.6">
      <c r="A76" s="11" t="s">
        <v>140</v>
      </c>
      <c r="B76" s="103">
        <v>42491</v>
      </c>
      <c r="C76" s="104">
        <v>16.309999999999999</v>
      </c>
      <c r="D76" s="104">
        <v>0</v>
      </c>
      <c r="E76" s="104">
        <v>0.19</v>
      </c>
      <c r="F76" s="104">
        <v>0</v>
      </c>
      <c r="G76" s="104">
        <v>0</v>
      </c>
      <c r="H76" s="104">
        <v>0</v>
      </c>
      <c r="I76" s="104">
        <v>0.79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5">
        <v>1.21E-2</v>
      </c>
      <c r="P76" s="105">
        <v>4.4999999999999997E-3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-2.5000000000000001E-3</v>
      </c>
      <c r="AK76" s="105">
        <v>0</v>
      </c>
      <c r="AL76" s="105">
        <v>0</v>
      </c>
      <c r="AM76" s="105">
        <v>0</v>
      </c>
      <c r="AN76" s="105">
        <v>0</v>
      </c>
      <c r="AO76" s="105">
        <v>1.8E-3</v>
      </c>
      <c r="AP76" s="105">
        <v>6.4000000000000003E-3</v>
      </c>
      <c r="AQ76" s="105">
        <v>4.4999999999999997E-3</v>
      </c>
      <c r="AR76" s="105">
        <v>1.07</v>
      </c>
      <c r="AS76" s="105">
        <v>3.5999999999999999E-3</v>
      </c>
      <c r="AT76" s="105">
        <v>1.2999999999999999E-3</v>
      </c>
      <c r="AU76" s="105">
        <v>1.1000000000000001E-3</v>
      </c>
      <c r="AV76" s="105">
        <v>0.25</v>
      </c>
      <c r="AW76" s="106">
        <v>0</v>
      </c>
      <c r="AX76" s="21">
        <f t="shared" si="7"/>
        <v>133.66800000000001</v>
      </c>
      <c r="AY76" s="21">
        <f t="shared" si="8"/>
        <v>39.369999999999997</v>
      </c>
      <c r="AZ76" s="21">
        <f t="shared" si="9"/>
        <v>9.3567600000000084</v>
      </c>
      <c r="BA76" s="21">
        <f t="shared" si="10"/>
        <v>13.9956</v>
      </c>
      <c r="BB76" s="21">
        <f t="shared" si="11"/>
        <v>7.9540000000000006</v>
      </c>
      <c r="BC76">
        <v>0</v>
      </c>
      <c r="BD76" s="49">
        <f t="shared" si="12"/>
        <v>26.564766800000005</v>
      </c>
      <c r="BE76">
        <v>0</v>
      </c>
      <c r="BF76" s="49">
        <f t="shared" si="13"/>
        <v>230.90912680000002</v>
      </c>
    </row>
    <row r="77" spans="1:58" ht="409.6">
      <c r="A77" s="11" t="s">
        <v>141</v>
      </c>
      <c r="B77" s="103">
        <v>42370</v>
      </c>
      <c r="C77" s="104">
        <v>21.2</v>
      </c>
      <c r="D77" s="104">
        <v>0</v>
      </c>
      <c r="E77" s="104">
        <v>-1.9</v>
      </c>
      <c r="F77" s="104">
        <v>2.2000000000000002</v>
      </c>
      <c r="G77" s="104">
        <v>0</v>
      </c>
      <c r="H77" s="104">
        <v>0</v>
      </c>
      <c r="I77" s="104">
        <v>0.79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5">
        <v>1.1299999999999999E-2</v>
      </c>
      <c r="P77" s="105">
        <v>5.9999999999999995E-4</v>
      </c>
      <c r="Q77" s="105">
        <v>-8.0000000000000004E-4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5.0000000000000001E-3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8.0999999999999996E-3</v>
      </c>
      <c r="AQ77" s="105">
        <v>6.3E-3</v>
      </c>
      <c r="AR77" s="105">
        <v>1.0454000000000001</v>
      </c>
      <c r="AS77" s="105">
        <v>3.5999999999999999E-3</v>
      </c>
      <c r="AT77" s="105">
        <v>1.2999999999999999E-3</v>
      </c>
      <c r="AU77" s="105">
        <v>1.1000000000000001E-3</v>
      </c>
      <c r="AV77" s="105">
        <v>0.25</v>
      </c>
      <c r="AW77" s="106">
        <v>0</v>
      </c>
      <c r="AX77" s="21">
        <f t="shared" si="7"/>
        <v>133.66800000000001</v>
      </c>
      <c r="AY77" s="21">
        <f t="shared" si="8"/>
        <v>35.61</v>
      </c>
      <c r="AZ77" s="21">
        <f t="shared" si="9"/>
        <v>6.0685272000000143</v>
      </c>
      <c r="BA77" s="21">
        <f t="shared" si="10"/>
        <v>18.064512000000001</v>
      </c>
      <c r="BB77" s="21">
        <f t="shared" si="11"/>
        <v>7.7768800000000011</v>
      </c>
      <c r="BC77">
        <v>0</v>
      </c>
      <c r="BD77" s="49">
        <f t="shared" si="12"/>
        <v>26.154429496000006</v>
      </c>
      <c r="BE77">
        <v>0</v>
      </c>
      <c r="BF77" s="49">
        <f t="shared" si="13"/>
        <v>227.34234869600004</v>
      </c>
    </row>
    <row r="78" spans="1:58" ht="409.6">
      <c r="A78" s="11" t="s">
        <v>142</v>
      </c>
      <c r="B78" s="103">
        <v>42401</v>
      </c>
      <c r="C78" s="104">
        <v>16.38</v>
      </c>
      <c r="D78" s="104">
        <v>0</v>
      </c>
      <c r="E78" s="104">
        <v>-0.16</v>
      </c>
      <c r="F78" s="104">
        <v>0.64</v>
      </c>
      <c r="G78" s="104">
        <v>0</v>
      </c>
      <c r="H78" s="104">
        <v>0</v>
      </c>
      <c r="I78" s="104">
        <v>0.79</v>
      </c>
      <c r="J78" s="104">
        <v>0</v>
      </c>
      <c r="K78" s="104">
        <v>0</v>
      </c>
      <c r="L78" s="104">
        <v>0</v>
      </c>
      <c r="M78" s="104">
        <v>0</v>
      </c>
      <c r="N78" s="104">
        <v>0</v>
      </c>
      <c r="O78" s="105">
        <v>1.78E-2</v>
      </c>
      <c r="P78" s="105">
        <v>2.0000000000000001E-4</v>
      </c>
      <c r="Q78" s="105">
        <v>8.0000000000000004E-4</v>
      </c>
      <c r="R78" s="105">
        <v>0</v>
      </c>
      <c r="S78" s="105">
        <v>0</v>
      </c>
      <c r="T78" s="105">
        <v>0</v>
      </c>
      <c r="U78" s="105">
        <v>0</v>
      </c>
      <c r="V78" s="105">
        <v>0</v>
      </c>
      <c r="W78" s="105">
        <v>0</v>
      </c>
      <c r="X78" s="105">
        <v>0</v>
      </c>
      <c r="Y78" s="105">
        <v>0</v>
      </c>
      <c r="Z78" s="105">
        <v>0</v>
      </c>
      <c r="AA78" s="105">
        <v>0</v>
      </c>
      <c r="AB78" s="105">
        <v>0</v>
      </c>
      <c r="AC78" s="105">
        <v>0</v>
      </c>
      <c r="AD78" s="105">
        <v>0</v>
      </c>
      <c r="AE78" s="105">
        <v>0</v>
      </c>
      <c r="AF78" s="105">
        <v>0</v>
      </c>
      <c r="AG78" s="105">
        <v>0</v>
      </c>
      <c r="AH78" s="105">
        <v>0</v>
      </c>
      <c r="AI78" s="105">
        <v>0</v>
      </c>
      <c r="AJ78" s="105">
        <v>0</v>
      </c>
      <c r="AK78" s="105">
        <v>0</v>
      </c>
      <c r="AL78" s="105">
        <v>0</v>
      </c>
      <c r="AM78" s="105">
        <v>0</v>
      </c>
      <c r="AN78" s="105">
        <v>0</v>
      </c>
      <c r="AO78" s="105">
        <v>0</v>
      </c>
      <c r="AP78" s="105">
        <v>7.4999999999999997E-3</v>
      </c>
      <c r="AQ78" s="105">
        <v>5.4000000000000003E-3</v>
      </c>
      <c r="AR78" s="105">
        <v>1.0430999999999999</v>
      </c>
      <c r="AS78" s="105">
        <v>3.5999999999999999E-3</v>
      </c>
      <c r="AT78" s="105">
        <v>1.2999999999999999E-3</v>
      </c>
      <c r="AU78" s="105">
        <v>1.1000000000000001E-3</v>
      </c>
      <c r="AV78" s="105">
        <v>0.25</v>
      </c>
      <c r="AW78" s="106">
        <v>0</v>
      </c>
      <c r="AX78" s="21">
        <f t="shared" si="7"/>
        <v>133.66800000000001</v>
      </c>
      <c r="AY78" s="21">
        <f t="shared" si="8"/>
        <v>40.209999999999994</v>
      </c>
      <c r="AZ78" s="21">
        <f t="shared" si="9"/>
        <v>5.7610907999999892</v>
      </c>
      <c r="BA78" s="21">
        <f t="shared" si="10"/>
        <v>16.147187999999996</v>
      </c>
      <c r="BB78" s="21">
        <f t="shared" si="11"/>
        <v>7.7603199999999992</v>
      </c>
      <c r="BC78">
        <v>0</v>
      </c>
      <c r="BD78" s="49">
        <f t="shared" si="12"/>
        <v>26.461057843999995</v>
      </c>
      <c r="BE78">
        <v>0</v>
      </c>
      <c r="BF78" s="49">
        <f t="shared" si="13"/>
        <v>230.00765664399995</v>
      </c>
    </row>
    <row r="79" spans="1:58" ht="409.6">
      <c r="A79" s="11" t="s">
        <v>169</v>
      </c>
      <c r="B79" s="114">
        <v>42401</v>
      </c>
      <c r="C79" s="104">
        <v>30.11</v>
      </c>
      <c r="D79" s="104">
        <v>0</v>
      </c>
      <c r="E79" s="104">
        <v>0.78</v>
      </c>
      <c r="F79" s="104">
        <v>-0.01</v>
      </c>
      <c r="G79" s="104">
        <v>0</v>
      </c>
      <c r="H79" s="104">
        <v>0</v>
      </c>
      <c r="I79" s="104">
        <v>0.79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5">
        <v>2.9899999999999999E-2</v>
      </c>
      <c r="P79" s="105">
        <v>-1E-4</v>
      </c>
      <c r="Q79" s="105">
        <v>0</v>
      </c>
      <c r="R79" s="105">
        <v>0</v>
      </c>
      <c r="S79" s="105">
        <v>0</v>
      </c>
      <c r="T79" s="105">
        <v>0</v>
      </c>
      <c r="U79" s="105">
        <v>0</v>
      </c>
      <c r="V79" s="105">
        <v>0</v>
      </c>
      <c r="W79" s="105">
        <v>0</v>
      </c>
      <c r="X79" s="105">
        <v>0</v>
      </c>
      <c r="Y79" s="105">
        <v>0</v>
      </c>
      <c r="Z79" s="105">
        <v>0</v>
      </c>
      <c r="AA79" s="105">
        <v>0</v>
      </c>
      <c r="AB79" s="105">
        <v>0</v>
      </c>
      <c r="AC79" s="105">
        <v>0</v>
      </c>
      <c r="AD79" s="105">
        <v>0</v>
      </c>
      <c r="AE79" s="105">
        <v>0</v>
      </c>
      <c r="AF79" s="105">
        <v>0</v>
      </c>
      <c r="AG79" s="105">
        <v>0</v>
      </c>
      <c r="AH79" s="105">
        <v>0</v>
      </c>
      <c r="AI79" s="105">
        <v>0</v>
      </c>
      <c r="AJ79" s="105">
        <v>0</v>
      </c>
      <c r="AK79" s="105">
        <v>0</v>
      </c>
      <c r="AL79" s="105">
        <v>0</v>
      </c>
      <c r="AM79" s="105">
        <v>0</v>
      </c>
      <c r="AN79" s="105">
        <v>0</v>
      </c>
      <c r="AO79" s="105">
        <v>0</v>
      </c>
      <c r="AP79" s="105">
        <v>6.7999999999999996E-3</v>
      </c>
      <c r="AQ79" s="105">
        <v>4.7999999999999996E-3</v>
      </c>
      <c r="AR79" s="105">
        <v>1.0760000000000001</v>
      </c>
      <c r="AS79" s="105">
        <v>3.5999999999999999E-3</v>
      </c>
      <c r="AT79" s="105">
        <v>1.2999999999999999E-3</v>
      </c>
      <c r="AU79" s="105">
        <v>1.1000000000000001E-3</v>
      </c>
      <c r="AV79" s="105">
        <v>0.25</v>
      </c>
      <c r="AW79" s="116">
        <v>0</v>
      </c>
      <c r="AX79" s="21">
        <f t="shared" si="7"/>
        <v>133.66800000000001</v>
      </c>
      <c r="AY79" s="21">
        <f t="shared" si="8"/>
        <v>67.429999999999993</v>
      </c>
      <c r="AZ79" s="21">
        <f t="shared" si="9"/>
        <v>10.158768000000009</v>
      </c>
      <c r="BA79" s="21">
        <f t="shared" si="10"/>
        <v>14.977919999999999</v>
      </c>
      <c r="BB79" s="21">
        <f t="shared" si="11"/>
        <v>7.9972000000000003</v>
      </c>
      <c r="BC79">
        <v>0</v>
      </c>
      <c r="BD79" s="49">
        <f t="shared" si="12"/>
        <v>30.450145440000004</v>
      </c>
      <c r="BE79">
        <v>0</v>
      </c>
      <c r="BF79" s="49">
        <f t="shared" si="13"/>
        <v>264.68203344000005</v>
      </c>
    </row>
    <row r="80" spans="1:58" ht="409.6">
      <c r="A80" s="115" t="s">
        <v>164</v>
      </c>
      <c r="AX80" s="36">
        <f>AVERAGE(AX2:AX79)</f>
        <v>133.66799999999984</v>
      </c>
      <c r="AY80" s="36">
        <f t="shared" ref="AY80:BF80" si="14">AVERAGE(AY2:AY79)</f>
        <v>36.402961538461533</v>
      </c>
      <c r="AZ80" s="36">
        <f t="shared" si="14"/>
        <v>6.9457662923076944</v>
      </c>
      <c r="BA80" s="36">
        <f t="shared" si="14"/>
        <v>14.478346769230775</v>
      </c>
      <c r="BB80" s="36">
        <f t="shared" si="14"/>
        <v>7.8241323076923068</v>
      </c>
      <c r="BC80" s="36">
        <f t="shared" si="14"/>
        <v>0</v>
      </c>
      <c r="BD80" s="36">
        <f t="shared" si="14"/>
        <v>25.911496898000003</v>
      </c>
      <c r="BE80" s="36">
        <f t="shared" si="14"/>
        <v>0</v>
      </c>
      <c r="BF80" s="36">
        <f t="shared" si="14"/>
        <v>225.23070380569231</v>
      </c>
    </row>
    <row r="81" spans="50:58" ht="409.6">
      <c r="AX81" s="110"/>
      <c r="AY81" s="110"/>
      <c r="AZ81" s="110"/>
      <c r="BA81" s="110"/>
      <c r="BB81" s="110"/>
      <c r="BC81" s="110"/>
      <c r="BD81" s="110"/>
      <c r="BE81" s="110"/>
      <c r="BF81" s="110"/>
    </row>
    <row r="82" spans="50:58" ht="409.6">
      <c r="BD82" s="49"/>
    </row>
  </sheetData>
  <conditionalFormatting sqref="C2:AW12 C14:AW20 AR13:AW13 AS21:AW21 C22:AW25 C27:AW46 AR26:AW26 AR47:AW47 C48:AW57 C59:AW60 AR58:AW58 C62:AW62 AR61:AW61 AR63:AW64 C65:AW79">
    <cfRule type="expression" dxfId="68" priority="26" stopIfTrue="1">
      <formula>ISBLANK(C2)</formula>
    </cfRule>
  </conditionalFormatting>
  <conditionalFormatting sqref="C13:O13">
    <cfRule type="expression" dxfId="67" priority="22" stopIfTrue="1">
      <formula>ISBLANK(C13)</formula>
    </cfRule>
  </conditionalFormatting>
  <conditionalFormatting sqref="C13:O13">
    <cfRule type="expression" dxfId="66" priority="21" stopIfTrue="1">
      <formula>ISBLANK(C13)</formula>
    </cfRule>
  </conditionalFormatting>
  <conditionalFormatting sqref="AJ21:AQ21">
    <cfRule type="expression" dxfId="65" priority="11" stopIfTrue="1">
      <formula>ISBLANK(AJ21)</formula>
    </cfRule>
  </conditionalFormatting>
  <conditionalFormatting sqref="P13:AI13">
    <cfRule type="expression" dxfId="64" priority="20" stopIfTrue="1">
      <formula>ISBLANK(P13)</formula>
    </cfRule>
  </conditionalFormatting>
  <conditionalFormatting sqref="P13:AI13">
    <cfRule type="expression" dxfId="63" priority="19" stopIfTrue="1">
      <formula>ISBLANK(P13)</formula>
    </cfRule>
  </conditionalFormatting>
  <conditionalFormatting sqref="AJ13:AN13">
    <cfRule type="expression" dxfId="62" priority="18" stopIfTrue="1">
      <formula>ISBLANK(AJ13)</formula>
    </cfRule>
  </conditionalFormatting>
  <conditionalFormatting sqref="AJ13:AN13">
    <cfRule type="expression" dxfId="61" priority="17" stopIfTrue="1">
      <formula>ISBLANK(AJ13)</formula>
    </cfRule>
  </conditionalFormatting>
  <conditionalFormatting sqref="AO13">
    <cfRule type="expression" dxfId="60" priority="16" stopIfTrue="1">
      <formula>ISBLANK(AO13)</formula>
    </cfRule>
  </conditionalFormatting>
  <conditionalFormatting sqref="AO13">
    <cfRule type="expression" dxfId="59" priority="15" stopIfTrue="1">
      <formula>ISBLANK(AO13)</formula>
    </cfRule>
  </conditionalFormatting>
  <conditionalFormatting sqref="AP13:AQ13">
    <cfRule type="expression" dxfId="58" priority="14" stopIfTrue="1">
      <formula>ISBLANK(AP13)</formula>
    </cfRule>
  </conditionalFormatting>
  <conditionalFormatting sqref="AP13:AQ13">
    <cfRule type="expression" dxfId="57" priority="13" stopIfTrue="1">
      <formula>ISBLANK(AP13)</formula>
    </cfRule>
  </conditionalFormatting>
  <conditionalFormatting sqref="C21:AI21">
    <cfRule type="expression" dxfId="56" priority="12" stopIfTrue="1">
      <formula>ISBLANK(C21)</formula>
    </cfRule>
  </conditionalFormatting>
  <conditionalFormatting sqref="C26:AI26">
    <cfRule type="expression" dxfId="55" priority="10" stopIfTrue="1">
      <formula>ISBLANK(C26)</formula>
    </cfRule>
  </conditionalFormatting>
  <conditionalFormatting sqref="AJ26:AQ26">
    <cfRule type="expression" dxfId="54" priority="9" stopIfTrue="1">
      <formula>ISBLANK(AJ26)</formula>
    </cfRule>
  </conditionalFormatting>
  <conditionalFormatting sqref="C47:AI47">
    <cfRule type="expression" dxfId="53" priority="8" stopIfTrue="1">
      <formula>ISBLANK(C47)</formula>
    </cfRule>
  </conditionalFormatting>
  <conditionalFormatting sqref="AJ47:AQ47">
    <cfRule type="expression" dxfId="52" priority="7" stopIfTrue="1">
      <formula>ISBLANK(AJ47)</formula>
    </cfRule>
  </conditionalFormatting>
  <conditionalFormatting sqref="C58:AI58">
    <cfRule type="expression" dxfId="51" priority="6" stopIfTrue="1">
      <formula>ISBLANK(C58)</formula>
    </cfRule>
  </conditionalFormatting>
  <conditionalFormatting sqref="AJ58:AQ58">
    <cfRule type="expression" dxfId="50" priority="5" stopIfTrue="1">
      <formula>ISBLANK(AJ58)</formula>
    </cfRule>
  </conditionalFormatting>
  <conditionalFormatting sqref="AJ63:AQ64">
    <cfRule type="expression" dxfId="49" priority="1" stopIfTrue="1">
      <formula>ISBLANK(AJ63)</formula>
    </cfRule>
  </conditionalFormatting>
  <conditionalFormatting sqref="C61:AI61">
    <cfRule type="expression" dxfId="48" priority="4" stopIfTrue="1">
      <formula>ISBLANK(C61)</formula>
    </cfRule>
  </conditionalFormatting>
  <conditionalFormatting sqref="AJ61:AQ61">
    <cfRule type="expression" dxfId="47" priority="3" stopIfTrue="1">
      <formula>ISBLANK(AJ61)</formula>
    </cfRule>
  </conditionalFormatting>
  <conditionalFormatting sqref="C63:AI64">
    <cfRule type="expression" dxfId="46" priority="2" stopIfTrue="1">
      <formula>ISBLANK(C63)</formula>
    </cfRule>
  </conditionalFormatting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3"/>
  <sheetViews>
    <sheetView workbookViewId="0">
      <pane xSplit="2" ySplit="1" topLeftCell="AU2" activePane="bottomRight" state="frozen"/>
      <selection pane="topRight" activeCell="C1" sqref="C1"/>
      <selection pane="bottomLeft" activeCell="A2" sqref="A2"/>
      <selection pane="bottomRight" activeCell="BH1" sqref="BH1"/>
    </sheetView>
  </sheetViews>
  <sheetFormatPr defaultRowHeight="15"/>
  <cols>
    <col min="1" max="1" width="59.140625" customWidth="1"/>
    <col min="2" max="2" width="18.42578125" customWidth="1"/>
    <col min="3" max="3" width="13.42578125" customWidth="1"/>
    <col min="50" max="58" width="12.28515625" customWidth="1"/>
  </cols>
  <sheetData>
    <row r="1" spans="1:63" ht="51">
      <c r="A1" s="22" t="s">
        <v>273</v>
      </c>
      <c r="B1" s="26" t="s">
        <v>269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  <c r="O1" s="26" t="s">
        <v>13</v>
      </c>
      <c r="P1" s="26" t="s">
        <v>14</v>
      </c>
      <c r="Q1" s="26" t="s">
        <v>15</v>
      </c>
      <c r="R1" s="26" t="s">
        <v>16</v>
      </c>
      <c r="S1" s="26" t="s">
        <v>17</v>
      </c>
      <c r="T1" s="26" t="s">
        <v>18</v>
      </c>
      <c r="U1" s="26" t="s">
        <v>19</v>
      </c>
      <c r="V1" s="26" t="s">
        <v>20</v>
      </c>
      <c r="W1" s="26" t="s">
        <v>21</v>
      </c>
      <c r="X1" s="26" t="s">
        <v>22</v>
      </c>
      <c r="Y1" s="26" t="s">
        <v>23</v>
      </c>
      <c r="Z1" s="26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6" t="s">
        <v>30</v>
      </c>
      <c r="AG1" s="26" t="s">
        <v>31</v>
      </c>
      <c r="AH1" s="26" t="s">
        <v>32</v>
      </c>
      <c r="AI1" s="26" t="s">
        <v>33</v>
      </c>
      <c r="AJ1" s="26" t="s">
        <v>39</v>
      </c>
      <c r="AK1" s="26" t="s">
        <v>40</v>
      </c>
      <c r="AL1" s="26" t="s">
        <v>41</v>
      </c>
      <c r="AM1" s="26" t="s">
        <v>42</v>
      </c>
      <c r="AN1" s="26" t="s">
        <v>43</v>
      </c>
      <c r="AO1" s="26" t="s">
        <v>44</v>
      </c>
      <c r="AP1" s="26" t="s">
        <v>45</v>
      </c>
      <c r="AQ1" s="26" t="s">
        <v>46</v>
      </c>
      <c r="AR1" s="26" t="s">
        <v>53</v>
      </c>
      <c r="AS1" s="26" t="s">
        <v>159</v>
      </c>
      <c r="AT1" s="26" t="s">
        <v>160</v>
      </c>
      <c r="AU1" s="26" t="s">
        <v>270</v>
      </c>
      <c r="AV1" s="26" t="s">
        <v>161</v>
      </c>
      <c r="AW1" s="26" t="s">
        <v>162</v>
      </c>
      <c r="AX1" s="29" t="s">
        <v>151</v>
      </c>
      <c r="AY1" s="29" t="s">
        <v>152</v>
      </c>
      <c r="AZ1" s="29" t="s">
        <v>153</v>
      </c>
      <c r="BA1" s="29" t="s">
        <v>154</v>
      </c>
      <c r="BB1" s="29" t="s">
        <v>155</v>
      </c>
      <c r="BC1" s="29" t="s">
        <v>162</v>
      </c>
      <c r="BD1" s="29" t="s">
        <v>171</v>
      </c>
      <c r="BE1" s="29" t="s">
        <v>172</v>
      </c>
      <c r="BF1" s="29" t="s">
        <v>163</v>
      </c>
      <c r="BG1" s="40" t="s">
        <v>173</v>
      </c>
      <c r="BH1" s="19">
        <v>2000</v>
      </c>
      <c r="BI1" s="23" t="s">
        <v>156</v>
      </c>
      <c r="BJ1" s="24">
        <v>8.6999999999999994E-2</v>
      </c>
      <c r="BK1" s="25">
        <v>0.65</v>
      </c>
    </row>
    <row r="2" spans="1:63">
      <c r="A2" s="11" t="s">
        <v>143</v>
      </c>
      <c r="B2" s="103">
        <v>42370</v>
      </c>
      <c r="C2" s="104">
        <v>27.76</v>
      </c>
      <c r="D2" s="104">
        <v>0</v>
      </c>
      <c r="E2" s="104">
        <v>0</v>
      </c>
      <c r="F2" s="104">
        <v>0</v>
      </c>
      <c r="G2" s="104">
        <v>0</v>
      </c>
      <c r="H2" s="104">
        <v>0</v>
      </c>
      <c r="I2" s="104">
        <v>0.79</v>
      </c>
      <c r="J2" s="104">
        <v>0</v>
      </c>
      <c r="K2" s="104">
        <v>0</v>
      </c>
      <c r="L2" s="104">
        <v>0</v>
      </c>
      <c r="M2" s="104">
        <v>0</v>
      </c>
      <c r="N2" s="104">
        <v>0</v>
      </c>
      <c r="O2" s="105">
        <v>2.8799999999999999E-2</v>
      </c>
      <c r="P2" s="105">
        <v>-1.9E-3</v>
      </c>
      <c r="Q2" s="105">
        <v>0</v>
      </c>
      <c r="R2" s="105">
        <v>0</v>
      </c>
      <c r="S2" s="105">
        <v>0</v>
      </c>
      <c r="T2" s="105">
        <v>0</v>
      </c>
      <c r="U2" s="105">
        <v>0</v>
      </c>
      <c r="V2" s="105">
        <v>0</v>
      </c>
      <c r="W2" s="105">
        <v>0</v>
      </c>
      <c r="X2" s="105">
        <v>0</v>
      </c>
      <c r="Y2" s="105">
        <v>0</v>
      </c>
      <c r="Z2" s="105">
        <v>0</v>
      </c>
      <c r="AA2" s="105">
        <v>0</v>
      </c>
      <c r="AB2" s="105">
        <v>0</v>
      </c>
      <c r="AC2" s="105">
        <v>0</v>
      </c>
      <c r="AD2" s="105">
        <v>0</v>
      </c>
      <c r="AE2" s="105">
        <v>0</v>
      </c>
      <c r="AF2" s="105">
        <v>0</v>
      </c>
      <c r="AG2" s="105">
        <v>0</v>
      </c>
      <c r="AH2" s="105">
        <v>0</v>
      </c>
      <c r="AI2" s="105">
        <v>0</v>
      </c>
      <c r="AJ2" s="105">
        <v>0</v>
      </c>
      <c r="AK2" s="105">
        <v>0</v>
      </c>
      <c r="AL2" s="105">
        <v>0</v>
      </c>
      <c r="AM2" s="105">
        <v>0</v>
      </c>
      <c r="AN2" s="105">
        <v>0</v>
      </c>
      <c r="AO2" s="105">
        <v>0</v>
      </c>
      <c r="AP2" s="105">
        <v>7.0000000000000001E-3</v>
      </c>
      <c r="AQ2" s="105">
        <v>5.1000000000000004E-3</v>
      </c>
      <c r="AR2" s="105">
        <v>1.0916999999999999</v>
      </c>
      <c r="AS2" s="105">
        <v>3.5999999999999999E-3</v>
      </c>
      <c r="AT2" s="105">
        <v>1.2999999999999999E-3</v>
      </c>
      <c r="AU2" s="105">
        <v>1.1000000000000001E-3</v>
      </c>
      <c r="AV2" s="105">
        <v>0.25</v>
      </c>
      <c r="AW2" s="106">
        <v>0</v>
      </c>
      <c r="AX2" s="21">
        <f>$BH$1*$BJ$4</f>
        <v>222.78</v>
      </c>
      <c r="AY2" s="21">
        <f>SUM(C2:N2)+SUM(O2:AI2,AO2)*$BH$1</f>
        <v>82.35</v>
      </c>
      <c r="AZ2" s="21">
        <f>$BH$1*$BJ$4*(AR2-1)</f>
        <v>20.428925999999976</v>
      </c>
      <c r="BA2" s="21">
        <f>$BH$1*AR2*SUM(AP2:AQ2)</f>
        <v>26.419139999999995</v>
      </c>
      <c r="BB2" s="21">
        <f>SUM(AS2:AU2)*$BH$1*AR2+AV2</f>
        <v>13.350399999999999</v>
      </c>
      <c r="BC2">
        <v>0</v>
      </c>
      <c r="BD2" s="49">
        <f>SUM(AX2:BB2)*0.13</f>
        <v>47.49270057999999</v>
      </c>
      <c r="BE2">
        <v>0</v>
      </c>
      <c r="BF2" s="49">
        <f>SUM(AX2:BB2,BD2)</f>
        <v>412.82116657999995</v>
      </c>
      <c r="BI2" s="18" t="s">
        <v>157</v>
      </c>
      <c r="BJ2" s="19">
        <v>0.13200000000000001</v>
      </c>
      <c r="BK2" s="20">
        <v>0.17</v>
      </c>
    </row>
    <row r="3" spans="1:63">
      <c r="A3" s="11" t="s">
        <v>54</v>
      </c>
      <c r="B3" s="103">
        <v>42491</v>
      </c>
      <c r="C3" s="104">
        <v>36.950000000000003</v>
      </c>
      <c r="D3" s="104">
        <v>0</v>
      </c>
      <c r="E3" s="104">
        <v>1.06</v>
      </c>
      <c r="F3" s="104">
        <v>0</v>
      </c>
      <c r="G3" s="104">
        <v>0</v>
      </c>
      <c r="H3" s="104">
        <v>0</v>
      </c>
      <c r="I3" s="104">
        <v>0.79</v>
      </c>
      <c r="J3" s="104">
        <v>0</v>
      </c>
      <c r="K3" s="104">
        <v>0</v>
      </c>
      <c r="L3" s="104">
        <v>0</v>
      </c>
      <c r="M3" s="104">
        <v>0</v>
      </c>
      <c r="N3" s="104">
        <v>0</v>
      </c>
      <c r="O3" s="105">
        <v>1.04E-2</v>
      </c>
      <c r="P3" s="105">
        <v>8.0000000000000004E-4</v>
      </c>
      <c r="Q3" s="105">
        <v>0</v>
      </c>
      <c r="R3" s="105">
        <v>0</v>
      </c>
      <c r="S3" s="105">
        <v>0</v>
      </c>
      <c r="T3" s="105">
        <v>0</v>
      </c>
      <c r="U3" s="105">
        <v>0</v>
      </c>
      <c r="V3" s="105">
        <v>0</v>
      </c>
      <c r="W3" s="105">
        <v>0</v>
      </c>
      <c r="X3" s="105">
        <v>0</v>
      </c>
      <c r="Y3" s="105">
        <v>0</v>
      </c>
      <c r="Z3" s="105">
        <v>0</v>
      </c>
      <c r="AA3" s="105">
        <v>0</v>
      </c>
      <c r="AB3" s="105">
        <v>0</v>
      </c>
      <c r="AC3" s="105">
        <v>0</v>
      </c>
      <c r="AD3" s="105">
        <v>0</v>
      </c>
      <c r="AE3" s="105">
        <v>0</v>
      </c>
      <c r="AF3" s="105">
        <v>0</v>
      </c>
      <c r="AG3" s="105">
        <v>0</v>
      </c>
      <c r="AH3" s="105">
        <v>0</v>
      </c>
      <c r="AI3" s="105">
        <v>0</v>
      </c>
      <c r="AJ3" s="105">
        <v>6.6E-3</v>
      </c>
      <c r="AK3" s="105">
        <v>0</v>
      </c>
      <c r="AL3" s="105">
        <v>0</v>
      </c>
      <c r="AM3" s="105">
        <v>0</v>
      </c>
      <c r="AN3" s="105">
        <v>0</v>
      </c>
      <c r="AO3" s="105">
        <v>0</v>
      </c>
      <c r="AP3" s="105">
        <v>4.5999999999999999E-3</v>
      </c>
      <c r="AQ3" s="105">
        <v>3.5000000000000001E-3</v>
      </c>
      <c r="AR3" s="105">
        <v>1.0778000000000001</v>
      </c>
      <c r="AS3" s="105">
        <v>3.5999999999999999E-3</v>
      </c>
      <c r="AT3" s="105">
        <v>1.2999999999999999E-3</v>
      </c>
      <c r="AU3" s="105">
        <v>1.1000000000000001E-3</v>
      </c>
      <c r="AV3" s="105">
        <v>0.25</v>
      </c>
      <c r="AW3" s="106">
        <v>0</v>
      </c>
      <c r="AX3" s="21">
        <f t="shared" ref="AX3:AX66" si="0">$BH$1*$BJ$4</f>
        <v>222.78</v>
      </c>
      <c r="AY3" s="21">
        <f t="shared" ref="AY3:AY60" si="1">SUM(C3:N3)+SUM(O3:AI3,AO3)*$BH$1</f>
        <v>61.2</v>
      </c>
      <c r="AZ3" s="21">
        <f t="shared" ref="AZ3:AZ66" si="2">$BH$1*$BJ$4*(AR3-1)</f>
        <v>17.332284000000019</v>
      </c>
      <c r="BA3" s="21">
        <f t="shared" ref="BA3:BA66" si="3">$BH$1*AR3*SUM(AP3:AQ3)</f>
        <v>17.460360000000001</v>
      </c>
      <c r="BB3" s="21">
        <f t="shared" ref="BB3:BB66" si="4">SUM(AS3:AU3)*$BH$1*AR3+AV3</f>
        <v>13.183600000000002</v>
      </c>
      <c r="BC3">
        <v>0</v>
      </c>
      <c r="BD3" s="49">
        <f t="shared" ref="BD3:BD66" si="5">SUM(AX3:BB3)*0.13</f>
        <v>43.154311720000003</v>
      </c>
      <c r="BE3">
        <v>0</v>
      </c>
      <c r="BF3" s="49">
        <f t="shared" ref="BF3:BF66" si="6">SUM(AX3:BB3,BD3)</f>
        <v>375.11055572000004</v>
      </c>
      <c r="BI3" s="18" t="s">
        <v>158</v>
      </c>
      <c r="BJ3" s="19">
        <v>0.18</v>
      </c>
      <c r="BK3" s="20">
        <v>0.18</v>
      </c>
    </row>
    <row r="4" spans="1:63">
      <c r="A4" s="11" t="s">
        <v>57</v>
      </c>
      <c r="B4" s="103">
        <v>42491</v>
      </c>
      <c r="C4" s="104">
        <v>19.87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0.79</v>
      </c>
      <c r="J4" s="104">
        <v>0</v>
      </c>
      <c r="K4" s="104">
        <v>0</v>
      </c>
      <c r="L4" s="104">
        <v>0</v>
      </c>
      <c r="M4" s="104">
        <v>0</v>
      </c>
      <c r="N4" s="104">
        <v>0</v>
      </c>
      <c r="O4" s="105">
        <v>1.66E-2</v>
      </c>
      <c r="P4" s="105">
        <v>2.0000000000000001E-4</v>
      </c>
      <c r="Q4" s="105">
        <v>-2.0000000000000001E-4</v>
      </c>
      <c r="R4" s="105">
        <v>0</v>
      </c>
      <c r="S4" s="105">
        <v>0</v>
      </c>
      <c r="T4" s="105">
        <v>0</v>
      </c>
      <c r="U4" s="105">
        <v>0</v>
      </c>
      <c r="V4" s="105">
        <v>0</v>
      </c>
      <c r="W4" s="105">
        <v>0</v>
      </c>
      <c r="X4" s="105">
        <v>0</v>
      </c>
      <c r="Y4" s="105">
        <v>0</v>
      </c>
      <c r="Z4" s="105">
        <v>0</v>
      </c>
      <c r="AA4" s="105">
        <v>0</v>
      </c>
      <c r="AB4" s="105">
        <v>0</v>
      </c>
      <c r="AC4" s="105">
        <v>0</v>
      </c>
      <c r="AD4" s="105">
        <v>0</v>
      </c>
      <c r="AE4" s="105">
        <v>0</v>
      </c>
      <c r="AF4" s="105">
        <v>0</v>
      </c>
      <c r="AG4" s="105">
        <v>0</v>
      </c>
      <c r="AH4" s="105">
        <v>0</v>
      </c>
      <c r="AI4" s="105">
        <v>0</v>
      </c>
      <c r="AJ4" s="105">
        <v>5.1000000000000004E-3</v>
      </c>
      <c r="AK4" s="105">
        <v>0</v>
      </c>
      <c r="AL4" s="105">
        <v>0</v>
      </c>
      <c r="AM4" s="105">
        <v>0</v>
      </c>
      <c r="AN4" s="105">
        <v>0</v>
      </c>
      <c r="AO4" s="105">
        <v>2.0000000000000001E-4</v>
      </c>
      <c r="AP4" s="105">
        <v>6.6E-3</v>
      </c>
      <c r="AQ4" s="105">
        <v>5.7999999999999996E-3</v>
      </c>
      <c r="AR4" s="105">
        <v>1.0421</v>
      </c>
      <c r="AS4" s="105">
        <v>3.5999999999999999E-3</v>
      </c>
      <c r="AT4" s="105">
        <v>1.2999999999999999E-3</v>
      </c>
      <c r="AU4" s="105">
        <v>1.1000000000000001E-3</v>
      </c>
      <c r="AV4" s="105">
        <v>0.25</v>
      </c>
      <c r="AW4" s="106">
        <v>0</v>
      </c>
      <c r="AX4" s="21">
        <f t="shared" si="0"/>
        <v>222.78</v>
      </c>
      <c r="AY4" s="21">
        <f t="shared" si="1"/>
        <v>54.260000000000005</v>
      </c>
      <c r="AZ4" s="21">
        <f t="shared" si="2"/>
        <v>9.3790380000000066</v>
      </c>
      <c r="BA4" s="21">
        <f t="shared" si="3"/>
        <v>25.844080000000002</v>
      </c>
      <c r="BB4" s="21">
        <f t="shared" si="4"/>
        <v>12.7552</v>
      </c>
      <c r="BC4">
        <v>0</v>
      </c>
      <c r="BD4" s="49">
        <f t="shared" si="5"/>
        <v>42.252381340000007</v>
      </c>
      <c r="BE4">
        <v>0</v>
      </c>
      <c r="BF4" s="49">
        <f t="shared" si="6"/>
        <v>367.27069934000002</v>
      </c>
      <c r="BJ4">
        <f>BJ1*BK1+BJ2*BK2+BJ3*BK3</f>
        <v>0.11139</v>
      </c>
    </row>
    <row r="5" spans="1:63">
      <c r="A5" s="11" t="s">
        <v>266</v>
      </c>
      <c r="B5" s="103">
        <v>42491</v>
      </c>
      <c r="C5" s="104">
        <v>15.59</v>
      </c>
      <c r="D5" s="104">
        <v>0</v>
      </c>
      <c r="E5" s="104">
        <v>-0.04</v>
      </c>
      <c r="F5" s="104">
        <v>1.75</v>
      </c>
      <c r="G5" s="104">
        <v>0</v>
      </c>
      <c r="H5" s="104">
        <v>0</v>
      </c>
      <c r="I5" s="104">
        <v>0.79</v>
      </c>
      <c r="J5" s="104">
        <v>0</v>
      </c>
      <c r="K5" s="104">
        <v>0</v>
      </c>
      <c r="L5" s="104">
        <v>0</v>
      </c>
      <c r="M5" s="104">
        <v>0</v>
      </c>
      <c r="N5" s="104">
        <v>0</v>
      </c>
      <c r="O5" s="105">
        <v>1.5800000000000002E-2</v>
      </c>
      <c r="P5" s="105">
        <v>2.0999999999999999E-3</v>
      </c>
      <c r="Q5" s="105">
        <v>0</v>
      </c>
      <c r="R5" s="105">
        <v>0</v>
      </c>
      <c r="S5" s="105">
        <v>0</v>
      </c>
      <c r="T5" s="105">
        <v>0</v>
      </c>
      <c r="U5" s="105">
        <v>0</v>
      </c>
      <c r="V5" s="105">
        <v>0</v>
      </c>
      <c r="W5" s="105">
        <v>0</v>
      </c>
      <c r="X5" s="105">
        <v>0</v>
      </c>
      <c r="Y5" s="105">
        <v>0</v>
      </c>
      <c r="Z5" s="105">
        <v>0</v>
      </c>
      <c r="AA5" s="105">
        <v>0</v>
      </c>
      <c r="AB5" s="105">
        <v>0</v>
      </c>
      <c r="AC5" s="105">
        <v>0</v>
      </c>
      <c r="AD5" s="105">
        <v>0</v>
      </c>
      <c r="AE5" s="105">
        <v>0</v>
      </c>
      <c r="AF5" s="105">
        <v>0</v>
      </c>
      <c r="AG5" s="105">
        <v>0</v>
      </c>
      <c r="AH5" s="105">
        <v>0</v>
      </c>
      <c r="AI5" s="105">
        <v>0</v>
      </c>
      <c r="AJ5" s="105">
        <v>1E-4</v>
      </c>
      <c r="AK5" s="105">
        <v>0</v>
      </c>
      <c r="AL5" s="105">
        <v>0</v>
      </c>
      <c r="AM5" s="105">
        <v>0</v>
      </c>
      <c r="AN5" s="105">
        <v>0</v>
      </c>
      <c r="AO5" s="105">
        <v>2.3999999999999998E-3</v>
      </c>
      <c r="AP5" s="105">
        <v>6.1000000000000004E-3</v>
      </c>
      <c r="AQ5" s="105">
        <v>3.0999999999999999E-3</v>
      </c>
      <c r="AR5" s="105">
        <v>1.0495000000000001</v>
      </c>
      <c r="AS5" s="105">
        <v>3.5999999999999999E-3</v>
      </c>
      <c r="AT5" s="105">
        <v>1.2999999999999999E-3</v>
      </c>
      <c r="AU5" s="105">
        <v>1.1000000000000001E-3</v>
      </c>
      <c r="AV5" s="105">
        <v>0.25</v>
      </c>
      <c r="AW5" s="106">
        <v>0</v>
      </c>
      <c r="AX5" s="21">
        <f t="shared" si="0"/>
        <v>222.78</v>
      </c>
      <c r="AY5" s="21">
        <f t="shared" si="1"/>
        <v>58.69</v>
      </c>
      <c r="AZ5" s="21">
        <f t="shared" si="2"/>
        <v>11.027610000000022</v>
      </c>
      <c r="BA5" s="21">
        <f t="shared" si="3"/>
        <v>19.3108</v>
      </c>
      <c r="BB5" s="21">
        <f t="shared" si="4"/>
        <v>12.844000000000001</v>
      </c>
      <c r="BC5">
        <v>0</v>
      </c>
      <c r="BD5" s="49">
        <f t="shared" si="5"/>
        <v>42.204813300000012</v>
      </c>
      <c r="BE5">
        <v>0</v>
      </c>
      <c r="BF5" s="49">
        <f t="shared" si="6"/>
        <v>366.8572233000001</v>
      </c>
    </row>
    <row r="6" spans="1:63">
      <c r="A6" s="11" t="s">
        <v>59</v>
      </c>
      <c r="B6" s="103">
        <v>42370</v>
      </c>
      <c r="C6" s="104">
        <v>14.64</v>
      </c>
      <c r="D6" s="104">
        <v>0</v>
      </c>
      <c r="E6" s="104">
        <v>0.04</v>
      </c>
      <c r="F6" s="104">
        <v>-0.48</v>
      </c>
      <c r="G6" s="104">
        <v>1.47</v>
      </c>
      <c r="H6" s="104">
        <v>0</v>
      </c>
      <c r="I6" s="104">
        <v>0.79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5">
        <v>1.0999999999999999E-2</v>
      </c>
      <c r="P6" s="105">
        <v>5.0000000000000001E-4</v>
      </c>
      <c r="Q6" s="105">
        <v>-1.6999999999999999E-3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  <c r="AH6" s="105">
        <v>0</v>
      </c>
      <c r="AI6" s="105">
        <v>0</v>
      </c>
      <c r="AJ6" s="105">
        <v>3.5000000000000001E-3</v>
      </c>
      <c r="AK6" s="105">
        <v>0</v>
      </c>
      <c r="AL6" s="105">
        <v>0</v>
      </c>
      <c r="AM6" s="105">
        <v>0</v>
      </c>
      <c r="AN6" s="105">
        <v>0</v>
      </c>
      <c r="AO6" s="105">
        <v>0</v>
      </c>
      <c r="AP6" s="105">
        <v>8.2000000000000007E-3</v>
      </c>
      <c r="AQ6" s="105">
        <v>5.5999999999999999E-3</v>
      </c>
      <c r="AR6" s="105">
        <v>1.0348999999999999</v>
      </c>
      <c r="AS6" s="105">
        <v>3.5999999999999999E-3</v>
      </c>
      <c r="AT6" s="105">
        <v>1.2999999999999999E-3</v>
      </c>
      <c r="AU6" s="105">
        <v>1.1000000000000001E-3</v>
      </c>
      <c r="AV6" s="105">
        <v>0.25</v>
      </c>
      <c r="AW6" s="106">
        <v>0</v>
      </c>
      <c r="AX6" s="21">
        <f t="shared" si="0"/>
        <v>222.78</v>
      </c>
      <c r="AY6" s="21">
        <f t="shared" si="1"/>
        <v>36.06</v>
      </c>
      <c r="AZ6" s="21">
        <f t="shared" si="2"/>
        <v>7.7750219999999848</v>
      </c>
      <c r="BA6" s="21">
        <f t="shared" si="3"/>
        <v>28.563239999999997</v>
      </c>
      <c r="BB6" s="21">
        <f t="shared" si="4"/>
        <v>12.668799999999999</v>
      </c>
      <c r="BC6">
        <v>0</v>
      </c>
      <c r="BD6" s="49">
        <f t="shared" si="5"/>
        <v>40.020118060000001</v>
      </c>
      <c r="BE6">
        <v>0</v>
      </c>
      <c r="BF6" s="49">
        <f t="shared" si="6"/>
        <v>347.86718006000001</v>
      </c>
    </row>
    <row r="7" spans="1:63">
      <c r="A7" s="11" t="s">
        <v>60</v>
      </c>
      <c r="B7" s="103">
        <v>42491</v>
      </c>
      <c r="C7" s="104">
        <v>15.46</v>
      </c>
      <c r="D7" s="104">
        <v>0</v>
      </c>
      <c r="E7" s="104">
        <v>0.02</v>
      </c>
      <c r="F7" s="104">
        <v>0</v>
      </c>
      <c r="G7" s="104">
        <v>0</v>
      </c>
      <c r="H7" s="104">
        <v>0</v>
      </c>
      <c r="I7" s="104">
        <v>0.79</v>
      </c>
      <c r="J7" s="104">
        <v>0</v>
      </c>
      <c r="K7" s="104">
        <v>0</v>
      </c>
      <c r="L7" s="104">
        <v>0</v>
      </c>
      <c r="M7" s="104">
        <v>0</v>
      </c>
      <c r="N7" s="104">
        <v>0</v>
      </c>
      <c r="O7" s="105">
        <v>1.2500000000000001E-2</v>
      </c>
      <c r="P7" s="105">
        <v>1E-3</v>
      </c>
      <c r="Q7" s="105">
        <v>0</v>
      </c>
      <c r="R7" s="105">
        <v>0</v>
      </c>
      <c r="S7" s="105">
        <v>0</v>
      </c>
      <c r="T7" s="105">
        <v>0</v>
      </c>
      <c r="U7" s="105">
        <v>0</v>
      </c>
      <c r="V7" s="105">
        <v>0</v>
      </c>
      <c r="W7" s="105">
        <v>0</v>
      </c>
      <c r="X7" s="105">
        <v>0</v>
      </c>
      <c r="Y7" s="105">
        <v>0</v>
      </c>
      <c r="Z7" s="105">
        <v>0</v>
      </c>
      <c r="AA7" s="105">
        <v>0</v>
      </c>
      <c r="AB7" s="105">
        <v>0</v>
      </c>
      <c r="AC7" s="105">
        <v>0</v>
      </c>
      <c r="AD7" s="105">
        <v>0</v>
      </c>
      <c r="AE7" s="105">
        <v>0</v>
      </c>
      <c r="AF7" s="105">
        <v>0</v>
      </c>
      <c r="AG7" s="105">
        <v>0</v>
      </c>
      <c r="AH7" s="105">
        <v>0</v>
      </c>
      <c r="AI7" s="105">
        <v>0</v>
      </c>
      <c r="AJ7" s="105">
        <v>1.6999999999999999E-3</v>
      </c>
      <c r="AK7" s="105">
        <v>0</v>
      </c>
      <c r="AL7" s="105">
        <v>0</v>
      </c>
      <c r="AM7" s="105">
        <v>0</v>
      </c>
      <c r="AN7" s="105">
        <v>0</v>
      </c>
      <c r="AO7" s="105">
        <v>0</v>
      </c>
      <c r="AP7" s="105">
        <v>7.0000000000000001E-3</v>
      </c>
      <c r="AQ7" s="105">
        <v>6.1000000000000004E-3</v>
      </c>
      <c r="AR7" s="105">
        <v>1.0373000000000001</v>
      </c>
      <c r="AS7" s="105">
        <v>3.5999999999999999E-3</v>
      </c>
      <c r="AT7" s="105">
        <v>1.2999999999999999E-3</v>
      </c>
      <c r="AU7" s="105">
        <v>1.1000000000000001E-3</v>
      </c>
      <c r="AV7" s="105">
        <v>0.25</v>
      </c>
      <c r="AW7" s="106">
        <v>0</v>
      </c>
      <c r="AX7" s="21">
        <f t="shared" si="0"/>
        <v>222.78</v>
      </c>
      <c r="AY7" s="21">
        <f t="shared" si="1"/>
        <v>43.27</v>
      </c>
      <c r="AZ7" s="21">
        <f t="shared" si="2"/>
        <v>8.3096940000000252</v>
      </c>
      <c r="BA7" s="21">
        <f t="shared" si="3"/>
        <v>27.177260000000008</v>
      </c>
      <c r="BB7" s="21">
        <f t="shared" si="4"/>
        <v>12.697600000000001</v>
      </c>
      <c r="BC7">
        <v>0</v>
      </c>
      <c r="BD7" s="49">
        <f t="shared" si="5"/>
        <v>40.850492020000011</v>
      </c>
      <c r="BE7">
        <v>0</v>
      </c>
      <c r="BF7" s="49">
        <f t="shared" si="6"/>
        <v>355.08504602000005</v>
      </c>
    </row>
    <row r="8" spans="1:63">
      <c r="A8" s="11" t="s">
        <v>267</v>
      </c>
      <c r="B8" s="103">
        <v>42491</v>
      </c>
      <c r="C8" s="104">
        <v>14.52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0.79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5">
        <v>1.37E-2</v>
      </c>
      <c r="P8" s="105">
        <v>2.9999999999999997E-4</v>
      </c>
      <c r="Q8" s="105">
        <v>-1.5E-3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3.8E-3</v>
      </c>
      <c r="AK8" s="105">
        <v>0</v>
      </c>
      <c r="AL8" s="105">
        <v>0</v>
      </c>
      <c r="AM8" s="105">
        <v>0</v>
      </c>
      <c r="AN8" s="105">
        <v>0</v>
      </c>
      <c r="AO8" s="105">
        <v>1E-4</v>
      </c>
      <c r="AP8" s="105">
        <v>6.1000000000000004E-3</v>
      </c>
      <c r="AQ8" s="105">
        <v>4.1000000000000003E-3</v>
      </c>
      <c r="AR8" s="105">
        <v>1.0335000000000001</v>
      </c>
      <c r="AS8" s="105">
        <v>3.5999999999999999E-3</v>
      </c>
      <c r="AT8" s="105">
        <v>1.2999999999999999E-3</v>
      </c>
      <c r="AU8" s="105">
        <v>1.1000000000000001E-3</v>
      </c>
      <c r="AV8" s="105">
        <v>0.25</v>
      </c>
      <c r="AW8" s="106">
        <v>0</v>
      </c>
      <c r="AX8" s="21">
        <f t="shared" si="0"/>
        <v>222.78</v>
      </c>
      <c r="AY8" s="21">
        <f t="shared" si="1"/>
        <v>40.51</v>
      </c>
      <c r="AZ8" s="21">
        <f t="shared" si="2"/>
        <v>7.4631300000000191</v>
      </c>
      <c r="BA8" s="21">
        <f t="shared" si="3"/>
        <v>21.083400000000001</v>
      </c>
      <c r="BB8" s="21">
        <f t="shared" si="4"/>
        <v>12.652000000000001</v>
      </c>
      <c r="BC8">
        <v>0</v>
      </c>
      <c r="BD8" s="49">
        <f t="shared" si="5"/>
        <v>39.583508900000005</v>
      </c>
      <c r="BE8">
        <v>0</v>
      </c>
      <c r="BF8" s="49">
        <f t="shared" si="6"/>
        <v>344.07203890000005</v>
      </c>
    </row>
    <row r="9" spans="1:63">
      <c r="A9" s="11" t="s">
        <v>62</v>
      </c>
      <c r="B9" s="103">
        <v>42370</v>
      </c>
      <c r="C9" s="104">
        <v>23.44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0.79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5">
        <v>1.52E-2</v>
      </c>
      <c r="P9" s="105">
        <v>2.9999999999999997E-4</v>
      </c>
      <c r="Q9" s="105">
        <v>-2.7000000000000001E-3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7.4999999999999997E-3</v>
      </c>
      <c r="AK9" s="105">
        <v>1.0500000000000001E-2</v>
      </c>
      <c r="AL9" s="105">
        <v>0</v>
      </c>
      <c r="AM9" s="105">
        <v>0</v>
      </c>
      <c r="AN9" s="105">
        <v>0</v>
      </c>
      <c r="AO9" s="105">
        <v>2.0000000000000001E-4</v>
      </c>
      <c r="AP9" s="105">
        <v>7.1999999999999998E-3</v>
      </c>
      <c r="AQ9" s="105">
        <v>5.7999999999999996E-3</v>
      </c>
      <c r="AR9" s="105">
        <v>1.0542</v>
      </c>
      <c r="AS9" s="105">
        <v>3.5999999999999999E-3</v>
      </c>
      <c r="AT9" s="105">
        <v>1.2999999999999999E-3</v>
      </c>
      <c r="AU9" s="105">
        <v>1.1000000000000001E-3</v>
      </c>
      <c r="AV9" s="105">
        <v>0.25</v>
      </c>
      <c r="AW9" s="106">
        <v>0</v>
      </c>
      <c r="AX9" s="21">
        <f t="shared" si="0"/>
        <v>222.78</v>
      </c>
      <c r="AY9" s="21">
        <f t="shared" si="1"/>
        <v>50.230000000000004</v>
      </c>
      <c r="AZ9" s="21">
        <f t="shared" si="2"/>
        <v>12.074676000000006</v>
      </c>
      <c r="BA9" s="21">
        <f t="shared" si="3"/>
        <v>27.409199999999998</v>
      </c>
      <c r="BB9" s="21">
        <f t="shared" si="4"/>
        <v>12.900400000000001</v>
      </c>
      <c r="BC9">
        <v>0</v>
      </c>
      <c r="BD9" s="49">
        <f t="shared" si="5"/>
        <v>42.301255879999999</v>
      </c>
      <c r="BE9">
        <v>0</v>
      </c>
      <c r="BF9" s="49">
        <f t="shared" si="6"/>
        <v>367.69553187999998</v>
      </c>
    </row>
    <row r="10" spans="1:63">
      <c r="A10" s="11" t="s">
        <v>63</v>
      </c>
      <c r="B10" s="103">
        <v>42370</v>
      </c>
      <c r="C10" s="104">
        <v>23.44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0.79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5">
        <v>1.52E-2</v>
      </c>
      <c r="P10" s="105">
        <v>8.0000000000000004E-4</v>
      </c>
      <c r="Q10" s="105">
        <v>-4.0000000000000002E-4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-2.5000000000000001E-3</v>
      </c>
      <c r="AK10" s="105">
        <v>3.7000000000000002E-3</v>
      </c>
      <c r="AL10" s="105">
        <v>0</v>
      </c>
      <c r="AM10" s="105">
        <v>0</v>
      </c>
      <c r="AN10" s="105">
        <v>0</v>
      </c>
      <c r="AO10" s="105">
        <v>2.0000000000000001E-4</v>
      </c>
      <c r="AP10" s="105">
        <v>7.1999999999999998E-3</v>
      </c>
      <c r="AQ10" s="105">
        <v>5.7999999999999996E-3</v>
      </c>
      <c r="AR10" s="105">
        <v>1.0542</v>
      </c>
      <c r="AS10" s="105">
        <v>3.5999999999999999E-3</v>
      </c>
      <c r="AT10" s="105">
        <v>1.2999999999999999E-3</v>
      </c>
      <c r="AU10" s="105">
        <v>1.1000000000000001E-3</v>
      </c>
      <c r="AV10" s="105">
        <v>0.25</v>
      </c>
      <c r="AW10" s="106">
        <v>0</v>
      </c>
      <c r="AX10" s="21">
        <f t="shared" si="0"/>
        <v>222.78</v>
      </c>
      <c r="AY10" s="21">
        <f t="shared" si="1"/>
        <v>55.83</v>
      </c>
      <c r="AZ10" s="21">
        <f t="shared" si="2"/>
        <v>12.074676000000006</v>
      </c>
      <c r="BA10" s="21">
        <f t="shared" si="3"/>
        <v>27.409199999999998</v>
      </c>
      <c r="BB10" s="21">
        <f t="shared" si="4"/>
        <v>12.900400000000001</v>
      </c>
      <c r="BC10">
        <v>0</v>
      </c>
      <c r="BD10" s="49">
        <f t="shared" si="5"/>
        <v>43.029255880000001</v>
      </c>
      <c r="BE10">
        <v>0</v>
      </c>
      <c r="BF10" s="49">
        <f t="shared" si="6"/>
        <v>374.02353188000001</v>
      </c>
    </row>
    <row r="11" spans="1:63">
      <c r="A11" s="11" t="s">
        <v>64</v>
      </c>
      <c r="B11" s="103">
        <v>42370</v>
      </c>
      <c r="C11" s="104">
        <v>23.44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0.79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5">
        <v>1.52E-2</v>
      </c>
      <c r="P11" s="105">
        <v>-6.9999999999999999E-4</v>
      </c>
      <c r="Q11" s="105">
        <v>-1.2999999999999999E-3</v>
      </c>
      <c r="R11" s="105">
        <v>6.9999999999999999E-4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-2.3E-3</v>
      </c>
      <c r="AK11" s="105">
        <v>1.9E-3</v>
      </c>
      <c r="AL11" s="105">
        <v>0</v>
      </c>
      <c r="AM11" s="105">
        <v>0</v>
      </c>
      <c r="AN11" s="105">
        <v>0</v>
      </c>
      <c r="AO11" s="105">
        <v>2.0000000000000001E-4</v>
      </c>
      <c r="AP11" s="105">
        <v>7.1999999999999998E-3</v>
      </c>
      <c r="AQ11" s="105">
        <v>5.7999999999999996E-3</v>
      </c>
      <c r="AR11" s="105">
        <v>1.0542</v>
      </c>
      <c r="AS11" s="105">
        <v>3.5999999999999999E-3</v>
      </c>
      <c r="AT11" s="105">
        <v>1.2999999999999999E-3</v>
      </c>
      <c r="AU11" s="105">
        <v>1.1000000000000001E-3</v>
      </c>
      <c r="AV11" s="105">
        <v>0.25</v>
      </c>
      <c r="AW11" s="106">
        <v>0</v>
      </c>
      <c r="AX11" s="21">
        <f t="shared" si="0"/>
        <v>222.78</v>
      </c>
      <c r="AY11" s="21">
        <f t="shared" si="1"/>
        <v>52.43</v>
      </c>
      <c r="AZ11" s="21">
        <f t="shared" si="2"/>
        <v>12.074676000000006</v>
      </c>
      <c r="BA11" s="21">
        <f t="shared" si="3"/>
        <v>27.409199999999998</v>
      </c>
      <c r="BB11" s="21">
        <f t="shared" si="4"/>
        <v>12.900400000000001</v>
      </c>
      <c r="BC11">
        <v>0</v>
      </c>
      <c r="BD11" s="49">
        <f t="shared" si="5"/>
        <v>42.587255880000001</v>
      </c>
      <c r="BE11">
        <v>0</v>
      </c>
      <c r="BF11" s="49">
        <f t="shared" si="6"/>
        <v>370.18153187999997</v>
      </c>
    </row>
    <row r="12" spans="1:63">
      <c r="A12" s="11" t="s">
        <v>65</v>
      </c>
      <c r="B12" s="103">
        <v>42491</v>
      </c>
      <c r="C12" s="104">
        <v>18.3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0.79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5">
        <v>1.0999999999999999E-2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1.8E-3</v>
      </c>
      <c r="AP12" s="105">
        <v>6.7000000000000002E-3</v>
      </c>
      <c r="AQ12" s="105">
        <v>5.3E-3</v>
      </c>
      <c r="AR12" s="105">
        <v>1.0497000000000001</v>
      </c>
      <c r="AS12" s="105">
        <v>3.5999999999999999E-3</v>
      </c>
      <c r="AT12" s="105">
        <v>1.2999999999999999E-3</v>
      </c>
      <c r="AU12" s="105">
        <v>1.1000000000000001E-3</v>
      </c>
      <c r="AV12" s="105">
        <v>0.25</v>
      </c>
      <c r="AW12" s="106">
        <v>0</v>
      </c>
      <c r="AX12" s="21">
        <f t="shared" si="0"/>
        <v>222.78</v>
      </c>
      <c r="AY12" s="21">
        <f t="shared" si="1"/>
        <v>44.69</v>
      </c>
      <c r="AZ12" s="21">
        <f t="shared" si="2"/>
        <v>11.072166000000017</v>
      </c>
      <c r="BA12" s="21">
        <f t="shared" si="3"/>
        <v>25.192800000000002</v>
      </c>
      <c r="BB12" s="21">
        <f t="shared" si="4"/>
        <v>12.846400000000001</v>
      </c>
      <c r="BC12">
        <v>0</v>
      </c>
      <c r="BD12" s="49">
        <f t="shared" si="5"/>
        <v>41.155577580000006</v>
      </c>
      <c r="BE12">
        <v>0</v>
      </c>
      <c r="BF12" s="49">
        <f t="shared" si="6"/>
        <v>357.73694358000006</v>
      </c>
    </row>
    <row r="13" spans="1:63" s="17" customFormat="1">
      <c r="A13" s="16" t="s">
        <v>66</v>
      </c>
      <c r="B13" s="107">
        <v>42125</v>
      </c>
      <c r="C13" s="104">
        <v>24.04</v>
      </c>
      <c r="D13" s="104">
        <v>0</v>
      </c>
      <c r="E13" s="104">
        <v>2.2599999999999998</v>
      </c>
      <c r="F13" s="104">
        <v>0.9</v>
      </c>
      <c r="G13" s="104">
        <v>0</v>
      </c>
      <c r="H13" s="104">
        <v>0</v>
      </c>
      <c r="I13" s="104">
        <v>0.79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5">
        <v>1.4E-2</v>
      </c>
      <c r="P13" s="105">
        <v>-3.3999999999999998E-3</v>
      </c>
      <c r="Q13" s="105">
        <v>-2.0999999999999999E-3</v>
      </c>
      <c r="R13" s="105">
        <v>-1.4E-3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5">
        <v>2.3999999999999998E-3</v>
      </c>
      <c r="AK13" s="105">
        <v>1.0500000000000001E-2</v>
      </c>
      <c r="AL13" s="105">
        <v>0</v>
      </c>
      <c r="AM13" s="105">
        <v>0</v>
      </c>
      <c r="AN13" s="105">
        <v>0</v>
      </c>
      <c r="AO13" s="105">
        <v>5.9999999999999995E-4</v>
      </c>
      <c r="AP13" s="105">
        <v>6.7999999999999996E-3</v>
      </c>
      <c r="AQ13" s="105">
        <v>1.6000000000000001E-3</v>
      </c>
      <c r="AR13" s="105">
        <v>1.0653999999999999</v>
      </c>
      <c r="AS13" s="105">
        <v>3.5999999999999999E-3</v>
      </c>
      <c r="AT13" s="105">
        <v>1.2999999999999999E-3</v>
      </c>
      <c r="AU13" s="105">
        <v>1.1000000000000001E-3</v>
      </c>
      <c r="AV13" s="105">
        <v>0.25</v>
      </c>
      <c r="AW13" s="106">
        <v>0</v>
      </c>
      <c r="AX13" s="108">
        <f t="shared" si="0"/>
        <v>222.78</v>
      </c>
      <c r="AY13" s="108">
        <f t="shared" si="1"/>
        <v>43.389999999999993</v>
      </c>
      <c r="AZ13" s="108">
        <f t="shared" si="2"/>
        <v>14.569811999999978</v>
      </c>
      <c r="BA13" s="108">
        <f t="shared" si="3"/>
        <v>17.898719999999997</v>
      </c>
      <c r="BB13" s="21">
        <f t="shared" si="4"/>
        <v>13.034799999999999</v>
      </c>
      <c r="BC13">
        <v>0</v>
      </c>
      <c r="BD13" s="49">
        <f t="shared" si="5"/>
        <v>40.517533159999999</v>
      </c>
      <c r="BE13">
        <v>0</v>
      </c>
      <c r="BF13" s="49">
        <f t="shared" si="6"/>
        <v>352.19086515999993</v>
      </c>
    </row>
    <row r="14" spans="1:63">
      <c r="A14" s="67" t="s">
        <v>226</v>
      </c>
      <c r="B14" s="103">
        <v>42491</v>
      </c>
      <c r="C14" s="104">
        <v>18.98</v>
      </c>
      <c r="D14" s="104">
        <v>0</v>
      </c>
      <c r="E14" s="104">
        <v>0.22</v>
      </c>
      <c r="F14" s="104">
        <v>0</v>
      </c>
      <c r="G14" s="104">
        <v>0.25</v>
      </c>
      <c r="H14" s="104">
        <v>-1.4</v>
      </c>
      <c r="I14" s="104">
        <v>0.79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5">
        <v>7.7000000000000002E-3</v>
      </c>
      <c r="P14" s="105">
        <v>2.0000000000000001E-4</v>
      </c>
      <c r="Q14" s="105">
        <v>1.5E-3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3.3999999999999998E-3</v>
      </c>
      <c r="AK14" s="105">
        <v>0</v>
      </c>
      <c r="AL14" s="105">
        <v>0</v>
      </c>
      <c r="AM14" s="105">
        <v>0</v>
      </c>
      <c r="AN14" s="105">
        <v>0</v>
      </c>
      <c r="AO14" s="105">
        <v>1.6999999999999999E-3</v>
      </c>
      <c r="AP14" s="105">
        <v>7.0000000000000001E-3</v>
      </c>
      <c r="AQ14" s="105">
        <v>5.3E-3</v>
      </c>
      <c r="AR14" s="105">
        <v>1.0431999999999999</v>
      </c>
      <c r="AS14" s="105">
        <v>3.5999999999999999E-3</v>
      </c>
      <c r="AT14" s="105">
        <v>1.2999999999999999E-3</v>
      </c>
      <c r="AU14" s="105">
        <v>1.1000000000000001E-3</v>
      </c>
      <c r="AV14" s="105">
        <v>0.25</v>
      </c>
      <c r="AW14" s="106">
        <v>0</v>
      </c>
      <c r="AX14" s="21">
        <f t="shared" si="0"/>
        <v>222.78</v>
      </c>
      <c r="AY14" s="21">
        <f t="shared" si="1"/>
        <v>41.04</v>
      </c>
      <c r="AZ14" s="21">
        <f t="shared" si="2"/>
        <v>9.6240959999999784</v>
      </c>
      <c r="BA14" s="21">
        <f t="shared" si="3"/>
        <v>25.662719999999997</v>
      </c>
      <c r="BB14" s="21">
        <f t="shared" si="4"/>
        <v>12.7684</v>
      </c>
      <c r="BC14">
        <v>0</v>
      </c>
      <c r="BD14" s="49">
        <f t="shared" si="5"/>
        <v>40.543778079999989</v>
      </c>
      <c r="BE14">
        <v>0</v>
      </c>
      <c r="BF14" s="49">
        <f t="shared" si="6"/>
        <v>352.41899407999989</v>
      </c>
    </row>
    <row r="15" spans="1:63">
      <c r="A15" s="11" t="s">
        <v>69</v>
      </c>
      <c r="B15" s="103">
        <v>42491</v>
      </c>
      <c r="C15" s="104">
        <v>13.83</v>
      </c>
      <c r="D15" s="104">
        <v>0</v>
      </c>
      <c r="E15" s="104">
        <v>0.12</v>
      </c>
      <c r="F15" s="104">
        <v>0</v>
      </c>
      <c r="G15" s="104">
        <v>0</v>
      </c>
      <c r="H15" s="104">
        <v>0</v>
      </c>
      <c r="I15" s="104">
        <v>0.79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5">
        <v>1.52E-2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1.6000000000000001E-3</v>
      </c>
      <c r="AP15" s="105">
        <v>6.6E-3</v>
      </c>
      <c r="AQ15" s="105">
        <v>3.8E-3</v>
      </c>
      <c r="AR15" s="105">
        <v>1.071</v>
      </c>
      <c r="AS15" s="105">
        <v>3.5999999999999999E-3</v>
      </c>
      <c r="AT15" s="105">
        <v>1.2999999999999999E-3</v>
      </c>
      <c r="AU15" s="105">
        <v>1.1000000000000001E-3</v>
      </c>
      <c r="AV15" s="105">
        <v>0.25</v>
      </c>
      <c r="AW15" s="106">
        <v>0</v>
      </c>
      <c r="AX15" s="21">
        <f t="shared" si="0"/>
        <v>222.78</v>
      </c>
      <c r="AY15" s="21">
        <f t="shared" si="1"/>
        <v>48.34</v>
      </c>
      <c r="AZ15" s="21">
        <f t="shared" si="2"/>
        <v>15.817379999999989</v>
      </c>
      <c r="BA15" s="21">
        <f t="shared" si="3"/>
        <v>22.276799999999998</v>
      </c>
      <c r="BB15" s="21">
        <f t="shared" si="4"/>
        <v>13.102</v>
      </c>
      <c r="BC15">
        <v>0</v>
      </c>
      <c r="BD15" s="49">
        <f t="shared" si="5"/>
        <v>41.901103399999997</v>
      </c>
      <c r="BE15">
        <v>0</v>
      </c>
      <c r="BF15" s="49">
        <f t="shared" si="6"/>
        <v>364.21728339999999</v>
      </c>
    </row>
    <row r="16" spans="1:63">
      <c r="A16" s="11" t="s">
        <v>70</v>
      </c>
      <c r="B16" s="103">
        <v>42370</v>
      </c>
      <c r="C16" s="104">
        <v>18.25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0.79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5">
        <v>1.06E-2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1.8E-3</v>
      </c>
      <c r="AP16" s="105">
        <v>6.7999999999999996E-3</v>
      </c>
      <c r="AQ16" s="105">
        <v>5.3E-3</v>
      </c>
      <c r="AR16" s="105">
        <v>1.0663</v>
      </c>
      <c r="AS16" s="105">
        <v>3.5999999999999999E-3</v>
      </c>
      <c r="AT16" s="105">
        <v>1.2999999999999999E-3</v>
      </c>
      <c r="AU16" s="105">
        <v>1.1000000000000001E-3</v>
      </c>
      <c r="AV16" s="105">
        <v>0.25</v>
      </c>
      <c r="AW16" s="106">
        <v>0</v>
      </c>
      <c r="AX16" s="21">
        <f t="shared" si="0"/>
        <v>222.78</v>
      </c>
      <c r="AY16" s="21">
        <f t="shared" si="1"/>
        <v>43.84</v>
      </c>
      <c r="AZ16" s="21">
        <f t="shared" si="2"/>
        <v>14.770314000000006</v>
      </c>
      <c r="BA16" s="21">
        <f t="shared" si="3"/>
        <v>25.804459999999999</v>
      </c>
      <c r="BB16" s="21">
        <f t="shared" si="4"/>
        <v>13.0456</v>
      </c>
      <c r="BC16">
        <v>0</v>
      </c>
      <c r="BD16" s="49">
        <f t="shared" si="5"/>
        <v>41.631248620000001</v>
      </c>
      <c r="BE16">
        <v>0</v>
      </c>
      <c r="BF16" s="49">
        <f t="shared" si="6"/>
        <v>361.87162261999998</v>
      </c>
    </row>
    <row r="17" spans="1:58">
      <c r="A17" s="11" t="s">
        <v>71</v>
      </c>
      <c r="B17" s="103">
        <v>42491</v>
      </c>
      <c r="C17" s="104">
        <v>13.33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0.79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5">
        <v>6.1999999999999998E-3</v>
      </c>
      <c r="P17" s="105">
        <v>-5.4999999999999997E-3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8.2000000000000007E-3</v>
      </c>
      <c r="AK17" s="105">
        <v>0</v>
      </c>
      <c r="AL17" s="105">
        <v>0</v>
      </c>
      <c r="AM17" s="105">
        <v>0</v>
      </c>
      <c r="AN17" s="105">
        <v>0</v>
      </c>
      <c r="AO17" s="105">
        <v>1.1999999999999999E-3</v>
      </c>
      <c r="AP17" s="105">
        <v>6.0000000000000001E-3</v>
      </c>
      <c r="AQ17" s="105">
        <v>4.1999999999999997E-3</v>
      </c>
      <c r="AR17" s="105">
        <v>1.081</v>
      </c>
      <c r="AS17" s="105">
        <v>3.5999999999999999E-3</v>
      </c>
      <c r="AT17" s="105">
        <v>1.2999999999999999E-3</v>
      </c>
      <c r="AU17" s="105">
        <v>1.1000000000000001E-3</v>
      </c>
      <c r="AV17" s="105">
        <v>0.25</v>
      </c>
      <c r="AW17" s="106">
        <v>0</v>
      </c>
      <c r="AX17" s="21">
        <f t="shared" si="0"/>
        <v>222.78</v>
      </c>
      <c r="AY17" s="21">
        <f t="shared" si="1"/>
        <v>17.920000000000002</v>
      </c>
      <c r="AZ17" s="21">
        <f t="shared" si="2"/>
        <v>18.045179999999991</v>
      </c>
      <c r="BA17" s="21">
        <f t="shared" si="3"/>
        <v>22.052400000000002</v>
      </c>
      <c r="BB17" s="21">
        <f t="shared" si="4"/>
        <v>13.222</v>
      </c>
      <c r="BC17">
        <v>0</v>
      </c>
      <c r="BD17" s="49">
        <f t="shared" si="5"/>
        <v>38.222545399999994</v>
      </c>
      <c r="BE17">
        <v>0</v>
      </c>
      <c r="BF17" s="49">
        <f t="shared" si="6"/>
        <v>332.24212539999996</v>
      </c>
    </row>
    <row r="18" spans="1:58">
      <c r="A18" s="11" t="s">
        <v>72</v>
      </c>
      <c r="B18" s="103">
        <v>42491</v>
      </c>
      <c r="C18" s="104">
        <v>15.75</v>
      </c>
      <c r="D18" s="104">
        <v>0</v>
      </c>
      <c r="E18" s="104">
        <v>0.01</v>
      </c>
      <c r="F18" s="104">
        <v>0.06</v>
      </c>
      <c r="G18" s="104">
        <v>0.6</v>
      </c>
      <c r="H18" s="104">
        <v>0</v>
      </c>
      <c r="I18" s="104">
        <v>0.79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5">
        <v>1.0200000000000001E-2</v>
      </c>
      <c r="P18" s="105">
        <v>2.9999999999999997E-4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1.6999999999999999E-3</v>
      </c>
      <c r="AK18" s="105">
        <v>0</v>
      </c>
      <c r="AL18" s="105">
        <v>0</v>
      </c>
      <c r="AM18" s="105">
        <v>0</v>
      </c>
      <c r="AN18" s="105">
        <v>0</v>
      </c>
      <c r="AO18" s="105">
        <v>2.0000000000000001E-4</v>
      </c>
      <c r="AP18" s="105">
        <v>7.7000000000000002E-3</v>
      </c>
      <c r="AQ18" s="105">
        <v>6.4000000000000003E-3</v>
      </c>
      <c r="AR18" s="105">
        <v>1.036</v>
      </c>
      <c r="AS18" s="105">
        <v>3.5999999999999999E-3</v>
      </c>
      <c r="AT18" s="105">
        <v>1.2999999999999999E-3</v>
      </c>
      <c r="AU18" s="105">
        <v>1.1000000000000001E-3</v>
      </c>
      <c r="AV18" s="105">
        <v>0.25</v>
      </c>
      <c r="AW18" s="106">
        <v>0</v>
      </c>
      <c r="AX18" s="21">
        <f t="shared" si="0"/>
        <v>222.78</v>
      </c>
      <c r="AY18" s="21">
        <f t="shared" si="1"/>
        <v>38.61</v>
      </c>
      <c r="AZ18" s="21">
        <f t="shared" si="2"/>
        <v>8.0200800000000072</v>
      </c>
      <c r="BA18" s="21">
        <f t="shared" si="3"/>
        <v>29.215200000000003</v>
      </c>
      <c r="BB18" s="21">
        <f t="shared" si="4"/>
        <v>12.682</v>
      </c>
      <c r="BC18">
        <v>0</v>
      </c>
      <c r="BD18" s="49">
        <f t="shared" si="5"/>
        <v>40.469946399999998</v>
      </c>
      <c r="BE18">
        <v>0</v>
      </c>
      <c r="BF18" s="49">
        <f t="shared" si="6"/>
        <v>351.77722640000002</v>
      </c>
    </row>
    <row r="19" spans="1:58">
      <c r="A19" s="11" t="s">
        <v>73</v>
      </c>
      <c r="B19" s="103">
        <v>42491</v>
      </c>
      <c r="C19" s="104">
        <v>14.88</v>
      </c>
      <c r="D19" s="104">
        <v>0</v>
      </c>
      <c r="E19" s="104">
        <v>-0.16</v>
      </c>
      <c r="F19" s="104">
        <v>0.69</v>
      </c>
      <c r="G19" s="104">
        <v>0</v>
      </c>
      <c r="H19" s="104">
        <v>0</v>
      </c>
      <c r="I19" s="104">
        <v>0.79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5">
        <v>1.5699999999999999E-2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7.7999999999999996E-3</v>
      </c>
      <c r="AQ19" s="105">
        <v>4.8999999999999998E-3</v>
      </c>
      <c r="AR19" s="105">
        <v>1.0377000000000001</v>
      </c>
      <c r="AS19" s="105">
        <v>3.5999999999999999E-3</v>
      </c>
      <c r="AT19" s="105">
        <v>1.2999999999999999E-3</v>
      </c>
      <c r="AU19" s="105">
        <v>1.1000000000000001E-3</v>
      </c>
      <c r="AV19" s="105">
        <v>0.25</v>
      </c>
      <c r="AW19" s="106">
        <v>0</v>
      </c>
      <c r="AX19" s="21">
        <f t="shared" si="0"/>
        <v>222.78</v>
      </c>
      <c r="AY19" s="21">
        <f t="shared" si="1"/>
        <v>47.599999999999994</v>
      </c>
      <c r="AZ19" s="21">
        <f t="shared" si="2"/>
        <v>8.3988060000000146</v>
      </c>
      <c r="BA19" s="21">
        <f t="shared" si="3"/>
        <v>26.357579999999999</v>
      </c>
      <c r="BB19" s="21">
        <f t="shared" si="4"/>
        <v>12.702400000000001</v>
      </c>
      <c r="BC19">
        <v>0</v>
      </c>
      <c r="BD19" s="49">
        <f t="shared" si="5"/>
        <v>41.319042180000004</v>
      </c>
      <c r="BE19">
        <v>0</v>
      </c>
      <c r="BF19" s="49">
        <f t="shared" si="6"/>
        <v>359.15782818000002</v>
      </c>
    </row>
    <row r="20" spans="1:58">
      <c r="A20" s="11" t="s">
        <v>74</v>
      </c>
      <c r="B20" s="103">
        <v>42491</v>
      </c>
      <c r="C20" s="104">
        <v>19.38</v>
      </c>
      <c r="D20" s="104">
        <v>0</v>
      </c>
      <c r="E20" s="104">
        <v>0.09</v>
      </c>
      <c r="F20" s="104">
        <v>0</v>
      </c>
      <c r="G20" s="104">
        <v>0</v>
      </c>
      <c r="H20" s="104">
        <v>0</v>
      </c>
      <c r="I20" s="104">
        <v>0.79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5">
        <v>1.3899999999999999E-2</v>
      </c>
      <c r="P20" s="105">
        <v>8.9999999999999998E-4</v>
      </c>
      <c r="Q20" s="105">
        <v>7.3000000000000001E-3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7.4000000000000003E-3</v>
      </c>
      <c r="AK20" s="105">
        <v>0</v>
      </c>
      <c r="AL20" s="105">
        <v>0</v>
      </c>
      <c r="AM20" s="105">
        <v>0</v>
      </c>
      <c r="AN20" s="105">
        <v>0</v>
      </c>
      <c r="AO20" s="105">
        <v>2.0999999999999999E-3</v>
      </c>
      <c r="AP20" s="105">
        <v>6.1999999999999998E-3</v>
      </c>
      <c r="AQ20" s="105">
        <v>5.3E-3</v>
      </c>
      <c r="AR20" s="105">
        <v>1.0450999999999999</v>
      </c>
      <c r="AS20" s="105">
        <v>3.5999999999999999E-3</v>
      </c>
      <c r="AT20" s="105">
        <v>1.2999999999999999E-3</v>
      </c>
      <c r="AU20" s="105">
        <v>1.1000000000000001E-3</v>
      </c>
      <c r="AV20" s="105">
        <v>0.25</v>
      </c>
      <c r="AW20" s="106">
        <v>0</v>
      </c>
      <c r="AX20" s="21">
        <f t="shared" si="0"/>
        <v>222.78</v>
      </c>
      <c r="AY20" s="21">
        <f t="shared" si="1"/>
        <v>68.66</v>
      </c>
      <c r="AZ20" s="21">
        <f t="shared" si="2"/>
        <v>10.047377999999982</v>
      </c>
      <c r="BA20" s="21">
        <f t="shared" si="3"/>
        <v>24.037299999999998</v>
      </c>
      <c r="BB20" s="21">
        <f t="shared" si="4"/>
        <v>12.7912</v>
      </c>
      <c r="BC20">
        <v>0</v>
      </c>
      <c r="BD20" s="49">
        <f t="shared" si="5"/>
        <v>43.981064140000001</v>
      </c>
      <c r="BE20">
        <v>0</v>
      </c>
      <c r="BF20" s="49">
        <f t="shared" si="6"/>
        <v>382.29694214</v>
      </c>
    </row>
    <row r="21" spans="1:58" ht="409.6">
      <c r="A21" s="16" t="s">
        <v>75</v>
      </c>
      <c r="B21" s="107">
        <v>42125</v>
      </c>
      <c r="C21" s="104">
        <v>14.07</v>
      </c>
      <c r="D21" s="104">
        <v>0</v>
      </c>
      <c r="E21" s="104">
        <v>0.52</v>
      </c>
      <c r="F21" s="104">
        <v>1.39</v>
      </c>
      <c r="G21" s="104">
        <v>1.1200000000000001</v>
      </c>
      <c r="H21" s="104">
        <v>0</v>
      </c>
      <c r="I21" s="104">
        <v>0.79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5">
        <v>1.7000000000000001E-2</v>
      </c>
      <c r="P21" s="105">
        <v>4.0000000000000002E-4</v>
      </c>
      <c r="Q21" s="105">
        <v>1.1999999999999999E-3</v>
      </c>
      <c r="R21" s="105">
        <v>1.6999999999999999E-3</v>
      </c>
      <c r="S21" s="105">
        <v>-2.8E-3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3.0000000000000001E-3</v>
      </c>
      <c r="AK21" s="105">
        <v>0</v>
      </c>
      <c r="AL21" s="105">
        <v>0</v>
      </c>
      <c r="AM21" s="105">
        <v>0</v>
      </c>
      <c r="AN21" s="105">
        <v>0</v>
      </c>
      <c r="AO21" s="105">
        <v>3.7000000000000002E-3</v>
      </c>
      <c r="AP21" s="105">
        <v>6.3E-3</v>
      </c>
      <c r="AQ21" s="105">
        <v>4.0000000000000001E-3</v>
      </c>
      <c r="AR21" s="109">
        <v>1.0687</v>
      </c>
      <c r="AS21" s="105">
        <v>3.5999999999999999E-3</v>
      </c>
      <c r="AT21" s="105">
        <v>1.2999999999999999E-3</v>
      </c>
      <c r="AU21" s="105">
        <v>1.1000000000000001E-3</v>
      </c>
      <c r="AV21" s="105">
        <v>0.25</v>
      </c>
      <c r="AW21" s="106">
        <v>0</v>
      </c>
      <c r="AX21" s="21">
        <f t="shared" si="0"/>
        <v>222.78</v>
      </c>
      <c r="AY21" s="21">
        <f t="shared" si="1"/>
        <v>60.290000000000006</v>
      </c>
      <c r="AZ21" s="21">
        <f t="shared" si="2"/>
        <v>15.304985999999996</v>
      </c>
      <c r="BA21" s="21">
        <f t="shared" si="3"/>
        <v>22.015220000000003</v>
      </c>
      <c r="BB21" s="21">
        <f t="shared" si="4"/>
        <v>13.074400000000001</v>
      </c>
      <c r="BC21">
        <v>0</v>
      </c>
      <c r="BD21" s="49">
        <f t="shared" si="5"/>
        <v>43.350398779999999</v>
      </c>
      <c r="BE21">
        <v>0</v>
      </c>
      <c r="BF21" s="49">
        <f t="shared" si="6"/>
        <v>376.81500477999998</v>
      </c>
    </row>
    <row r="22" spans="1:58" ht="409.6">
      <c r="A22" s="11" t="s">
        <v>76</v>
      </c>
      <c r="B22" s="103">
        <v>42491</v>
      </c>
      <c r="C22" s="104">
        <v>16.579999999999998</v>
      </c>
      <c r="D22" s="104">
        <v>0</v>
      </c>
      <c r="E22" s="104">
        <v>-0.11</v>
      </c>
      <c r="F22" s="104">
        <v>0</v>
      </c>
      <c r="G22" s="104">
        <v>0</v>
      </c>
      <c r="H22" s="104">
        <v>0</v>
      </c>
      <c r="I22" s="104">
        <v>0.79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5">
        <v>1.1599999999999999E-2</v>
      </c>
      <c r="P22" s="105">
        <v>-2.3E-3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6.6E-3</v>
      </c>
      <c r="AK22" s="105">
        <v>0</v>
      </c>
      <c r="AL22" s="105">
        <v>0</v>
      </c>
      <c r="AM22" s="105">
        <v>0</v>
      </c>
      <c r="AN22" s="105">
        <v>0</v>
      </c>
      <c r="AO22" s="105">
        <v>1E-3</v>
      </c>
      <c r="AP22" s="105">
        <v>5.1999999999999998E-3</v>
      </c>
      <c r="AQ22" s="105">
        <v>3.3999999999999998E-3</v>
      </c>
      <c r="AR22" s="105">
        <v>1.0602</v>
      </c>
      <c r="AS22" s="105">
        <v>3.5999999999999999E-3</v>
      </c>
      <c r="AT22" s="105">
        <v>1.2999999999999999E-3</v>
      </c>
      <c r="AU22" s="105">
        <v>1.1000000000000001E-3</v>
      </c>
      <c r="AV22" s="105">
        <v>0.25</v>
      </c>
      <c r="AW22" s="106">
        <v>0</v>
      </c>
      <c r="AX22" s="21">
        <f t="shared" si="0"/>
        <v>222.78</v>
      </c>
      <c r="AY22" s="21">
        <f t="shared" si="1"/>
        <v>37.86</v>
      </c>
      <c r="AZ22" s="21">
        <f t="shared" si="2"/>
        <v>13.411356000000007</v>
      </c>
      <c r="BA22" s="21">
        <f t="shared" si="3"/>
        <v>18.235440000000001</v>
      </c>
      <c r="BB22" s="21">
        <f t="shared" si="4"/>
        <v>12.9724</v>
      </c>
      <c r="BC22">
        <v>0</v>
      </c>
      <c r="BD22" s="49">
        <f t="shared" si="5"/>
        <v>39.683695479999997</v>
      </c>
      <c r="BE22">
        <v>0</v>
      </c>
      <c r="BF22" s="49">
        <f t="shared" si="6"/>
        <v>344.94289147999996</v>
      </c>
    </row>
    <row r="23" spans="1:58" ht="409.6">
      <c r="A23" s="11" t="s">
        <v>77</v>
      </c>
      <c r="B23" s="103">
        <v>42370</v>
      </c>
      <c r="C23" s="104">
        <v>19.21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0.79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5">
        <v>1.2500000000000001E-2</v>
      </c>
      <c r="P23" s="105">
        <v>-1E-4</v>
      </c>
      <c r="Q23" s="105">
        <v>2.9999999999999997E-4</v>
      </c>
      <c r="R23" s="105">
        <v>8.0000000000000004E-4</v>
      </c>
      <c r="S23" s="105">
        <v>2.0000000000000001E-4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3.5999999999999999E-3</v>
      </c>
      <c r="AK23" s="105">
        <v>0</v>
      </c>
      <c r="AL23" s="105">
        <v>0</v>
      </c>
      <c r="AM23" s="105">
        <v>0</v>
      </c>
      <c r="AN23" s="105">
        <v>0</v>
      </c>
      <c r="AO23" s="105">
        <v>4.0000000000000002E-4</v>
      </c>
      <c r="AP23" s="105">
        <v>7.1000000000000004E-3</v>
      </c>
      <c r="AQ23" s="105">
        <v>4.5999999999999999E-3</v>
      </c>
      <c r="AR23" s="105">
        <v>1.0290999999999999</v>
      </c>
      <c r="AS23" s="105">
        <v>3.5999999999999999E-3</v>
      </c>
      <c r="AT23" s="105">
        <v>1.2999999999999999E-3</v>
      </c>
      <c r="AU23" s="105">
        <v>1.1000000000000001E-3</v>
      </c>
      <c r="AV23" s="105">
        <v>0.25</v>
      </c>
      <c r="AW23" s="106">
        <v>0</v>
      </c>
      <c r="AX23" s="21">
        <f t="shared" si="0"/>
        <v>222.78</v>
      </c>
      <c r="AY23" s="21">
        <f t="shared" si="1"/>
        <v>48.2</v>
      </c>
      <c r="AZ23" s="21">
        <f t="shared" si="2"/>
        <v>6.4828979999999783</v>
      </c>
      <c r="BA23" s="21">
        <f t="shared" si="3"/>
        <v>24.080939999999998</v>
      </c>
      <c r="BB23" s="21">
        <f t="shared" si="4"/>
        <v>12.5992</v>
      </c>
      <c r="BC23">
        <v>0</v>
      </c>
      <c r="BD23" s="49">
        <f t="shared" si="5"/>
        <v>40.83859494</v>
      </c>
      <c r="BE23">
        <v>0</v>
      </c>
      <c r="BF23" s="49">
        <f t="shared" si="6"/>
        <v>354.98163294</v>
      </c>
    </row>
    <row r="24" spans="1:58" ht="409.6">
      <c r="A24" s="11" t="s">
        <v>79</v>
      </c>
      <c r="B24" s="103">
        <v>42491</v>
      </c>
      <c r="C24" s="104">
        <v>22.58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0.79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5">
        <v>1.06E-2</v>
      </c>
      <c r="P24" s="105">
        <v>5.9999999999999995E-4</v>
      </c>
      <c r="Q24" s="105">
        <v>1E-4</v>
      </c>
      <c r="R24" s="105">
        <v>-4.0000000000000002E-4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2.5999999999999999E-3</v>
      </c>
      <c r="AK24" s="105">
        <v>-4.7000000000000002E-3</v>
      </c>
      <c r="AL24" s="105">
        <v>0</v>
      </c>
      <c r="AM24" s="105">
        <v>0</v>
      </c>
      <c r="AN24" s="105">
        <v>0</v>
      </c>
      <c r="AO24" s="105">
        <v>0</v>
      </c>
      <c r="AP24" s="105">
        <v>6.7000000000000002E-3</v>
      </c>
      <c r="AQ24" s="105">
        <v>1.8E-3</v>
      </c>
      <c r="AR24" s="105">
        <v>1.0406</v>
      </c>
      <c r="AS24" s="105">
        <v>3.5999999999999999E-3</v>
      </c>
      <c r="AT24" s="105">
        <v>1.2999999999999999E-3</v>
      </c>
      <c r="AU24" s="105">
        <v>1.1000000000000001E-3</v>
      </c>
      <c r="AV24" s="105">
        <v>0.25</v>
      </c>
      <c r="AW24" s="106">
        <v>0</v>
      </c>
      <c r="AX24" s="21">
        <f t="shared" si="0"/>
        <v>222.78</v>
      </c>
      <c r="AY24" s="21">
        <f t="shared" si="1"/>
        <v>45.17</v>
      </c>
      <c r="AZ24" s="21">
        <f t="shared" si="2"/>
        <v>9.0448679999999939</v>
      </c>
      <c r="BA24" s="21">
        <f t="shared" si="3"/>
        <v>17.690200000000001</v>
      </c>
      <c r="BB24" s="21">
        <f t="shared" si="4"/>
        <v>12.7372</v>
      </c>
      <c r="BC24">
        <v>0</v>
      </c>
      <c r="BD24" s="49">
        <f t="shared" si="5"/>
        <v>39.964894839999999</v>
      </c>
      <c r="BE24">
        <v>0</v>
      </c>
      <c r="BF24" s="49">
        <f t="shared" si="6"/>
        <v>347.38716283999997</v>
      </c>
    </row>
    <row r="25" spans="1:58" ht="409.6">
      <c r="A25" s="11" t="s">
        <v>146</v>
      </c>
      <c r="B25" s="103">
        <v>42491</v>
      </c>
      <c r="C25" s="104">
        <v>18.63</v>
      </c>
      <c r="D25" s="104">
        <v>0</v>
      </c>
      <c r="E25" s="104">
        <v>0.41</v>
      </c>
      <c r="F25" s="104">
        <v>0.04</v>
      </c>
      <c r="G25" s="104">
        <v>0</v>
      </c>
      <c r="H25" s="104">
        <v>0</v>
      </c>
      <c r="I25" s="104">
        <v>0.79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5">
        <v>9.2999999999999992E-3</v>
      </c>
      <c r="P25" s="105">
        <v>-2.9999999999999997E-4</v>
      </c>
      <c r="Q25" s="105">
        <v>-1.4E-3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3.5000000000000001E-3</v>
      </c>
      <c r="AK25" s="105">
        <v>8.9999999999999998E-4</v>
      </c>
      <c r="AL25" s="105">
        <v>0</v>
      </c>
      <c r="AM25" s="105">
        <v>0</v>
      </c>
      <c r="AN25" s="105">
        <v>0</v>
      </c>
      <c r="AO25" s="105">
        <v>2.0000000000000001E-4</v>
      </c>
      <c r="AP25" s="105">
        <v>5.8999999999999999E-3</v>
      </c>
      <c r="AQ25" s="105">
        <v>4.3E-3</v>
      </c>
      <c r="AR25" s="105">
        <v>1.054</v>
      </c>
      <c r="AS25" s="105">
        <v>3.5999999999999999E-3</v>
      </c>
      <c r="AT25" s="105">
        <v>1.2999999999999999E-3</v>
      </c>
      <c r="AU25" s="105">
        <v>1.1000000000000001E-3</v>
      </c>
      <c r="AV25" s="105">
        <v>0.25</v>
      </c>
      <c r="AW25" s="106">
        <v>0</v>
      </c>
      <c r="AX25" s="21">
        <f t="shared" si="0"/>
        <v>222.78</v>
      </c>
      <c r="AY25" s="21">
        <f t="shared" si="1"/>
        <v>35.47</v>
      </c>
      <c r="AZ25" s="21">
        <f t="shared" si="2"/>
        <v>12.030120000000011</v>
      </c>
      <c r="BA25" s="21">
        <f t="shared" si="3"/>
        <v>21.5016</v>
      </c>
      <c r="BB25" s="21">
        <f t="shared" si="4"/>
        <v>12.898</v>
      </c>
      <c r="BC25">
        <v>0</v>
      </c>
      <c r="BD25" s="49">
        <f t="shared" si="5"/>
        <v>39.608363600000004</v>
      </c>
      <c r="BE25">
        <v>0</v>
      </c>
      <c r="BF25" s="49">
        <f t="shared" si="6"/>
        <v>344.28808360000005</v>
      </c>
    </row>
    <row r="26" spans="1:58" ht="409.6">
      <c r="A26" s="67" t="s">
        <v>82</v>
      </c>
      <c r="B26" s="103">
        <v>42614</v>
      </c>
      <c r="C26" s="104">
        <v>19.55</v>
      </c>
      <c r="D26" s="104">
        <v>0</v>
      </c>
      <c r="E26" s="104">
        <v>0.32</v>
      </c>
      <c r="F26" s="104">
        <v>0</v>
      </c>
      <c r="G26" s="104">
        <v>0</v>
      </c>
      <c r="H26" s="104">
        <v>0</v>
      </c>
      <c r="I26" s="104">
        <v>0.79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5">
        <v>9.9000000000000008E-3</v>
      </c>
      <c r="P26" s="105">
        <v>1E-4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4.4999999999999997E-3</v>
      </c>
      <c r="AK26" s="105">
        <v>0</v>
      </c>
      <c r="AL26" s="105">
        <v>0</v>
      </c>
      <c r="AM26" s="105">
        <v>0</v>
      </c>
      <c r="AN26" s="105">
        <v>0</v>
      </c>
      <c r="AO26" s="105">
        <v>1E-3</v>
      </c>
      <c r="AP26" s="105">
        <v>5.7000000000000002E-3</v>
      </c>
      <c r="AQ26" s="105">
        <v>3.3E-3</v>
      </c>
      <c r="AR26" s="105">
        <v>1.0457000000000001</v>
      </c>
      <c r="AS26" s="105">
        <v>3.5999999999999999E-3</v>
      </c>
      <c r="AT26" s="105">
        <v>1.2999999999999999E-3</v>
      </c>
      <c r="AU26" s="105">
        <v>1.1000000000000001E-3</v>
      </c>
      <c r="AV26" s="105">
        <v>0.25</v>
      </c>
      <c r="AW26" s="106">
        <v>0</v>
      </c>
      <c r="AX26" s="21">
        <f t="shared" si="0"/>
        <v>222.78</v>
      </c>
      <c r="AY26" s="21">
        <f t="shared" si="1"/>
        <v>42.66</v>
      </c>
      <c r="AZ26" s="21">
        <f t="shared" si="2"/>
        <v>10.181046000000016</v>
      </c>
      <c r="BA26" s="21">
        <f t="shared" si="3"/>
        <v>18.822600000000001</v>
      </c>
      <c r="BB26" s="21">
        <f t="shared" si="4"/>
        <v>12.798400000000001</v>
      </c>
      <c r="BC26">
        <v>0</v>
      </c>
      <c r="BD26" s="49">
        <f t="shared" si="5"/>
        <v>39.941465980000011</v>
      </c>
      <c r="BE26">
        <v>0</v>
      </c>
      <c r="BF26" s="49">
        <f t="shared" si="6"/>
        <v>347.18351198000011</v>
      </c>
    </row>
    <row r="27" spans="1:58" ht="409.6">
      <c r="A27" s="11" t="s">
        <v>83</v>
      </c>
      <c r="B27" s="103">
        <v>42370</v>
      </c>
      <c r="C27" s="104">
        <v>18.93</v>
      </c>
      <c r="D27" s="104">
        <v>0</v>
      </c>
      <c r="E27" s="104">
        <v>0.73</v>
      </c>
      <c r="F27" s="104">
        <v>-0.18</v>
      </c>
      <c r="G27" s="104">
        <v>-0.28999999999999998</v>
      </c>
      <c r="H27" s="104">
        <v>0</v>
      </c>
      <c r="I27" s="104">
        <v>0.79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5">
        <v>1.44E-2</v>
      </c>
      <c r="P27" s="105">
        <v>6.9999999999999999E-4</v>
      </c>
      <c r="Q27" s="105">
        <v>2.9999999999999997E-4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3.3999999999999998E-3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7.4000000000000003E-3</v>
      </c>
      <c r="AQ27" s="105">
        <v>5.7999999999999996E-3</v>
      </c>
      <c r="AR27" s="105">
        <v>1.026</v>
      </c>
      <c r="AS27" s="105">
        <v>3.5999999999999999E-3</v>
      </c>
      <c r="AT27" s="105">
        <v>1.2999999999999999E-3</v>
      </c>
      <c r="AU27" s="105">
        <v>1.1000000000000001E-3</v>
      </c>
      <c r="AV27" s="105">
        <v>0.25</v>
      </c>
      <c r="AW27" s="106">
        <v>0</v>
      </c>
      <c r="AX27" s="21">
        <f t="shared" si="0"/>
        <v>222.78</v>
      </c>
      <c r="AY27" s="21">
        <f t="shared" si="1"/>
        <v>50.78</v>
      </c>
      <c r="AZ27" s="21">
        <f t="shared" si="2"/>
        <v>5.7922800000000052</v>
      </c>
      <c r="BA27" s="21">
        <f t="shared" si="3"/>
        <v>27.086400000000001</v>
      </c>
      <c r="BB27" s="21">
        <f t="shared" si="4"/>
        <v>12.562000000000001</v>
      </c>
      <c r="BC27">
        <v>0</v>
      </c>
      <c r="BD27" s="49">
        <f t="shared" si="5"/>
        <v>41.470088400000009</v>
      </c>
      <c r="BE27">
        <v>0</v>
      </c>
      <c r="BF27" s="49">
        <f t="shared" si="6"/>
        <v>360.47076840000005</v>
      </c>
    </row>
    <row r="28" spans="1:58" ht="409.6">
      <c r="A28" s="11" t="s">
        <v>84</v>
      </c>
      <c r="B28" s="103">
        <v>42401</v>
      </c>
      <c r="C28" s="104">
        <v>20.74</v>
      </c>
      <c r="D28" s="104">
        <v>0</v>
      </c>
      <c r="E28" s="104">
        <v>-0.21</v>
      </c>
      <c r="F28" s="104">
        <v>0</v>
      </c>
      <c r="G28" s="104">
        <v>0</v>
      </c>
      <c r="H28" s="104">
        <v>0</v>
      </c>
      <c r="I28" s="104">
        <v>0.79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5">
        <v>1.9800000000000002E-2</v>
      </c>
      <c r="P28" s="105">
        <v>-2.0000000000000001E-4</v>
      </c>
      <c r="Q28" s="105">
        <v>-1.5E-3</v>
      </c>
      <c r="R28" s="105">
        <v>2.0000000000000001E-4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4.0000000000000002E-4</v>
      </c>
      <c r="AP28" s="105">
        <v>6.7999999999999996E-3</v>
      </c>
      <c r="AQ28" s="105">
        <v>5.1999999999999998E-3</v>
      </c>
      <c r="AR28" s="105">
        <v>1.0654999999999999</v>
      </c>
      <c r="AS28" s="105">
        <v>3.5999999999999999E-3</v>
      </c>
      <c r="AT28" s="105">
        <v>1.2999999999999999E-3</v>
      </c>
      <c r="AU28" s="105">
        <v>1.1000000000000001E-3</v>
      </c>
      <c r="AV28" s="105">
        <v>0.25</v>
      </c>
      <c r="AW28" s="106">
        <v>0</v>
      </c>
      <c r="AX28" s="21">
        <f t="shared" si="0"/>
        <v>222.78</v>
      </c>
      <c r="AY28" s="21">
        <f t="shared" si="1"/>
        <v>58.72</v>
      </c>
      <c r="AZ28" s="21">
        <f t="shared" si="2"/>
        <v>14.592089999999976</v>
      </c>
      <c r="BA28" s="21">
        <f t="shared" si="3"/>
        <v>25.571999999999999</v>
      </c>
      <c r="BB28" s="21">
        <f t="shared" si="4"/>
        <v>13.035999999999998</v>
      </c>
      <c r="BC28">
        <v>0</v>
      </c>
      <c r="BD28" s="49">
        <f t="shared" si="5"/>
        <v>43.511011699999997</v>
      </c>
      <c r="BE28">
        <v>0</v>
      </c>
      <c r="BF28" s="49">
        <f t="shared" si="6"/>
        <v>378.21110169999997</v>
      </c>
    </row>
    <row r="29" spans="1:58" ht="409.6">
      <c r="A29" s="11" t="s">
        <v>87</v>
      </c>
      <c r="B29" s="103">
        <v>42491</v>
      </c>
      <c r="C29" s="104">
        <v>17.04</v>
      </c>
      <c r="D29" s="104">
        <v>0</v>
      </c>
      <c r="E29" s="104">
        <v>2.23</v>
      </c>
      <c r="F29" s="104">
        <v>0.37</v>
      </c>
      <c r="G29" s="104">
        <v>0</v>
      </c>
      <c r="H29" s="104">
        <v>0</v>
      </c>
      <c r="I29" s="104">
        <v>0.79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5">
        <v>0.01</v>
      </c>
      <c r="P29" s="105">
        <v>-5.9999999999999995E-4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1.2999999999999999E-3</v>
      </c>
      <c r="AK29" s="105">
        <v>0</v>
      </c>
      <c r="AL29" s="105">
        <v>0</v>
      </c>
      <c r="AM29" s="105">
        <v>0</v>
      </c>
      <c r="AN29" s="105">
        <v>0</v>
      </c>
      <c r="AO29" s="105">
        <v>2.5999999999999999E-3</v>
      </c>
      <c r="AP29" s="105">
        <v>6.7000000000000002E-3</v>
      </c>
      <c r="AQ29" s="105">
        <v>5.1999999999999998E-3</v>
      </c>
      <c r="AR29" s="105">
        <v>1.056</v>
      </c>
      <c r="AS29" s="105">
        <v>3.5999999999999999E-3</v>
      </c>
      <c r="AT29" s="105">
        <v>1.2999999999999999E-3</v>
      </c>
      <c r="AU29" s="105">
        <v>1.1000000000000001E-3</v>
      </c>
      <c r="AV29" s="105">
        <v>0.25</v>
      </c>
      <c r="AW29" s="106">
        <v>0</v>
      </c>
      <c r="AX29" s="21">
        <f t="shared" si="0"/>
        <v>222.78</v>
      </c>
      <c r="AY29" s="21">
        <f t="shared" si="1"/>
        <v>44.43</v>
      </c>
      <c r="AZ29" s="21">
        <f t="shared" si="2"/>
        <v>12.475680000000011</v>
      </c>
      <c r="BA29" s="21">
        <f t="shared" si="3"/>
        <v>25.132800000000003</v>
      </c>
      <c r="BB29" s="21">
        <f t="shared" si="4"/>
        <v>12.922000000000001</v>
      </c>
      <c r="BC29">
        <v>0</v>
      </c>
      <c r="BD29" s="49">
        <f t="shared" si="5"/>
        <v>41.306262400000008</v>
      </c>
      <c r="BE29">
        <v>0</v>
      </c>
      <c r="BF29" s="49">
        <f t="shared" si="6"/>
        <v>359.04674240000008</v>
      </c>
    </row>
    <row r="30" spans="1:58" ht="409.6">
      <c r="A30" s="67" t="s">
        <v>88</v>
      </c>
      <c r="B30" s="103">
        <v>42370</v>
      </c>
      <c r="C30" s="104">
        <v>11.93</v>
      </c>
      <c r="D30" s="104">
        <v>0</v>
      </c>
      <c r="E30" s="104">
        <v>3.48</v>
      </c>
      <c r="F30" s="104">
        <v>0.24</v>
      </c>
      <c r="G30" s="104">
        <v>-0.15</v>
      </c>
      <c r="H30" s="104">
        <v>0</v>
      </c>
      <c r="I30" s="104">
        <v>0.79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5">
        <v>1.26E-2</v>
      </c>
      <c r="P30" s="105">
        <v>-1.2999999999999999E-3</v>
      </c>
      <c r="Q30" s="105">
        <v>-5.0000000000000001E-4</v>
      </c>
      <c r="R30" s="105">
        <v>2.0000000000000001E-4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1.5E-3</v>
      </c>
      <c r="AK30" s="105">
        <v>0</v>
      </c>
      <c r="AL30" s="105">
        <v>0</v>
      </c>
      <c r="AM30" s="105">
        <v>0</v>
      </c>
      <c r="AN30" s="105">
        <v>0</v>
      </c>
      <c r="AO30" s="105">
        <v>6.9999999999999999E-4</v>
      </c>
      <c r="AP30" s="105">
        <v>6.3E-3</v>
      </c>
      <c r="AQ30" s="105">
        <v>5.1000000000000004E-3</v>
      </c>
      <c r="AR30" s="105">
        <v>1.0414000000000001</v>
      </c>
      <c r="AS30" s="105">
        <v>3.5999999999999999E-3</v>
      </c>
      <c r="AT30" s="105">
        <v>1.2999999999999999E-3</v>
      </c>
      <c r="AU30" s="105">
        <v>1.1000000000000001E-3</v>
      </c>
      <c r="AV30" s="105">
        <v>0.25</v>
      </c>
      <c r="AW30" s="106">
        <v>0</v>
      </c>
      <c r="AX30" s="21">
        <f t="shared" si="0"/>
        <v>222.78</v>
      </c>
      <c r="AY30" s="21">
        <f t="shared" si="1"/>
        <v>39.69</v>
      </c>
      <c r="AZ30" s="21">
        <f t="shared" si="2"/>
        <v>9.2230920000000225</v>
      </c>
      <c r="BA30" s="21">
        <f t="shared" si="3"/>
        <v>23.743920000000003</v>
      </c>
      <c r="BB30" s="21">
        <f t="shared" si="4"/>
        <v>12.7468</v>
      </c>
      <c r="BC30">
        <v>0</v>
      </c>
      <c r="BD30" s="49">
        <f t="shared" si="5"/>
        <v>40.063895560000006</v>
      </c>
      <c r="BE30">
        <v>0</v>
      </c>
      <c r="BF30" s="49">
        <f t="shared" si="6"/>
        <v>348.24770756000004</v>
      </c>
    </row>
    <row r="31" spans="1:58" ht="409.6">
      <c r="A31" s="11" t="s">
        <v>89</v>
      </c>
      <c r="B31" s="103">
        <v>42370</v>
      </c>
      <c r="C31" s="104">
        <v>18.8</v>
      </c>
      <c r="D31" s="104">
        <v>0</v>
      </c>
      <c r="E31" s="104">
        <v>0.79</v>
      </c>
      <c r="F31" s="104">
        <v>0</v>
      </c>
      <c r="G31" s="104">
        <v>0</v>
      </c>
      <c r="H31" s="104">
        <v>0</v>
      </c>
      <c r="I31" s="104">
        <v>0.79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5">
        <v>1.21E-2</v>
      </c>
      <c r="P31" s="105">
        <v>2.9999999999999997E-4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3.7000000000000002E-3</v>
      </c>
      <c r="AK31" s="105">
        <v>0</v>
      </c>
      <c r="AL31" s="105">
        <v>0</v>
      </c>
      <c r="AM31" s="105">
        <v>0</v>
      </c>
      <c r="AN31" s="105">
        <v>0</v>
      </c>
      <c r="AO31" s="105">
        <v>6.0000000000000002E-5</v>
      </c>
      <c r="AP31" s="105">
        <v>7.7999999999999996E-3</v>
      </c>
      <c r="AQ31" s="105">
        <v>5.8999999999999999E-3</v>
      </c>
      <c r="AR31" s="105">
        <v>1.0379</v>
      </c>
      <c r="AS31" s="105">
        <v>3.5999999999999999E-3</v>
      </c>
      <c r="AT31" s="105">
        <v>1.2999999999999999E-3</v>
      </c>
      <c r="AU31" s="105">
        <v>1.1000000000000001E-3</v>
      </c>
      <c r="AV31" s="105">
        <v>0.25</v>
      </c>
      <c r="AW31" s="106">
        <v>0</v>
      </c>
      <c r="AX31" s="21">
        <f t="shared" si="0"/>
        <v>222.78</v>
      </c>
      <c r="AY31" s="21">
        <f t="shared" si="1"/>
        <v>45.3</v>
      </c>
      <c r="AZ31" s="21">
        <f t="shared" si="2"/>
        <v>8.4433620000000094</v>
      </c>
      <c r="BA31" s="21">
        <f t="shared" si="3"/>
        <v>28.438460000000003</v>
      </c>
      <c r="BB31" s="21">
        <f t="shared" si="4"/>
        <v>12.704800000000001</v>
      </c>
      <c r="BC31">
        <v>0</v>
      </c>
      <c r="BD31" s="49">
        <f t="shared" si="5"/>
        <v>41.296660860000003</v>
      </c>
      <c r="BE31">
        <v>0</v>
      </c>
      <c r="BF31" s="49">
        <f t="shared" si="6"/>
        <v>358.96328286000005</v>
      </c>
    </row>
    <row r="32" spans="1:58" ht="409.6">
      <c r="A32" s="11" t="s">
        <v>90</v>
      </c>
      <c r="B32" s="103">
        <v>42491</v>
      </c>
      <c r="C32" s="104">
        <v>18.309999999999999</v>
      </c>
      <c r="D32" s="104">
        <v>0</v>
      </c>
      <c r="E32" s="104">
        <v>0.26</v>
      </c>
      <c r="F32" s="104">
        <v>0</v>
      </c>
      <c r="G32" s="104">
        <v>0</v>
      </c>
      <c r="H32" s="104">
        <v>0</v>
      </c>
      <c r="I32" s="104">
        <v>0.79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5">
        <v>1.2E-2</v>
      </c>
      <c r="P32" s="105">
        <v>2.7000000000000001E-3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-7.0000000000000001E-3</v>
      </c>
      <c r="AK32" s="105">
        <v>0</v>
      </c>
      <c r="AL32" s="105">
        <v>0</v>
      </c>
      <c r="AM32" s="105">
        <v>0</v>
      </c>
      <c r="AN32" s="105">
        <v>0</v>
      </c>
      <c r="AO32" s="105">
        <v>5.4000000000000003E-3</v>
      </c>
      <c r="AP32" s="105">
        <v>6.7999999999999996E-3</v>
      </c>
      <c r="AQ32" s="105">
        <v>5.1000000000000004E-3</v>
      </c>
      <c r="AR32" s="105">
        <v>1.0771999999999999</v>
      </c>
      <c r="AS32" s="105">
        <v>3.5999999999999999E-3</v>
      </c>
      <c r="AT32" s="105">
        <v>1.2999999999999999E-3</v>
      </c>
      <c r="AU32" s="105">
        <v>1.1000000000000001E-3</v>
      </c>
      <c r="AV32" s="105">
        <v>0.25</v>
      </c>
      <c r="AW32" s="106">
        <v>0</v>
      </c>
      <c r="AX32" s="21">
        <f t="shared" si="0"/>
        <v>222.78</v>
      </c>
      <c r="AY32" s="21">
        <f t="shared" si="1"/>
        <v>59.56</v>
      </c>
      <c r="AZ32" s="21">
        <f t="shared" si="2"/>
        <v>17.198615999999987</v>
      </c>
      <c r="BA32" s="21">
        <f t="shared" si="3"/>
        <v>25.637360000000005</v>
      </c>
      <c r="BB32" s="21">
        <f t="shared" si="4"/>
        <v>13.176399999999999</v>
      </c>
      <c r="BC32">
        <v>0</v>
      </c>
      <c r="BD32" s="49">
        <f t="shared" si="5"/>
        <v>43.985808880000008</v>
      </c>
      <c r="BE32">
        <v>0</v>
      </c>
      <c r="BF32" s="49">
        <f t="shared" si="6"/>
        <v>382.33818488000009</v>
      </c>
    </row>
    <row r="33" spans="1:58" ht="409.6">
      <c r="A33" s="11" t="s">
        <v>91</v>
      </c>
      <c r="B33" s="103">
        <v>42370</v>
      </c>
      <c r="C33" s="104">
        <v>9.6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0.79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5">
        <v>7.6E-3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6.9999999999999999E-4</v>
      </c>
      <c r="AP33" s="105">
        <v>7.1000000000000004E-3</v>
      </c>
      <c r="AQ33" s="105">
        <v>3.3999999999999998E-3</v>
      </c>
      <c r="AR33" s="105">
        <v>1.0541</v>
      </c>
      <c r="AS33" s="105">
        <v>3.5999999999999999E-3</v>
      </c>
      <c r="AT33" s="105">
        <v>1.2999999999999999E-3</v>
      </c>
      <c r="AU33" s="105">
        <v>1.1000000000000001E-3</v>
      </c>
      <c r="AV33" s="105">
        <v>0.25</v>
      </c>
      <c r="AW33" s="106">
        <v>0</v>
      </c>
      <c r="AX33" s="21">
        <f t="shared" si="0"/>
        <v>222.78</v>
      </c>
      <c r="AY33" s="21">
        <f t="shared" si="1"/>
        <v>26.990000000000002</v>
      </c>
      <c r="AZ33" s="21">
        <f t="shared" si="2"/>
        <v>12.052398000000009</v>
      </c>
      <c r="BA33" s="21">
        <f t="shared" si="3"/>
        <v>22.136100000000003</v>
      </c>
      <c r="BB33" s="21">
        <f t="shared" si="4"/>
        <v>12.8992</v>
      </c>
      <c r="BC33">
        <v>0</v>
      </c>
      <c r="BD33" s="49">
        <f t="shared" si="5"/>
        <v>38.591500740000008</v>
      </c>
      <c r="BE33">
        <v>0</v>
      </c>
      <c r="BF33" s="49">
        <f t="shared" si="6"/>
        <v>335.44919874000004</v>
      </c>
    </row>
    <row r="34" spans="1:58" ht="409.6">
      <c r="A34" s="11" t="s">
        <v>92</v>
      </c>
      <c r="B34" s="103">
        <v>42370</v>
      </c>
      <c r="C34" s="104">
        <v>14.32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0.79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5">
        <v>1.18E-2</v>
      </c>
      <c r="P34" s="105">
        <v>5.0000000000000001E-4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7.7999999999999996E-3</v>
      </c>
      <c r="AQ34" s="105">
        <v>5.7000000000000002E-3</v>
      </c>
      <c r="AR34" s="105">
        <v>1.0341</v>
      </c>
      <c r="AS34" s="105">
        <v>3.5999999999999999E-3</v>
      </c>
      <c r="AT34" s="105">
        <v>1.2999999999999999E-3</v>
      </c>
      <c r="AU34" s="105">
        <v>1.1000000000000001E-3</v>
      </c>
      <c r="AV34" s="105">
        <v>0.25</v>
      </c>
      <c r="AW34" s="106">
        <v>0</v>
      </c>
      <c r="AX34" s="21">
        <f t="shared" si="0"/>
        <v>222.78</v>
      </c>
      <c r="AY34" s="21">
        <f t="shared" si="1"/>
        <v>39.71</v>
      </c>
      <c r="AZ34" s="21">
        <f t="shared" si="2"/>
        <v>7.5967980000000042</v>
      </c>
      <c r="BA34" s="21">
        <f t="shared" si="3"/>
        <v>27.920699999999997</v>
      </c>
      <c r="BB34" s="21">
        <f t="shared" si="4"/>
        <v>12.6592</v>
      </c>
      <c r="BC34">
        <v>0</v>
      </c>
      <c r="BD34" s="49">
        <f t="shared" si="5"/>
        <v>40.38667074</v>
      </c>
      <c r="BE34">
        <v>0</v>
      </c>
      <c r="BF34" s="49">
        <f t="shared" si="6"/>
        <v>351.05336874</v>
      </c>
    </row>
    <row r="35" spans="1:58" ht="409.6">
      <c r="A35" s="11" t="s">
        <v>93</v>
      </c>
      <c r="B35" s="103">
        <v>42370</v>
      </c>
      <c r="C35" s="104">
        <v>12.96</v>
      </c>
      <c r="D35" s="104">
        <v>0</v>
      </c>
      <c r="E35" s="104">
        <v>0.32</v>
      </c>
      <c r="F35" s="104">
        <v>0</v>
      </c>
      <c r="G35" s="104">
        <v>0</v>
      </c>
      <c r="H35" s="104">
        <v>0</v>
      </c>
      <c r="I35" s="104">
        <v>0.79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5">
        <v>1.9300000000000001E-2</v>
      </c>
      <c r="P35" s="105">
        <v>-8.2600000000000002E-4</v>
      </c>
      <c r="Q35" s="105">
        <v>-1.5089999999999999E-3</v>
      </c>
      <c r="R35" s="105">
        <v>-2.0000000000000002E-5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2.81E-3</v>
      </c>
      <c r="AK35" s="105">
        <v>0</v>
      </c>
      <c r="AL35" s="105">
        <v>0</v>
      </c>
      <c r="AM35" s="105">
        <v>0</v>
      </c>
      <c r="AN35" s="105">
        <v>0</v>
      </c>
      <c r="AO35" s="105">
        <v>6.9999999999999994E-5</v>
      </c>
      <c r="AP35" s="105">
        <v>7.6E-3</v>
      </c>
      <c r="AQ35" s="105">
        <v>4.7000000000000002E-3</v>
      </c>
      <c r="AR35" s="105">
        <v>1.0335000000000001</v>
      </c>
      <c r="AS35" s="105">
        <v>3.5999999999999999E-3</v>
      </c>
      <c r="AT35" s="105">
        <v>1.2999999999999999E-3</v>
      </c>
      <c r="AU35" s="105">
        <v>1.1000000000000001E-3</v>
      </c>
      <c r="AV35" s="105">
        <v>0.25</v>
      </c>
      <c r="AW35" s="106">
        <v>0</v>
      </c>
      <c r="AX35" s="21">
        <f t="shared" si="0"/>
        <v>222.78</v>
      </c>
      <c r="AY35" s="21">
        <f t="shared" si="1"/>
        <v>48.1</v>
      </c>
      <c r="AZ35" s="21">
        <f t="shared" si="2"/>
        <v>7.4631300000000191</v>
      </c>
      <c r="BA35" s="21">
        <f t="shared" si="3"/>
        <v>25.424099999999999</v>
      </c>
      <c r="BB35" s="21">
        <f t="shared" si="4"/>
        <v>12.652000000000001</v>
      </c>
      <c r="BC35">
        <v>0</v>
      </c>
      <c r="BD35" s="49">
        <f t="shared" si="5"/>
        <v>41.134499900000002</v>
      </c>
      <c r="BE35">
        <v>0</v>
      </c>
      <c r="BF35" s="49">
        <f t="shared" si="6"/>
        <v>357.55372990000001</v>
      </c>
    </row>
    <row r="36" spans="1:58" ht="409.6">
      <c r="A36" s="92" t="s">
        <v>170</v>
      </c>
      <c r="B36" s="103">
        <v>42370</v>
      </c>
      <c r="C36" s="104">
        <v>24.85</v>
      </c>
      <c r="D36" s="104">
        <v>0</v>
      </c>
      <c r="E36" s="104">
        <v>2.21</v>
      </c>
      <c r="F36" s="104">
        <v>0</v>
      </c>
      <c r="G36" s="104">
        <v>0</v>
      </c>
      <c r="H36" s="104">
        <v>0</v>
      </c>
      <c r="I36" s="104">
        <v>0.79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5">
        <v>1.3899999999999999E-2</v>
      </c>
      <c r="P36" s="105">
        <v>2.0000000000000001E-4</v>
      </c>
      <c r="Q36" s="105">
        <v>2E-3</v>
      </c>
      <c r="R36" s="105">
        <v>-6.9999999999999999E-4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6.7000000000000002E-3</v>
      </c>
      <c r="AK36" s="105">
        <v>0</v>
      </c>
      <c r="AL36" s="105">
        <v>0</v>
      </c>
      <c r="AM36" s="105">
        <v>0</v>
      </c>
      <c r="AN36" s="105">
        <v>0</v>
      </c>
      <c r="AO36" s="105">
        <v>2.2000000000000001E-3</v>
      </c>
      <c r="AP36" s="105">
        <v>5.7000000000000002E-3</v>
      </c>
      <c r="AQ36" s="105">
        <v>4.1000000000000003E-3</v>
      </c>
      <c r="AR36" s="105">
        <v>1.0723</v>
      </c>
      <c r="AS36" s="105">
        <v>3.5999999999999999E-3</v>
      </c>
      <c r="AT36" s="105">
        <v>1.2999999999999999E-3</v>
      </c>
      <c r="AU36" s="105">
        <v>1.1000000000000001E-3</v>
      </c>
      <c r="AV36" s="105">
        <v>0.25</v>
      </c>
      <c r="AW36" s="106">
        <v>0</v>
      </c>
      <c r="AX36" s="21">
        <f t="shared" si="0"/>
        <v>222.78</v>
      </c>
      <c r="AY36" s="21">
        <f t="shared" si="1"/>
        <v>63.050000000000004</v>
      </c>
      <c r="AZ36" s="21">
        <f t="shared" si="2"/>
        <v>16.106994000000007</v>
      </c>
      <c r="BA36" s="21">
        <f t="shared" si="3"/>
        <v>21.01708</v>
      </c>
      <c r="BB36" s="21">
        <f t="shared" si="4"/>
        <v>13.117599999999999</v>
      </c>
      <c r="BC36">
        <v>0</v>
      </c>
      <c r="BD36" s="49">
        <f t="shared" si="5"/>
        <v>43.689317619999997</v>
      </c>
      <c r="BE36">
        <v>0</v>
      </c>
      <c r="BF36" s="49">
        <f t="shared" si="6"/>
        <v>379.76099161999997</v>
      </c>
    </row>
    <row r="37" spans="1:58" ht="409.6">
      <c r="A37" s="11" t="s">
        <v>95</v>
      </c>
      <c r="B37" s="103">
        <v>42491</v>
      </c>
      <c r="C37" s="104">
        <v>22.24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0.79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5">
        <v>1.09E-2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6.7999999999999996E-3</v>
      </c>
      <c r="AQ37" s="105">
        <v>1.9E-3</v>
      </c>
      <c r="AR37" s="105">
        <v>1.0429999999999999</v>
      </c>
      <c r="AS37" s="105">
        <v>3.5999999999999999E-3</v>
      </c>
      <c r="AT37" s="105">
        <v>1.2999999999999999E-3</v>
      </c>
      <c r="AU37" s="105">
        <v>1.1000000000000001E-3</v>
      </c>
      <c r="AV37" s="105">
        <v>0.25</v>
      </c>
      <c r="AW37" s="106">
        <v>0</v>
      </c>
      <c r="AX37" s="21">
        <f t="shared" si="0"/>
        <v>222.78</v>
      </c>
      <c r="AY37" s="21">
        <f t="shared" si="1"/>
        <v>44.83</v>
      </c>
      <c r="AZ37" s="21">
        <f t="shared" si="2"/>
        <v>9.5795399999999837</v>
      </c>
      <c r="BA37" s="21">
        <f t="shared" si="3"/>
        <v>18.148199999999999</v>
      </c>
      <c r="BB37" s="21">
        <f t="shared" si="4"/>
        <v>12.765999999999998</v>
      </c>
      <c r="BC37">
        <v>0</v>
      </c>
      <c r="BD37" s="49">
        <f t="shared" si="5"/>
        <v>40.053486200000002</v>
      </c>
      <c r="BE37">
        <v>0</v>
      </c>
      <c r="BF37" s="49">
        <f t="shared" si="6"/>
        <v>348.15722620000003</v>
      </c>
    </row>
    <row r="38" spans="1:58" ht="409.6">
      <c r="A38" s="11" t="s">
        <v>96</v>
      </c>
      <c r="B38" s="103">
        <v>42370</v>
      </c>
      <c r="C38" s="104">
        <v>13.98</v>
      </c>
      <c r="D38" s="104">
        <v>0</v>
      </c>
      <c r="E38" s="104">
        <v>3.69</v>
      </c>
      <c r="F38" s="104">
        <v>0.25</v>
      </c>
      <c r="G38" s="104">
        <v>0</v>
      </c>
      <c r="H38" s="104">
        <v>0</v>
      </c>
      <c r="I38" s="104">
        <v>0.79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5">
        <v>1.3899999999999999E-2</v>
      </c>
      <c r="P38" s="105">
        <v>6.9999999999999999E-4</v>
      </c>
      <c r="Q38" s="105">
        <v>4.0000000000000002E-4</v>
      </c>
      <c r="R38" s="105">
        <v>-1.0800000000000001E-2</v>
      </c>
      <c r="S38" s="105">
        <v>2.9999999999999997E-4</v>
      </c>
      <c r="T38" s="105">
        <v>-1E-4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05">
        <v>1.5599999999999999E-2</v>
      </c>
      <c r="AK38" s="105">
        <v>2.0500000000000001E-2</v>
      </c>
      <c r="AL38" s="105">
        <v>0</v>
      </c>
      <c r="AM38" s="105">
        <v>0</v>
      </c>
      <c r="AN38" s="105">
        <v>0</v>
      </c>
      <c r="AO38" s="105">
        <v>1.1999999999999999E-3</v>
      </c>
      <c r="AP38" s="105">
        <v>7.1000000000000004E-3</v>
      </c>
      <c r="AQ38" s="105">
        <v>5.5999999999999999E-3</v>
      </c>
      <c r="AR38" s="105">
        <v>1.0392999999999999</v>
      </c>
      <c r="AS38" s="105">
        <v>3.5999999999999999E-3</v>
      </c>
      <c r="AT38" s="105">
        <v>1.2999999999999999E-3</v>
      </c>
      <c r="AU38" s="105">
        <v>1.1000000000000001E-3</v>
      </c>
      <c r="AV38" s="105">
        <v>0.25</v>
      </c>
      <c r="AW38" s="106">
        <v>0</v>
      </c>
      <c r="AX38" s="21">
        <f t="shared" si="0"/>
        <v>222.78</v>
      </c>
      <c r="AY38" s="21">
        <f t="shared" si="1"/>
        <v>29.909999999999993</v>
      </c>
      <c r="AZ38" s="21">
        <f t="shared" si="2"/>
        <v>8.7552539999999759</v>
      </c>
      <c r="BA38" s="21">
        <f t="shared" si="3"/>
        <v>26.398219999999998</v>
      </c>
      <c r="BB38" s="21">
        <f t="shared" si="4"/>
        <v>12.721599999999999</v>
      </c>
      <c r="BC38">
        <v>0</v>
      </c>
      <c r="BD38" s="49">
        <f t="shared" si="5"/>
        <v>39.073459620000001</v>
      </c>
      <c r="BE38">
        <v>0</v>
      </c>
      <c r="BF38" s="49">
        <f t="shared" si="6"/>
        <v>339.63853361999998</v>
      </c>
    </row>
    <row r="39" spans="1:58" ht="409.6">
      <c r="A39" s="11" t="s">
        <v>97</v>
      </c>
      <c r="B39" s="103">
        <v>42370</v>
      </c>
      <c r="C39" s="104">
        <v>13.61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0.79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5">
        <v>1.2500000000000001E-2</v>
      </c>
      <c r="P39" s="105">
        <v>2.9999999999999997E-4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7.0000000000000001E-3</v>
      </c>
      <c r="AQ39" s="105">
        <v>1.6000000000000001E-3</v>
      </c>
      <c r="AR39" s="105">
        <v>1.0350999999999999</v>
      </c>
      <c r="AS39" s="105">
        <v>3.5999999999999999E-3</v>
      </c>
      <c r="AT39" s="105">
        <v>1.2999999999999999E-3</v>
      </c>
      <c r="AU39" s="105">
        <v>1.1000000000000001E-3</v>
      </c>
      <c r="AV39" s="105">
        <v>0.25</v>
      </c>
      <c r="AW39" s="106">
        <v>0</v>
      </c>
      <c r="AX39" s="21">
        <f t="shared" si="0"/>
        <v>222.78</v>
      </c>
      <c r="AY39" s="21">
        <f t="shared" si="1"/>
        <v>40</v>
      </c>
      <c r="AZ39" s="21">
        <f t="shared" si="2"/>
        <v>7.8195779999999795</v>
      </c>
      <c r="BA39" s="21">
        <f t="shared" si="3"/>
        <v>17.803719999999998</v>
      </c>
      <c r="BB39" s="21">
        <f t="shared" si="4"/>
        <v>12.671199999999999</v>
      </c>
      <c r="BC39">
        <v>0</v>
      </c>
      <c r="BD39" s="49">
        <f t="shared" si="5"/>
        <v>39.139684739999993</v>
      </c>
      <c r="BE39">
        <v>0</v>
      </c>
      <c r="BF39" s="49">
        <f t="shared" si="6"/>
        <v>340.21418273999996</v>
      </c>
    </row>
    <row r="40" spans="1:58" ht="409.6">
      <c r="A40" s="11" t="s">
        <v>98</v>
      </c>
      <c r="B40" s="103">
        <v>42491</v>
      </c>
      <c r="C40" s="104">
        <v>13.14</v>
      </c>
      <c r="D40" s="104">
        <v>0</v>
      </c>
      <c r="E40" s="104">
        <v>0.09</v>
      </c>
      <c r="F40" s="104">
        <v>0</v>
      </c>
      <c r="G40" s="104">
        <v>0</v>
      </c>
      <c r="H40" s="104">
        <v>0</v>
      </c>
      <c r="I40" s="104">
        <v>0.79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5">
        <v>1.1299999999999999E-2</v>
      </c>
      <c r="P40" s="105">
        <v>8.0000000000000004E-4</v>
      </c>
      <c r="Q40" s="105">
        <v>2.2000000000000001E-3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-6.0000000000000001E-3</v>
      </c>
      <c r="AK40" s="105">
        <v>8.9999999999999998E-4</v>
      </c>
      <c r="AL40" s="105">
        <v>0</v>
      </c>
      <c r="AM40" s="105">
        <v>0</v>
      </c>
      <c r="AN40" s="105">
        <v>0</v>
      </c>
      <c r="AO40" s="105">
        <v>1.2999999999999999E-3</v>
      </c>
      <c r="AP40" s="105">
        <v>5.8999999999999999E-3</v>
      </c>
      <c r="AQ40" s="105">
        <v>4.4999999999999997E-3</v>
      </c>
      <c r="AR40" s="105">
        <v>1.0565</v>
      </c>
      <c r="AS40" s="105">
        <v>3.5999999999999999E-3</v>
      </c>
      <c r="AT40" s="105">
        <v>1.2999999999999999E-3</v>
      </c>
      <c r="AU40" s="105">
        <v>1.1000000000000001E-3</v>
      </c>
      <c r="AV40" s="105">
        <v>0.25</v>
      </c>
      <c r="AW40" s="106">
        <v>0</v>
      </c>
      <c r="AX40" s="21">
        <f t="shared" si="0"/>
        <v>222.78</v>
      </c>
      <c r="AY40" s="21">
        <f t="shared" si="1"/>
        <v>45.22</v>
      </c>
      <c r="AZ40" s="21">
        <f t="shared" si="2"/>
        <v>12.587069999999999</v>
      </c>
      <c r="BA40" s="21">
        <f t="shared" si="3"/>
        <v>21.975199999999997</v>
      </c>
      <c r="BB40" s="21">
        <f t="shared" si="4"/>
        <v>12.928000000000001</v>
      </c>
      <c r="BC40">
        <v>0</v>
      </c>
      <c r="BD40" s="49">
        <f t="shared" si="5"/>
        <v>41.013735099999998</v>
      </c>
      <c r="BE40">
        <v>0</v>
      </c>
      <c r="BF40" s="49">
        <f t="shared" si="6"/>
        <v>356.50400509999997</v>
      </c>
    </row>
    <row r="41" spans="1:58" ht="409.6">
      <c r="A41" s="11" t="s">
        <v>99</v>
      </c>
      <c r="B41" s="103">
        <v>42370</v>
      </c>
      <c r="C41" s="104">
        <v>23.66</v>
      </c>
      <c r="D41" s="104">
        <v>0</v>
      </c>
      <c r="E41" s="104">
        <v>0.17</v>
      </c>
      <c r="F41" s="104">
        <v>0</v>
      </c>
      <c r="G41" s="104">
        <v>0</v>
      </c>
      <c r="H41" s="104">
        <v>0</v>
      </c>
      <c r="I41" s="104">
        <v>0.79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5">
        <v>1.1299999999999999E-2</v>
      </c>
      <c r="P41" s="105">
        <v>-3.5999999999999999E-3</v>
      </c>
      <c r="Q41" s="105">
        <v>4.0000000000000003E-5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3.5000000000000001E-3</v>
      </c>
      <c r="AK41" s="105">
        <v>0</v>
      </c>
      <c r="AL41" s="105">
        <v>0</v>
      </c>
      <c r="AM41" s="105">
        <v>0</v>
      </c>
      <c r="AN41" s="105">
        <v>0</v>
      </c>
      <c r="AO41" s="105">
        <v>3.3999999999999998E-3</v>
      </c>
      <c r="AP41" s="105">
        <v>5.7000000000000002E-3</v>
      </c>
      <c r="AQ41" s="105">
        <v>4.4999999999999997E-3</v>
      </c>
      <c r="AR41" s="105">
        <v>1.0743</v>
      </c>
      <c r="AS41" s="105">
        <v>3.5999999999999999E-3</v>
      </c>
      <c r="AT41" s="105">
        <v>1.2999999999999999E-3</v>
      </c>
      <c r="AU41" s="105">
        <v>1.1000000000000001E-3</v>
      </c>
      <c r="AV41" s="105">
        <v>0.25</v>
      </c>
      <c r="AW41" s="106">
        <v>0</v>
      </c>
      <c r="AX41" s="21">
        <f t="shared" si="0"/>
        <v>222.78</v>
      </c>
      <c r="AY41" s="21">
        <f t="shared" si="1"/>
        <v>46.9</v>
      </c>
      <c r="AZ41" s="21">
        <f t="shared" si="2"/>
        <v>16.552554000000008</v>
      </c>
      <c r="BA41" s="21">
        <f t="shared" si="3"/>
        <v>21.91572</v>
      </c>
      <c r="BB41" s="21">
        <f t="shared" si="4"/>
        <v>13.1416</v>
      </c>
      <c r="BC41">
        <v>0</v>
      </c>
      <c r="BD41" s="49">
        <f t="shared" si="5"/>
        <v>41.76768362</v>
      </c>
      <c r="BE41">
        <v>0</v>
      </c>
      <c r="BF41" s="49">
        <f t="shared" si="6"/>
        <v>363.05755762000001</v>
      </c>
    </row>
    <row r="42" spans="1:58" ht="409.6">
      <c r="A42" s="11" t="s">
        <v>100</v>
      </c>
      <c r="B42" s="103">
        <v>42491</v>
      </c>
      <c r="C42" s="104">
        <v>16.420000000000002</v>
      </c>
      <c r="D42" s="104">
        <v>0</v>
      </c>
      <c r="E42" s="104">
        <v>0.01</v>
      </c>
      <c r="F42" s="104">
        <v>0</v>
      </c>
      <c r="G42" s="104">
        <v>0</v>
      </c>
      <c r="H42" s="104">
        <v>0</v>
      </c>
      <c r="I42" s="104">
        <v>0.79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5">
        <v>1.21E-2</v>
      </c>
      <c r="P42" s="105">
        <v>1.1999999999999999E-3</v>
      </c>
      <c r="Q42" s="105">
        <v>-2.5000000000000001E-3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0</v>
      </c>
      <c r="AJ42" s="105">
        <v>6.4999999999999997E-3</v>
      </c>
      <c r="AK42" s="105">
        <v>0</v>
      </c>
      <c r="AL42" s="105">
        <v>0</v>
      </c>
      <c r="AM42" s="105">
        <v>0</v>
      </c>
      <c r="AN42" s="105">
        <v>0</v>
      </c>
      <c r="AO42" s="105">
        <v>0</v>
      </c>
      <c r="AP42" s="105">
        <v>6.8999999999999999E-3</v>
      </c>
      <c r="AQ42" s="105">
        <v>5.7999999999999996E-3</v>
      </c>
      <c r="AR42" s="105">
        <v>1.0349999999999999</v>
      </c>
      <c r="AS42" s="105">
        <v>3.5999999999999999E-3</v>
      </c>
      <c r="AT42" s="105">
        <v>1.2999999999999999E-3</v>
      </c>
      <c r="AU42" s="105">
        <v>1.1000000000000001E-3</v>
      </c>
      <c r="AV42" s="105">
        <v>0.25</v>
      </c>
      <c r="AW42" s="106">
        <v>0</v>
      </c>
      <c r="AX42" s="21">
        <f t="shared" si="0"/>
        <v>222.78</v>
      </c>
      <c r="AY42" s="21">
        <f t="shared" si="1"/>
        <v>38.82</v>
      </c>
      <c r="AZ42" s="21">
        <f t="shared" si="2"/>
        <v>7.7972999999999821</v>
      </c>
      <c r="BA42" s="21">
        <f t="shared" si="3"/>
        <v>26.288999999999998</v>
      </c>
      <c r="BB42" s="21">
        <f t="shared" si="4"/>
        <v>12.669999999999998</v>
      </c>
      <c r="BC42">
        <v>0</v>
      </c>
      <c r="BD42" s="49">
        <f t="shared" si="5"/>
        <v>40.086319000000003</v>
      </c>
      <c r="BE42">
        <v>0</v>
      </c>
      <c r="BF42" s="49">
        <f t="shared" si="6"/>
        <v>348.44261900000004</v>
      </c>
    </row>
    <row r="43" spans="1:58" ht="409.6">
      <c r="A43" s="134" t="s">
        <v>268</v>
      </c>
      <c r="B43" s="103">
        <v>42491</v>
      </c>
      <c r="C43" s="104">
        <v>18.98</v>
      </c>
      <c r="D43" s="104">
        <v>0</v>
      </c>
      <c r="E43" s="104">
        <v>0.22</v>
      </c>
      <c r="F43" s="104">
        <v>0.25</v>
      </c>
      <c r="G43" s="104">
        <v>-1.4</v>
      </c>
      <c r="H43" s="104">
        <v>0</v>
      </c>
      <c r="I43" s="104">
        <v>0.79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5">
        <v>7.7000000000000002E-3</v>
      </c>
      <c r="P43" s="105">
        <v>2.0000000000000001E-4</v>
      </c>
      <c r="Q43" s="105">
        <v>1.5E-3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3.3999999999999998E-3</v>
      </c>
      <c r="AK43" s="105">
        <v>0</v>
      </c>
      <c r="AL43" s="105">
        <v>0</v>
      </c>
      <c r="AM43" s="105">
        <v>0</v>
      </c>
      <c r="AN43" s="105">
        <v>0</v>
      </c>
      <c r="AO43" s="105">
        <v>1.6999999999999999E-3</v>
      </c>
      <c r="AP43" s="105">
        <v>7.0000000000000001E-3</v>
      </c>
      <c r="AQ43" s="105">
        <v>5.3E-3</v>
      </c>
      <c r="AR43" s="105">
        <v>1.0431999999999999</v>
      </c>
      <c r="AS43" s="105">
        <v>3.5999999999999999E-3</v>
      </c>
      <c r="AT43" s="105">
        <v>1.2999999999999999E-3</v>
      </c>
      <c r="AU43" s="105">
        <v>1.1000000000000001E-3</v>
      </c>
      <c r="AV43" s="105">
        <v>0.25</v>
      </c>
      <c r="AW43" s="106">
        <v>0</v>
      </c>
      <c r="AX43" s="21">
        <f t="shared" si="0"/>
        <v>222.78</v>
      </c>
      <c r="AY43" s="21">
        <f t="shared" si="1"/>
        <v>41.04</v>
      </c>
      <c r="AZ43" s="21">
        <f t="shared" si="2"/>
        <v>9.6240959999999784</v>
      </c>
      <c r="BA43" s="21">
        <f t="shared" si="3"/>
        <v>25.662719999999997</v>
      </c>
      <c r="BB43" s="21">
        <f t="shared" si="4"/>
        <v>12.7684</v>
      </c>
      <c r="BC43">
        <v>0</v>
      </c>
      <c r="BD43" s="49">
        <f t="shared" si="5"/>
        <v>40.543778079999989</v>
      </c>
      <c r="BE43">
        <v>0</v>
      </c>
      <c r="BF43" s="49">
        <f t="shared" si="6"/>
        <v>352.41899407999989</v>
      </c>
    </row>
    <row r="44" spans="1:58" ht="409.6">
      <c r="A44" s="68" t="s">
        <v>227</v>
      </c>
      <c r="B44" s="103">
        <v>42491</v>
      </c>
      <c r="C44" s="104">
        <v>18.98</v>
      </c>
      <c r="D44" s="104">
        <v>0</v>
      </c>
      <c r="E44" s="104">
        <v>0.22</v>
      </c>
      <c r="F44" s="104">
        <v>0.25</v>
      </c>
      <c r="G44" s="104">
        <v>-1.4</v>
      </c>
      <c r="H44" s="104">
        <v>0</v>
      </c>
      <c r="I44" s="104">
        <v>0.79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5">
        <v>7.7000000000000002E-3</v>
      </c>
      <c r="P44" s="105">
        <v>2.0000000000000001E-4</v>
      </c>
      <c r="Q44" s="105">
        <v>1.5E-3</v>
      </c>
      <c r="R44" s="105">
        <v>4.0000000000000002E-4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8.3000000000000001E-3</v>
      </c>
      <c r="AK44" s="105">
        <v>0</v>
      </c>
      <c r="AL44" s="105">
        <v>0</v>
      </c>
      <c r="AM44" s="105">
        <v>0</v>
      </c>
      <c r="AN44" s="105">
        <v>0</v>
      </c>
      <c r="AO44" s="105">
        <v>1.6999999999999999E-3</v>
      </c>
      <c r="AP44" s="105">
        <v>7.0000000000000001E-3</v>
      </c>
      <c r="AQ44" s="105">
        <v>5.3E-3</v>
      </c>
      <c r="AR44" s="105">
        <v>1.0431999999999999</v>
      </c>
      <c r="AS44" s="105">
        <v>3.5999999999999999E-3</v>
      </c>
      <c r="AT44" s="105">
        <v>1.2999999999999999E-3</v>
      </c>
      <c r="AU44" s="105">
        <v>1.1000000000000001E-3</v>
      </c>
      <c r="AV44" s="105">
        <v>0.25</v>
      </c>
      <c r="AW44" s="106">
        <v>0</v>
      </c>
      <c r="AX44" s="21">
        <f t="shared" si="0"/>
        <v>222.78</v>
      </c>
      <c r="AY44" s="21">
        <f t="shared" si="1"/>
        <v>41.84</v>
      </c>
      <c r="AZ44" s="21">
        <f t="shared" si="2"/>
        <v>9.6240959999999784</v>
      </c>
      <c r="BA44" s="21">
        <f t="shared" si="3"/>
        <v>25.662719999999997</v>
      </c>
      <c r="BB44" s="21">
        <f t="shared" si="4"/>
        <v>12.7684</v>
      </c>
      <c r="BC44">
        <v>0</v>
      </c>
      <c r="BD44" s="49">
        <f t="shared" si="5"/>
        <v>40.647778079999988</v>
      </c>
      <c r="BE44">
        <v>0</v>
      </c>
      <c r="BF44" s="49">
        <f t="shared" si="6"/>
        <v>353.32299407999989</v>
      </c>
    </row>
    <row r="45" spans="1:58" ht="409.6">
      <c r="A45" s="68" t="s">
        <v>228</v>
      </c>
      <c r="B45" s="103">
        <v>42491</v>
      </c>
      <c r="C45" s="104">
        <v>18.98</v>
      </c>
      <c r="D45" s="104">
        <v>0</v>
      </c>
      <c r="E45" s="104">
        <v>0.22</v>
      </c>
      <c r="F45" s="104">
        <v>0.25</v>
      </c>
      <c r="G45" s="104">
        <v>-1.4</v>
      </c>
      <c r="H45" s="104">
        <v>0</v>
      </c>
      <c r="I45" s="104">
        <v>0.79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5">
        <v>7.7000000000000002E-3</v>
      </c>
      <c r="P45" s="105">
        <v>2.0000000000000001E-4</v>
      </c>
      <c r="Q45" s="105">
        <v>1.5E-3</v>
      </c>
      <c r="R45" s="105">
        <v>2.3E-3</v>
      </c>
      <c r="S45" s="105">
        <v>5.1999999999999998E-3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3.0999999999999999E-3</v>
      </c>
      <c r="AK45" s="105">
        <v>-2.9999999999999997E-4</v>
      </c>
      <c r="AL45" s="105">
        <v>0</v>
      </c>
      <c r="AM45" s="105">
        <v>0</v>
      </c>
      <c r="AN45" s="105">
        <v>0</v>
      </c>
      <c r="AO45" s="105">
        <v>1.6999999999999999E-3</v>
      </c>
      <c r="AP45" s="105">
        <v>7.0000000000000001E-3</v>
      </c>
      <c r="AQ45" s="105">
        <v>5.3E-3</v>
      </c>
      <c r="AR45" s="105">
        <v>1.0431999999999999</v>
      </c>
      <c r="AS45" s="105">
        <v>3.5999999999999999E-3</v>
      </c>
      <c r="AT45" s="105">
        <v>1.2999999999999999E-3</v>
      </c>
      <c r="AU45" s="105">
        <v>1.1000000000000001E-3</v>
      </c>
      <c r="AV45" s="105">
        <v>0.25</v>
      </c>
      <c r="AW45" s="106">
        <v>0</v>
      </c>
      <c r="AX45" s="21">
        <f t="shared" si="0"/>
        <v>222.78</v>
      </c>
      <c r="AY45" s="21">
        <f t="shared" si="1"/>
        <v>56.039999999999992</v>
      </c>
      <c r="AZ45" s="21">
        <f t="shared" si="2"/>
        <v>9.6240959999999784</v>
      </c>
      <c r="BA45" s="21">
        <f t="shared" si="3"/>
        <v>25.662719999999997</v>
      </c>
      <c r="BB45" s="21">
        <f t="shared" si="4"/>
        <v>12.7684</v>
      </c>
      <c r="BC45">
        <v>0</v>
      </c>
      <c r="BD45" s="49">
        <f t="shared" si="5"/>
        <v>42.493778079999991</v>
      </c>
      <c r="BE45">
        <v>0</v>
      </c>
      <c r="BF45" s="49">
        <f t="shared" si="6"/>
        <v>369.36899407999988</v>
      </c>
    </row>
    <row r="46" spans="1:58" ht="409.6">
      <c r="A46" s="11" t="s">
        <v>103</v>
      </c>
      <c r="B46" s="103">
        <v>42491</v>
      </c>
      <c r="C46" s="104">
        <v>19.350000000000001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0.79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5">
        <v>1.5699999999999999E-2</v>
      </c>
      <c r="P46" s="105">
        <v>5.0000000000000001E-4</v>
      </c>
      <c r="Q46" s="105">
        <v>-1.0000000000000001E-5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05">
        <v>3.5999999999999999E-3</v>
      </c>
      <c r="AK46" s="105">
        <v>0</v>
      </c>
      <c r="AL46" s="105">
        <v>0</v>
      </c>
      <c r="AM46" s="105">
        <v>0</v>
      </c>
      <c r="AN46" s="105">
        <v>0</v>
      </c>
      <c r="AO46" s="105">
        <v>2E-3</v>
      </c>
      <c r="AP46" s="105">
        <v>6.8999999999999999E-3</v>
      </c>
      <c r="AQ46" s="105">
        <v>5.3E-3</v>
      </c>
      <c r="AR46" s="105">
        <v>1.0682</v>
      </c>
      <c r="AS46" s="105">
        <v>3.5999999999999999E-3</v>
      </c>
      <c r="AT46" s="105">
        <v>1.2999999999999999E-3</v>
      </c>
      <c r="AU46" s="105">
        <v>1.1000000000000001E-3</v>
      </c>
      <c r="AV46" s="105">
        <v>0.25</v>
      </c>
      <c r="AW46" s="106">
        <v>0</v>
      </c>
      <c r="AX46" s="21">
        <f t="shared" si="0"/>
        <v>222.78</v>
      </c>
      <c r="AY46" s="21">
        <f t="shared" si="1"/>
        <v>56.519999999999996</v>
      </c>
      <c r="AZ46" s="21">
        <f t="shared" si="2"/>
        <v>15.193596000000008</v>
      </c>
      <c r="BA46" s="21">
        <f t="shared" si="3"/>
        <v>26.064080000000001</v>
      </c>
      <c r="BB46" s="21">
        <f t="shared" si="4"/>
        <v>13.0684</v>
      </c>
      <c r="BC46">
        <v>0</v>
      </c>
      <c r="BD46" s="49">
        <f t="shared" si="5"/>
        <v>43.371389880000002</v>
      </c>
      <c r="BE46">
        <v>0</v>
      </c>
      <c r="BF46" s="49">
        <f t="shared" si="6"/>
        <v>376.99746587999999</v>
      </c>
    </row>
    <row r="47" spans="1:58" ht="409.6">
      <c r="A47" s="67" t="s">
        <v>104</v>
      </c>
      <c r="B47" s="103">
        <v>42491</v>
      </c>
      <c r="C47" s="104">
        <v>18.61</v>
      </c>
      <c r="D47" s="104">
        <v>0</v>
      </c>
      <c r="E47" s="104">
        <v>0.98</v>
      </c>
      <c r="F47" s="104">
        <v>-1.423</v>
      </c>
      <c r="G47" s="104">
        <v>1.51</v>
      </c>
      <c r="H47" s="104">
        <v>0</v>
      </c>
      <c r="I47" s="104">
        <v>0.79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5">
        <v>1.0999999999999999E-2</v>
      </c>
      <c r="P47" s="105">
        <v>-1.8E-3</v>
      </c>
      <c r="Q47" s="105">
        <v>3.5999999999999999E-3</v>
      </c>
      <c r="R47" s="105">
        <v>-3.2000000000000002E-3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7.0000000000000001E-3</v>
      </c>
      <c r="AK47" s="105">
        <v>0</v>
      </c>
      <c r="AL47" s="105">
        <v>0</v>
      </c>
      <c r="AM47" s="105">
        <v>0</v>
      </c>
      <c r="AN47" s="105">
        <v>0</v>
      </c>
      <c r="AO47" s="105">
        <v>5.9999999999999995E-4</v>
      </c>
      <c r="AP47" s="105">
        <v>7.3000000000000001E-3</v>
      </c>
      <c r="AQ47" s="105">
        <v>6.0000000000000001E-3</v>
      </c>
      <c r="AR47" s="105">
        <v>1.0375000000000001</v>
      </c>
      <c r="AS47" s="105">
        <v>3.5999999999999999E-3</v>
      </c>
      <c r="AT47" s="105">
        <v>1.2999999999999999E-3</v>
      </c>
      <c r="AU47" s="105">
        <v>1.1000000000000001E-3</v>
      </c>
      <c r="AV47" s="105">
        <v>0.25</v>
      </c>
      <c r="AW47" s="106">
        <v>0</v>
      </c>
      <c r="AX47" s="21">
        <f t="shared" si="0"/>
        <v>222.78</v>
      </c>
      <c r="AY47" s="21">
        <f t="shared" si="1"/>
        <v>40.867000000000004</v>
      </c>
      <c r="AZ47" s="21">
        <f t="shared" si="2"/>
        <v>8.3542500000000199</v>
      </c>
      <c r="BA47" s="21">
        <f t="shared" si="3"/>
        <v>27.5975</v>
      </c>
      <c r="BB47" s="21">
        <f t="shared" si="4"/>
        <v>12.700000000000001</v>
      </c>
      <c r="BC47">
        <v>0</v>
      </c>
      <c r="BD47" s="49">
        <f t="shared" si="5"/>
        <v>40.598837500000009</v>
      </c>
      <c r="BE47">
        <v>0</v>
      </c>
      <c r="BF47" s="49">
        <f t="shared" si="6"/>
        <v>352.89758750000004</v>
      </c>
    </row>
    <row r="48" spans="1:58" ht="409.6">
      <c r="A48" s="11" t="s">
        <v>106</v>
      </c>
      <c r="B48" s="103">
        <v>42370</v>
      </c>
      <c r="C48" s="104">
        <v>18.059999999999999</v>
      </c>
      <c r="D48" s="104">
        <v>0</v>
      </c>
      <c r="E48" s="104">
        <v>-0.11</v>
      </c>
      <c r="F48" s="104">
        <v>0</v>
      </c>
      <c r="G48" s="104">
        <v>0</v>
      </c>
      <c r="H48" s="104">
        <v>0</v>
      </c>
      <c r="I48" s="104">
        <v>0.79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5">
        <v>1.11E-2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05">
        <v>0</v>
      </c>
      <c r="AJ48" s="105">
        <v>0</v>
      </c>
      <c r="AK48" s="105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8.3999999999999995E-3</v>
      </c>
      <c r="AQ48" s="105">
        <v>6.7999999999999996E-3</v>
      </c>
      <c r="AR48" s="105">
        <v>1.0383</v>
      </c>
      <c r="AS48" s="105">
        <v>3.5999999999999999E-3</v>
      </c>
      <c r="AT48" s="105">
        <v>1.2999999999999999E-3</v>
      </c>
      <c r="AU48" s="105">
        <v>1.1000000000000001E-3</v>
      </c>
      <c r="AV48" s="105">
        <v>0.25</v>
      </c>
      <c r="AW48" s="106">
        <v>0</v>
      </c>
      <c r="AX48" s="21">
        <f t="shared" si="0"/>
        <v>222.78</v>
      </c>
      <c r="AY48" s="21">
        <f t="shared" si="1"/>
        <v>40.94</v>
      </c>
      <c r="AZ48" s="21">
        <f t="shared" si="2"/>
        <v>8.5324740000000006</v>
      </c>
      <c r="BA48" s="21">
        <f t="shared" si="3"/>
        <v>31.564319999999995</v>
      </c>
      <c r="BB48" s="21">
        <f t="shared" si="4"/>
        <v>12.7096</v>
      </c>
      <c r="BC48">
        <v>0</v>
      </c>
      <c r="BD48" s="49">
        <f t="shared" si="5"/>
        <v>41.148431220000006</v>
      </c>
      <c r="BE48">
        <v>0</v>
      </c>
      <c r="BF48" s="49">
        <f t="shared" si="6"/>
        <v>357.67482522000006</v>
      </c>
    </row>
    <row r="49" spans="1:58" ht="409.6">
      <c r="A49" s="12" t="s">
        <v>220</v>
      </c>
      <c r="B49" s="103">
        <v>42491</v>
      </c>
      <c r="C49" s="104">
        <v>21.94</v>
      </c>
      <c r="D49" s="104">
        <v>-0.14000000000000001</v>
      </c>
      <c r="E49" s="104">
        <v>0.93</v>
      </c>
      <c r="F49" s="104">
        <v>0</v>
      </c>
      <c r="G49" s="104">
        <v>0</v>
      </c>
      <c r="H49" s="104">
        <v>0</v>
      </c>
      <c r="I49" s="104">
        <v>0.79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5">
        <v>1.3899999999999999E-2</v>
      </c>
      <c r="P49" s="105">
        <v>-3.0000000000000001E-3</v>
      </c>
      <c r="Q49" s="105">
        <v>-1E-4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05">
        <v>0</v>
      </c>
      <c r="AJ49" s="105">
        <v>0</v>
      </c>
      <c r="AK49" s="105">
        <v>0</v>
      </c>
      <c r="AL49" s="105">
        <v>0</v>
      </c>
      <c r="AM49" s="105">
        <v>0</v>
      </c>
      <c r="AN49" s="105">
        <v>0</v>
      </c>
      <c r="AO49" s="105">
        <v>5.0000000000000001E-4</v>
      </c>
      <c r="AP49" s="105">
        <v>7.1000000000000004E-3</v>
      </c>
      <c r="AQ49" s="105">
        <v>5.3E-3</v>
      </c>
      <c r="AR49" s="105">
        <v>1.0479000000000001</v>
      </c>
      <c r="AS49" s="105">
        <v>3.5999999999999999E-3</v>
      </c>
      <c r="AT49" s="105">
        <v>1.2999999999999999E-3</v>
      </c>
      <c r="AU49" s="105">
        <v>1.1000000000000001E-3</v>
      </c>
      <c r="AV49" s="105">
        <v>0.25</v>
      </c>
      <c r="AW49" s="106">
        <v>0</v>
      </c>
      <c r="AX49" s="21">
        <f t="shared" si="0"/>
        <v>222.78</v>
      </c>
      <c r="AY49" s="21">
        <f t="shared" si="1"/>
        <v>46.120000000000005</v>
      </c>
      <c r="AZ49" s="21">
        <f t="shared" si="2"/>
        <v>10.671162000000011</v>
      </c>
      <c r="BA49" s="21">
        <f t="shared" si="3"/>
        <v>25.987920000000006</v>
      </c>
      <c r="BB49" s="21">
        <f t="shared" si="4"/>
        <v>12.8248</v>
      </c>
      <c r="BC49">
        <v>0</v>
      </c>
      <c r="BD49" s="49">
        <f t="shared" si="5"/>
        <v>41.389904660000006</v>
      </c>
      <c r="BE49">
        <v>0</v>
      </c>
      <c r="BF49" s="49">
        <f t="shared" si="6"/>
        <v>359.77378666000004</v>
      </c>
    </row>
    <row r="50" spans="1:58" ht="409.6">
      <c r="A50" s="11" t="s">
        <v>110</v>
      </c>
      <c r="B50" s="103">
        <v>42491</v>
      </c>
      <c r="C50" s="104">
        <v>21.06</v>
      </c>
      <c r="D50" s="104">
        <v>0</v>
      </c>
      <c r="E50" s="104">
        <v>-0.28000000000000003</v>
      </c>
      <c r="F50" s="104">
        <v>0.13</v>
      </c>
      <c r="G50" s="104">
        <v>0</v>
      </c>
      <c r="H50" s="104">
        <v>0</v>
      </c>
      <c r="I50" s="104">
        <v>0.79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5">
        <v>9.7999999999999997E-3</v>
      </c>
      <c r="P50" s="105">
        <v>-3.5999999999999999E-3</v>
      </c>
      <c r="Q50" s="105">
        <v>-1E-3</v>
      </c>
      <c r="R50" s="105">
        <v>6.9999999999999999E-4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6.3E-3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7.1999999999999998E-3</v>
      </c>
      <c r="AQ50" s="105">
        <v>1.5E-3</v>
      </c>
      <c r="AR50" s="105">
        <v>1.0379</v>
      </c>
      <c r="AS50" s="105">
        <v>3.5999999999999999E-3</v>
      </c>
      <c r="AT50" s="105">
        <v>1.2999999999999999E-3</v>
      </c>
      <c r="AU50" s="105">
        <v>1.1000000000000001E-3</v>
      </c>
      <c r="AV50" s="105">
        <v>0.25</v>
      </c>
      <c r="AW50" s="106">
        <v>0</v>
      </c>
      <c r="AX50" s="21">
        <f t="shared" si="0"/>
        <v>222.78</v>
      </c>
      <c r="AY50" s="21">
        <f t="shared" si="1"/>
        <v>33.499999999999993</v>
      </c>
      <c r="AZ50" s="21">
        <f t="shared" si="2"/>
        <v>8.4433620000000094</v>
      </c>
      <c r="BA50" s="21">
        <f t="shared" si="3"/>
        <v>18.059460000000001</v>
      </c>
      <c r="BB50" s="21">
        <f t="shared" si="4"/>
        <v>12.704800000000001</v>
      </c>
      <c r="BC50">
        <v>0</v>
      </c>
      <c r="BD50" s="49">
        <f t="shared" si="5"/>
        <v>38.41339086</v>
      </c>
      <c r="BE50">
        <v>0</v>
      </c>
      <c r="BF50" s="49">
        <f t="shared" si="6"/>
        <v>333.90101285999998</v>
      </c>
    </row>
    <row r="51" spans="1:58" ht="409.6">
      <c r="A51" s="11" t="s">
        <v>111</v>
      </c>
      <c r="B51" s="103">
        <v>42401</v>
      </c>
      <c r="C51" s="104">
        <v>24.85</v>
      </c>
      <c r="D51" s="104">
        <v>0</v>
      </c>
      <c r="E51" s="104">
        <v>0.1</v>
      </c>
      <c r="F51" s="104">
        <v>0.93</v>
      </c>
      <c r="G51" s="104">
        <v>-0.37</v>
      </c>
      <c r="H51" s="104">
        <v>0</v>
      </c>
      <c r="I51" s="104">
        <v>0.79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5">
        <v>1.6400000000000001E-2</v>
      </c>
      <c r="P51" s="105">
        <v>-2.0000000000000001E-4</v>
      </c>
      <c r="Q51" s="105">
        <v>2.0000000000000001E-4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8.9999999999999998E-4</v>
      </c>
      <c r="AP51" s="105">
        <v>6.7000000000000002E-3</v>
      </c>
      <c r="AQ51" s="105">
        <v>3.2000000000000002E-3</v>
      </c>
      <c r="AR51" s="105">
        <v>1.0564</v>
      </c>
      <c r="AS51" s="105">
        <v>3.5999999999999999E-3</v>
      </c>
      <c r="AT51" s="105">
        <v>1.2999999999999999E-3</v>
      </c>
      <c r="AU51" s="105">
        <v>1.1000000000000001E-3</v>
      </c>
      <c r="AV51" s="105">
        <v>0.25</v>
      </c>
      <c r="AW51" s="106">
        <v>0</v>
      </c>
      <c r="AX51" s="21">
        <f t="shared" si="0"/>
        <v>222.78</v>
      </c>
      <c r="AY51" s="21">
        <f t="shared" si="1"/>
        <v>60.900000000000006</v>
      </c>
      <c r="AZ51" s="21">
        <f t="shared" si="2"/>
        <v>12.564792000000001</v>
      </c>
      <c r="BA51" s="21">
        <f t="shared" si="3"/>
        <v>20.916720000000005</v>
      </c>
      <c r="BB51" s="21">
        <f t="shared" si="4"/>
        <v>12.9268</v>
      </c>
      <c r="BC51">
        <v>0</v>
      </c>
      <c r="BD51" s="49">
        <f t="shared" si="5"/>
        <v>42.911480560000008</v>
      </c>
      <c r="BE51">
        <v>0</v>
      </c>
      <c r="BF51" s="49">
        <f t="shared" si="6"/>
        <v>372.99979256000006</v>
      </c>
    </row>
    <row r="52" spans="1:58" ht="409.6">
      <c r="A52" s="11" t="s">
        <v>112</v>
      </c>
      <c r="B52" s="103">
        <v>42491</v>
      </c>
      <c r="C52" s="104">
        <v>18.899999999999999</v>
      </c>
      <c r="D52" s="104">
        <v>0.85</v>
      </c>
      <c r="E52" s="104">
        <v>0</v>
      </c>
      <c r="F52" s="104">
        <v>0</v>
      </c>
      <c r="G52" s="104">
        <v>0</v>
      </c>
      <c r="H52" s="104">
        <v>0</v>
      </c>
      <c r="I52" s="104">
        <v>0.79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5">
        <v>1.0800000000000001E-2</v>
      </c>
      <c r="P52" s="105">
        <v>-1E-4</v>
      </c>
      <c r="Q52" s="105">
        <v>-3.5999999999999999E-3</v>
      </c>
      <c r="R52" s="105">
        <v>2.0000000000000001E-4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1.6999999999999999E-3</v>
      </c>
      <c r="AK52" s="105">
        <v>3.8E-3</v>
      </c>
      <c r="AL52" s="105">
        <v>0</v>
      </c>
      <c r="AM52" s="105">
        <v>0</v>
      </c>
      <c r="AN52" s="105">
        <v>0</v>
      </c>
      <c r="AO52" s="105">
        <v>6.9999999999999994E-5</v>
      </c>
      <c r="AP52" s="105">
        <v>6.7000000000000002E-3</v>
      </c>
      <c r="AQ52" s="105">
        <v>5.7999999999999996E-3</v>
      </c>
      <c r="AR52" s="105">
        <v>1.0470999999999999</v>
      </c>
      <c r="AS52" s="105">
        <v>3.5999999999999999E-3</v>
      </c>
      <c r="AT52" s="105">
        <v>1.2999999999999999E-3</v>
      </c>
      <c r="AU52" s="105">
        <v>1.1000000000000001E-3</v>
      </c>
      <c r="AV52" s="105">
        <v>0.25</v>
      </c>
      <c r="AW52" s="106">
        <v>0</v>
      </c>
      <c r="AX52" s="21">
        <f t="shared" si="0"/>
        <v>222.78</v>
      </c>
      <c r="AY52" s="21">
        <f t="shared" si="1"/>
        <v>35.28</v>
      </c>
      <c r="AZ52" s="21">
        <f t="shared" si="2"/>
        <v>10.492937999999983</v>
      </c>
      <c r="BA52" s="21">
        <f t="shared" si="3"/>
        <v>26.177499999999998</v>
      </c>
      <c r="BB52" s="21">
        <f t="shared" si="4"/>
        <v>12.815199999999999</v>
      </c>
      <c r="BC52">
        <v>0</v>
      </c>
      <c r="BD52" s="49">
        <f t="shared" si="5"/>
        <v>39.980932940000002</v>
      </c>
      <c r="BE52">
        <v>0</v>
      </c>
      <c r="BF52" s="49">
        <f t="shared" si="6"/>
        <v>347.52657094</v>
      </c>
    </row>
    <row r="53" spans="1:58" ht="409.6">
      <c r="A53" s="11" t="s">
        <v>113</v>
      </c>
      <c r="B53" s="103">
        <v>42491</v>
      </c>
      <c r="C53" s="104">
        <v>24.25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0.79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5">
        <v>1.23E-2</v>
      </c>
      <c r="P53" s="105">
        <v>3.8999999999999998E-3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1.1999999999999999E-3</v>
      </c>
      <c r="AK53" s="105">
        <v>0</v>
      </c>
      <c r="AL53" s="105">
        <v>0</v>
      </c>
      <c r="AM53" s="105">
        <v>0</v>
      </c>
      <c r="AN53" s="105">
        <v>0</v>
      </c>
      <c r="AO53" s="105">
        <v>1.2999999999999999E-3</v>
      </c>
      <c r="AP53" s="105">
        <v>5.8999999999999999E-3</v>
      </c>
      <c r="AQ53" s="105">
        <v>2.7000000000000001E-3</v>
      </c>
      <c r="AR53" s="105">
        <v>1.0712999999999999</v>
      </c>
      <c r="AS53" s="105">
        <v>3.5999999999999999E-3</v>
      </c>
      <c r="AT53" s="105">
        <v>1.2999999999999999E-3</v>
      </c>
      <c r="AU53" s="105">
        <v>1.1000000000000001E-3</v>
      </c>
      <c r="AV53" s="105">
        <v>0.25</v>
      </c>
      <c r="AW53" s="106">
        <v>0</v>
      </c>
      <c r="AX53" s="21">
        <f t="shared" si="0"/>
        <v>222.78</v>
      </c>
      <c r="AY53" s="21">
        <f t="shared" si="1"/>
        <v>60.039999999999992</v>
      </c>
      <c r="AZ53" s="21">
        <f t="shared" si="2"/>
        <v>15.884213999999982</v>
      </c>
      <c r="BA53" s="21">
        <f t="shared" si="3"/>
        <v>18.426359999999999</v>
      </c>
      <c r="BB53" s="21">
        <f t="shared" si="4"/>
        <v>13.105599999999999</v>
      </c>
      <c r="BC53">
        <v>0</v>
      </c>
      <c r="BD53" s="49">
        <f t="shared" si="5"/>
        <v>42.930702619999998</v>
      </c>
      <c r="BE53">
        <v>0</v>
      </c>
      <c r="BF53" s="49">
        <f t="shared" si="6"/>
        <v>373.16687661999993</v>
      </c>
    </row>
    <row r="54" spans="1:58" ht="409.6">
      <c r="A54" s="11" t="s">
        <v>114</v>
      </c>
      <c r="B54" s="103">
        <v>42370</v>
      </c>
      <c r="C54" s="104">
        <v>18.22</v>
      </c>
      <c r="D54" s="104">
        <v>0</v>
      </c>
      <c r="E54" s="104">
        <v>0.77</v>
      </c>
      <c r="F54" s="104">
        <v>0</v>
      </c>
      <c r="G54" s="104">
        <v>0</v>
      </c>
      <c r="H54" s="104">
        <v>0</v>
      </c>
      <c r="I54" s="104">
        <v>0.79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5">
        <v>1.21E-2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4.0000000000000002E-4</v>
      </c>
      <c r="AP54" s="105">
        <v>8.0999999999999996E-3</v>
      </c>
      <c r="AQ54" s="105">
        <v>5.4999999999999997E-3</v>
      </c>
      <c r="AR54" s="105">
        <v>1.0376000000000001</v>
      </c>
      <c r="AS54" s="105">
        <v>3.5999999999999999E-3</v>
      </c>
      <c r="AT54" s="105">
        <v>1.2999999999999999E-3</v>
      </c>
      <c r="AU54" s="105">
        <v>1.1000000000000001E-3</v>
      </c>
      <c r="AV54" s="105">
        <v>0.25</v>
      </c>
      <c r="AW54" s="106">
        <v>0</v>
      </c>
      <c r="AX54" s="21">
        <f t="shared" si="0"/>
        <v>222.78</v>
      </c>
      <c r="AY54" s="21">
        <f t="shared" si="1"/>
        <v>44.779999999999994</v>
      </c>
      <c r="AZ54" s="21">
        <f t="shared" si="2"/>
        <v>8.3765280000000182</v>
      </c>
      <c r="BA54" s="21">
        <f t="shared" si="3"/>
        <v>28.222720000000002</v>
      </c>
      <c r="BB54" s="21">
        <f t="shared" si="4"/>
        <v>12.7012</v>
      </c>
      <c r="BC54">
        <v>0</v>
      </c>
      <c r="BD54" s="49">
        <f t="shared" si="5"/>
        <v>41.191858240000002</v>
      </c>
      <c r="BE54">
        <v>0</v>
      </c>
      <c r="BF54" s="49">
        <f t="shared" si="6"/>
        <v>358.05230624000001</v>
      </c>
    </row>
    <row r="55" spans="1:58" ht="409.6">
      <c r="A55" s="11" t="s">
        <v>115</v>
      </c>
      <c r="B55" s="103">
        <v>42491</v>
      </c>
      <c r="C55" s="104">
        <v>18.190000000000001</v>
      </c>
      <c r="D55" s="104">
        <v>0</v>
      </c>
      <c r="E55" s="104">
        <v>0.17</v>
      </c>
      <c r="F55" s="104">
        <v>0</v>
      </c>
      <c r="G55" s="104">
        <v>0</v>
      </c>
      <c r="H55" s="104">
        <v>0</v>
      </c>
      <c r="I55" s="104">
        <v>0.79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5">
        <v>1.0200000000000001E-2</v>
      </c>
      <c r="P55" s="105">
        <v>6.9999999999999999E-4</v>
      </c>
      <c r="Q55" s="105">
        <v>-6.9999999999999999E-4</v>
      </c>
      <c r="R55" s="105">
        <v>-1.4E-3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2.8999999999999998E-3</v>
      </c>
      <c r="AK55" s="105">
        <v>0</v>
      </c>
      <c r="AL55" s="105">
        <v>0</v>
      </c>
      <c r="AM55" s="105">
        <v>0</v>
      </c>
      <c r="AN55" s="105">
        <v>0</v>
      </c>
      <c r="AO55" s="105">
        <v>1.6999999999999999E-3</v>
      </c>
      <c r="AP55" s="105">
        <v>6.7999999999999996E-3</v>
      </c>
      <c r="AQ55" s="105">
        <v>3.7000000000000002E-3</v>
      </c>
      <c r="AR55" s="105">
        <v>1.0481</v>
      </c>
      <c r="AS55" s="105">
        <v>3.5999999999999999E-3</v>
      </c>
      <c r="AT55" s="105">
        <v>1.2999999999999999E-3</v>
      </c>
      <c r="AU55" s="105">
        <v>1.1000000000000001E-3</v>
      </c>
      <c r="AV55" s="105">
        <v>0.25</v>
      </c>
      <c r="AW55" s="106">
        <v>0</v>
      </c>
      <c r="AX55" s="21">
        <f t="shared" si="0"/>
        <v>222.78</v>
      </c>
      <c r="AY55" s="21">
        <f t="shared" si="1"/>
        <v>40.150000000000006</v>
      </c>
      <c r="AZ55" s="21">
        <f t="shared" si="2"/>
        <v>10.715718000000008</v>
      </c>
      <c r="BA55" s="21">
        <f t="shared" si="3"/>
        <v>22.010100000000001</v>
      </c>
      <c r="BB55" s="21">
        <f t="shared" si="4"/>
        <v>12.827200000000001</v>
      </c>
      <c r="BC55">
        <v>0</v>
      </c>
      <c r="BD55" s="49">
        <f t="shared" si="5"/>
        <v>40.102792340000001</v>
      </c>
      <c r="BE55">
        <v>0</v>
      </c>
      <c r="BF55" s="49">
        <f t="shared" si="6"/>
        <v>348.58581034000002</v>
      </c>
    </row>
    <row r="56" spans="1:58" ht="409.6">
      <c r="A56" s="11" t="s">
        <v>117</v>
      </c>
      <c r="B56" s="103">
        <v>42491</v>
      </c>
      <c r="C56" s="104">
        <v>17.68</v>
      </c>
      <c r="D56" s="104">
        <v>0</v>
      </c>
      <c r="E56" s="104">
        <v>2.56</v>
      </c>
      <c r="F56" s="104">
        <v>-3.63</v>
      </c>
      <c r="G56" s="104">
        <v>-0.08</v>
      </c>
      <c r="H56" s="104">
        <v>0</v>
      </c>
      <c r="I56" s="104">
        <v>0.79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5">
        <v>1.2699999999999999E-2</v>
      </c>
      <c r="P56" s="105">
        <v>1.2999999999999999E-3</v>
      </c>
      <c r="Q56" s="105">
        <v>-2.8E-3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6.7999999999999996E-3</v>
      </c>
      <c r="AK56" s="105">
        <v>0</v>
      </c>
      <c r="AL56" s="105">
        <v>0</v>
      </c>
      <c r="AM56" s="105">
        <v>0</v>
      </c>
      <c r="AN56" s="105">
        <v>0</v>
      </c>
      <c r="AO56" s="105">
        <v>5.9999999999999995E-4</v>
      </c>
      <c r="AP56" s="105">
        <v>5.4000000000000003E-3</v>
      </c>
      <c r="AQ56" s="105">
        <v>4.1000000000000003E-3</v>
      </c>
      <c r="AR56" s="105">
        <v>1.0561</v>
      </c>
      <c r="AS56" s="105">
        <v>3.5999999999999999E-3</v>
      </c>
      <c r="AT56" s="105">
        <v>1.2999999999999999E-3</v>
      </c>
      <c r="AU56" s="105">
        <v>1.1000000000000001E-3</v>
      </c>
      <c r="AV56" s="105">
        <v>0.25</v>
      </c>
      <c r="AW56" s="106">
        <v>0</v>
      </c>
      <c r="AX56" s="21">
        <f t="shared" si="0"/>
        <v>222.78</v>
      </c>
      <c r="AY56" s="21">
        <f t="shared" si="1"/>
        <v>40.919999999999995</v>
      </c>
      <c r="AZ56" s="21">
        <f t="shared" si="2"/>
        <v>12.497958000000009</v>
      </c>
      <c r="BA56" s="21">
        <f t="shared" si="3"/>
        <v>20.065900000000006</v>
      </c>
      <c r="BB56" s="21">
        <f t="shared" si="4"/>
        <v>12.923200000000001</v>
      </c>
      <c r="BC56">
        <v>0</v>
      </c>
      <c r="BD56" s="49">
        <f t="shared" si="5"/>
        <v>40.19431754</v>
      </c>
      <c r="BE56">
        <v>0</v>
      </c>
      <c r="BF56" s="49">
        <f t="shared" si="6"/>
        <v>349.38137553999996</v>
      </c>
    </row>
    <row r="57" spans="1:58" ht="409.6">
      <c r="A57" s="11" t="s">
        <v>118</v>
      </c>
      <c r="B57" s="103">
        <v>42370</v>
      </c>
      <c r="C57" s="104">
        <v>11.21</v>
      </c>
      <c r="D57" s="104">
        <v>0</v>
      </c>
      <c r="E57" s="104">
        <v>0.06</v>
      </c>
      <c r="F57" s="104">
        <v>0.6</v>
      </c>
      <c r="G57" s="104">
        <v>0</v>
      </c>
      <c r="H57" s="104">
        <v>0</v>
      </c>
      <c r="I57" s="104">
        <v>0.79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5">
        <v>1.4200000000000001E-2</v>
      </c>
      <c r="P57" s="105">
        <v>5.9999999999999995E-4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  <c r="AJ57" s="105">
        <v>1.2999999999999999E-3</v>
      </c>
      <c r="AK57" s="105">
        <v>0</v>
      </c>
      <c r="AL57" s="105">
        <v>0</v>
      </c>
      <c r="AM57" s="105">
        <v>0</v>
      </c>
      <c r="AN57" s="105">
        <v>0</v>
      </c>
      <c r="AO57" s="105">
        <v>0</v>
      </c>
      <c r="AP57" s="105">
        <v>7.7999999999999996E-3</v>
      </c>
      <c r="AQ57" s="105">
        <v>6.1999999999999998E-3</v>
      </c>
      <c r="AR57" s="105">
        <v>1.0486</v>
      </c>
      <c r="AS57" s="105">
        <v>3.5999999999999999E-3</v>
      </c>
      <c r="AT57" s="105">
        <v>1.2999999999999999E-3</v>
      </c>
      <c r="AU57" s="105">
        <v>1.1000000000000001E-3</v>
      </c>
      <c r="AV57" s="105">
        <v>0.25</v>
      </c>
      <c r="AW57" s="106">
        <v>0</v>
      </c>
      <c r="AX57" s="21">
        <f t="shared" si="0"/>
        <v>222.78</v>
      </c>
      <c r="AY57" s="21">
        <f t="shared" si="1"/>
        <v>42.260000000000005</v>
      </c>
      <c r="AZ57" s="21">
        <f t="shared" si="2"/>
        <v>10.827107999999996</v>
      </c>
      <c r="BA57" s="21">
        <f t="shared" si="3"/>
        <v>29.360799999999994</v>
      </c>
      <c r="BB57" s="21">
        <f t="shared" si="4"/>
        <v>12.8332</v>
      </c>
      <c r="BC57">
        <v>0</v>
      </c>
      <c r="BD57" s="49">
        <f t="shared" si="5"/>
        <v>41.347944040000002</v>
      </c>
      <c r="BE57">
        <v>0</v>
      </c>
      <c r="BF57" s="49">
        <f t="shared" si="6"/>
        <v>359.40905204000001</v>
      </c>
    </row>
    <row r="58" spans="1:58" ht="409.6">
      <c r="A58" s="67" t="s">
        <v>119</v>
      </c>
      <c r="B58" s="103">
        <v>42491</v>
      </c>
      <c r="C58" s="104">
        <v>14.02</v>
      </c>
      <c r="D58" s="104">
        <v>0</v>
      </c>
      <c r="E58" s="104">
        <v>0.32</v>
      </c>
      <c r="F58" s="104">
        <v>1.68</v>
      </c>
      <c r="G58" s="104">
        <v>7.0000000000000007E-2</v>
      </c>
      <c r="H58" s="104">
        <v>0.11</v>
      </c>
      <c r="I58" s="104">
        <v>0.79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5">
        <v>1.29E-2</v>
      </c>
      <c r="P58" s="105">
        <v>-8.0000000000000004E-4</v>
      </c>
      <c r="Q58" s="105">
        <v>-2.7000000000000001E-3</v>
      </c>
      <c r="R58" s="105">
        <v>-4.0000000000000002E-4</v>
      </c>
      <c r="S58" s="105">
        <v>2.9999999999999997E-4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  <c r="AI58" s="105">
        <v>0</v>
      </c>
      <c r="AJ58" s="105">
        <v>6.1999999999999998E-3</v>
      </c>
      <c r="AK58" s="105">
        <v>0</v>
      </c>
      <c r="AL58" s="105">
        <v>0</v>
      </c>
      <c r="AM58" s="105">
        <v>0</v>
      </c>
      <c r="AN58" s="105">
        <v>0</v>
      </c>
      <c r="AO58" s="105">
        <v>8.0000000000000004E-4</v>
      </c>
      <c r="AP58" s="105">
        <v>5.8999999999999999E-3</v>
      </c>
      <c r="AQ58" s="105">
        <v>4.4999999999999997E-3</v>
      </c>
      <c r="AR58" s="105">
        <v>1.0457000000000001</v>
      </c>
      <c r="AS58" s="105">
        <v>3.5999999999999999E-3</v>
      </c>
      <c r="AT58" s="105">
        <v>1.2999999999999999E-3</v>
      </c>
      <c r="AU58" s="105">
        <v>1.1000000000000001E-3</v>
      </c>
      <c r="AV58" s="105">
        <v>0.25</v>
      </c>
      <c r="AW58" s="106">
        <v>0</v>
      </c>
      <c r="AX58" s="21">
        <f t="shared" si="0"/>
        <v>222.78</v>
      </c>
      <c r="AY58" s="21">
        <f t="shared" si="1"/>
        <v>37.19</v>
      </c>
      <c r="AZ58" s="21">
        <f t="shared" si="2"/>
        <v>10.181046000000016</v>
      </c>
      <c r="BA58" s="21">
        <f t="shared" si="3"/>
        <v>21.75056</v>
      </c>
      <c r="BB58" s="21">
        <f t="shared" si="4"/>
        <v>12.798400000000001</v>
      </c>
      <c r="BC58">
        <v>0</v>
      </c>
      <c r="BD58" s="49">
        <f t="shared" si="5"/>
        <v>39.611000780000012</v>
      </c>
      <c r="BE58">
        <v>0</v>
      </c>
      <c r="BF58" s="49">
        <f t="shared" si="6"/>
        <v>344.31100678000007</v>
      </c>
    </row>
    <row r="59" spans="1:58" ht="409.6">
      <c r="A59" s="92" t="s">
        <v>245</v>
      </c>
      <c r="B59" s="103">
        <v>42370</v>
      </c>
      <c r="C59" s="104">
        <v>26.52</v>
      </c>
      <c r="D59" s="104">
        <v>0</v>
      </c>
      <c r="E59" s="104">
        <v>4.1100000000000003</v>
      </c>
      <c r="F59" s="104">
        <v>0</v>
      </c>
      <c r="G59" s="104">
        <v>0</v>
      </c>
      <c r="H59" s="104">
        <v>0</v>
      </c>
      <c r="I59" s="104">
        <v>0.79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5">
        <v>1.46E-2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1.1000000000000001E-3</v>
      </c>
      <c r="AP59" s="105">
        <v>4.3E-3</v>
      </c>
      <c r="AQ59" s="105">
        <v>3.3E-3</v>
      </c>
      <c r="AR59" s="105">
        <v>1.0809</v>
      </c>
      <c r="AS59" s="105">
        <v>3.5999999999999999E-3</v>
      </c>
      <c r="AT59" s="105">
        <v>1.2999999999999999E-3</v>
      </c>
      <c r="AU59" s="105">
        <v>1.1000000000000001E-3</v>
      </c>
      <c r="AV59" s="105">
        <v>0.25</v>
      </c>
      <c r="AW59" s="106">
        <v>0</v>
      </c>
      <c r="AX59" s="21">
        <f t="shared" si="0"/>
        <v>222.78</v>
      </c>
      <c r="AY59" s="21">
        <f t="shared" si="1"/>
        <v>62.819999999999993</v>
      </c>
      <c r="AZ59" s="21">
        <f t="shared" si="2"/>
        <v>18.022901999999995</v>
      </c>
      <c r="BA59" s="21">
        <f t="shared" si="3"/>
        <v>16.429679999999998</v>
      </c>
      <c r="BB59" s="21">
        <f t="shared" si="4"/>
        <v>13.220800000000001</v>
      </c>
      <c r="BC59">
        <v>0</v>
      </c>
      <c r="BD59" s="49">
        <f t="shared" si="5"/>
        <v>43.325539660000004</v>
      </c>
      <c r="BE59">
        <v>0</v>
      </c>
      <c r="BF59" s="49">
        <f t="shared" si="6"/>
        <v>376.59892166000003</v>
      </c>
    </row>
    <row r="60" spans="1:58" ht="409.6">
      <c r="A60" s="11" t="s">
        <v>121</v>
      </c>
      <c r="B60" s="103">
        <v>42491</v>
      </c>
      <c r="C60" s="104">
        <v>15.2</v>
      </c>
      <c r="D60" s="104">
        <v>0</v>
      </c>
      <c r="E60" s="104">
        <v>0.05</v>
      </c>
      <c r="F60" s="104">
        <v>0</v>
      </c>
      <c r="G60" s="104">
        <v>0</v>
      </c>
      <c r="H60" s="104">
        <v>0</v>
      </c>
      <c r="I60" s="104">
        <v>0.79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5">
        <v>9.4000000000000004E-3</v>
      </c>
      <c r="P60" s="105">
        <v>1.1000000000000001E-3</v>
      </c>
      <c r="Q60" s="105">
        <v>5.0000000000000001E-4</v>
      </c>
      <c r="R60" s="105">
        <v>-2.0000000000000001E-4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5.7000000000000002E-3</v>
      </c>
      <c r="AK60" s="105">
        <v>0</v>
      </c>
      <c r="AL60" s="105">
        <v>0</v>
      </c>
      <c r="AM60" s="105">
        <v>0</v>
      </c>
      <c r="AN60" s="105">
        <v>0</v>
      </c>
      <c r="AO60" s="105">
        <v>1E-3</v>
      </c>
      <c r="AP60" s="105">
        <v>7.0000000000000001E-3</v>
      </c>
      <c r="AQ60" s="105">
        <v>5.1999999999999998E-3</v>
      </c>
      <c r="AR60" s="105">
        <v>1.0548</v>
      </c>
      <c r="AS60" s="105">
        <v>3.5999999999999999E-3</v>
      </c>
      <c r="AT60" s="105">
        <v>1.2999999999999999E-3</v>
      </c>
      <c r="AU60" s="105">
        <v>1.1000000000000001E-3</v>
      </c>
      <c r="AV60" s="105">
        <v>0.25</v>
      </c>
      <c r="AW60" s="106">
        <v>0</v>
      </c>
      <c r="AX60" s="21">
        <f t="shared" si="0"/>
        <v>222.78</v>
      </c>
      <c r="AY60" s="21">
        <f t="shared" si="1"/>
        <v>39.64</v>
      </c>
      <c r="AZ60" s="21">
        <f t="shared" si="2"/>
        <v>12.208343999999991</v>
      </c>
      <c r="BA60" s="21">
        <f t="shared" si="3"/>
        <v>25.737119999999997</v>
      </c>
      <c r="BB60" s="21">
        <f t="shared" si="4"/>
        <v>12.907599999999999</v>
      </c>
      <c r="BC60">
        <v>0</v>
      </c>
      <c r="BD60" s="49">
        <f t="shared" si="5"/>
        <v>40.725498320000007</v>
      </c>
      <c r="BE60">
        <v>0</v>
      </c>
      <c r="BF60" s="49">
        <f t="shared" si="6"/>
        <v>353.99856232000002</v>
      </c>
    </row>
    <row r="61" spans="1:58" ht="409.6">
      <c r="A61" s="67" t="s">
        <v>313</v>
      </c>
      <c r="B61" s="103">
        <v>42370</v>
      </c>
      <c r="C61" s="104">
        <v>12.9</v>
      </c>
      <c r="D61" s="104">
        <v>0</v>
      </c>
      <c r="E61" s="104">
        <v>0.2</v>
      </c>
      <c r="F61" s="104">
        <v>1.33</v>
      </c>
      <c r="G61" s="104">
        <v>-0.04</v>
      </c>
      <c r="H61" s="104">
        <v>-0.1</v>
      </c>
      <c r="I61" s="104">
        <v>0.79</v>
      </c>
      <c r="J61" s="104">
        <v>0.06</v>
      </c>
      <c r="K61" s="104">
        <v>0.12</v>
      </c>
      <c r="L61" s="104">
        <v>7.0000000000000007E-2</v>
      </c>
      <c r="M61" s="104">
        <v>0</v>
      </c>
      <c r="N61" s="104">
        <v>0</v>
      </c>
      <c r="O61" s="105">
        <v>1.43E-2</v>
      </c>
      <c r="P61" s="105">
        <v>2.9999999999999997E-4</v>
      </c>
      <c r="Q61" s="105">
        <v>-2.9999999999999997E-4</v>
      </c>
      <c r="R61" s="105">
        <v>1E-4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1.1999999999999999E-3</v>
      </c>
      <c r="AK61" s="105">
        <v>0</v>
      </c>
      <c r="AL61" s="105">
        <v>0</v>
      </c>
      <c r="AM61" s="105">
        <v>0</v>
      </c>
      <c r="AN61" s="105">
        <v>0</v>
      </c>
      <c r="AO61" s="105">
        <v>2.9999999999999997E-4</v>
      </c>
      <c r="AP61" s="105">
        <v>8.0000000000000002E-3</v>
      </c>
      <c r="AQ61" s="105">
        <v>3.5000000000000001E-3</v>
      </c>
      <c r="AR61" s="105">
        <v>1.0345</v>
      </c>
      <c r="AS61" s="105">
        <v>3.5999999999999999E-3</v>
      </c>
      <c r="AT61" s="105">
        <v>1.2999999999999999E-3</v>
      </c>
      <c r="AU61" s="105">
        <v>1.1000000000000001E-3</v>
      </c>
      <c r="AV61" s="105">
        <v>0.25</v>
      </c>
      <c r="AW61" s="106">
        <v>0</v>
      </c>
      <c r="AX61" s="21">
        <f t="shared" si="0"/>
        <v>222.78</v>
      </c>
      <c r="AY61" s="21">
        <f t="shared" ref="AY61:AY79" si="7">SUM(C61:N61)+SUM(O61:AI61,AO61)*$BH$1</f>
        <v>44.730000000000004</v>
      </c>
      <c r="AZ61" s="21">
        <f t="shared" si="2"/>
        <v>7.6859099999999945</v>
      </c>
      <c r="BA61" s="21">
        <f t="shared" si="3"/>
        <v>23.793499999999998</v>
      </c>
      <c r="BB61" s="21">
        <f t="shared" si="4"/>
        <v>12.664</v>
      </c>
      <c r="BC61">
        <v>0</v>
      </c>
      <c r="BD61" s="49">
        <f t="shared" si="5"/>
        <v>40.514943299999992</v>
      </c>
      <c r="BE61">
        <v>0</v>
      </c>
      <c r="BF61" s="49">
        <f t="shared" si="6"/>
        <v>352.16835329999992</v>
      </c>
    </row>
    <row r="62" spans="1:58" ht="409.6">
      <c r="A62" s="11" t="s">
        <v>123</v>
      </c>
      <c r="B62" s="103">
        <v>42491</v>
      </c>
      <c r="C62" s="104">
        <v>13.23</v>
      </c>
      <c r="D62" s="104">
        <v>0</v>
      </c>
      <c r="E62" s="104">
        <v>0.05</v>
      </c>
      <c r="F62" s="104">
        <v>0</v>
      </c>
      <c r="G62" s="104">
        <v>0</v>
      </c>
      <c r="H62" s="104">
        <v>0</v>
      </c>
      <c r="I62" s="104">
        <v>0.79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5">
        <v>1.37E-2</v>
      </c>
      <c r="P62" s="105">
        <v>2.0000000000000001E-4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5.4000000000000003E-3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6.1000000000000004E-3</v>
      </c>
      <c r="AQ62" s="105">
        <v>0</v>
      </c>
      <c r="AR62" s="105">
        <v>1.0488999999999999</v>
      </c>
      <c r="AS62" s="105">
        <v>3.5999999999999999E-3</v>
      </c>
      <c r="AT62" s="105">
        <v>1.2999999999999999E-3</v>
      </c>
      <c r="AU62" s="105">
        <v>1.1000000000000001E-3</v>
      </c>
      <c r="AV62" s="105">
        <v>0.25</v>
      </c>
      <c r="AW62" s="106">
        <v>0</v>
      </c>
      <c r="AX62" s="21">
        <f t="shared" si="0"/>
        <v>222.78</v>
      </c>
      <c r="AY62" s="21">
        <f t="shared" si="7"/>
        <v>41.870000000000005</v>
      </c>
      <c r="AZ62" s="21">
        <f t="shared" si="2"/>
        <v>10.893941999999987</v>
      </c>
      <c r="BA62" s="21">
        <f t="shared" si="3"/>
        <v>12.796579999999999</v>
      </c>
      <c r="BB62" s="21">
        <f t="shared" si="4"/>
        <v>12.8368</v>
      </c>
      <c r="BC62">
        <v>0</v>
      </c>
      <c r="BD62" s="49">
        <f t="shared" si="5"/>
        <v>39.153051859999998</v>
      </c>
      <c r="BE62">
        <v>0</v>
      </c>
      <c r="BF62" s="49">
        <f t="shared" si="6"/>
        <v>340.33037385999995</v>
      </c>
    </row>
    <row r="63" spans="1:58" ht="409.6">
      <c r="A63" s="16" t="s">
        <v>124</v>
      </c>
      <c r="B63" s="107">
        <v>42125</v>
      </c>
      <c r="C63" s="104">
        <v>13.97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0.79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5">
        <v>1.4500000000000001E-2</v>
      </c>
      <c r="P63" s="105">
        <v>-2.5999999999999999E-3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2.8E-3</v>
      </c>
      <c r="AK63" s="105">
        <v>0</v>
      </c>
      <c r="AL63" s="105">
        <v>0</v>
      </c>
      <c r="AM63" s="105">
        <v>0</v>
      </c>
      <c r="AN63" s="105">
        <v>0</v>
      </c>
      <c r="AO63" s="105">
        <v>1.1000000000000001E-3</v>
      </c>
      <c r="AP63" s="105">
        <v>6.4000000000000003E-3</v>
      </c>
      <c r="AQ63" s="105">
        <v>3.3E-3</v>
      </c>
      <c r="AR63" s="105">
        <v>1.081</v>
      </c>
      <c r="AS63" s="105">
        <v>3.5999999999999999E-3</v>
      </c>
      <c r="AT63" s="105">
        <v>1.2999999999999999E-3</v>
      </c>
      <c r="AU63" s="105">
        <v>1.1000000000000001E-3</v>
      </c>
      <c r="AV63" s="105">
        <v>0.25</v>
      </c>
      <c r="AW63" s="106">
        <v>0</v>
      </c>
      <c r="AX63" s="21">
        <f t="shared" si="0"/>
        <v>222.78</v>
      </c>
      <c r="AY63" s="21">
        <f t="shared" si="7"/>
        <v>40.760000000000005</v>
      </c>
      <c r="AZ63" s="21">
        <f t="shared" si="2"/>
        <v>18.045179999999991</v>
      </c>
      <c r="BA63" s="21">
        <f t="shared" si="3"/>
        <v>20.971399999999999</v>
      </c>
      <c r="BB63" s="21">
        <f t="shared" si="4"/>
        <v>13.222</v>
      </c>
      <c r="BC63">
        <v>0</v>
      </c>
      <c r="BD63" s="49">
        <f t="shared" si="5"/>
        <v>41.051215400000004</v>
      </c>
      <c r="BE63">
        <v>0</v>
      </c>
      <c r="BF63" s="49">
        <f t="shared" si="6"/>
        <v>356.82979540000002</v>
      </c>
    </row>
    <row r="64" spans="1:58" ht="409.6">
      <c r="A64" s="16" t="s">
        <v>125</v>
      </c>
      <c r="B64" s="107">
        <v>42125</v>
      </c>
      <c r="C64" s="104">
        <v>13.19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0.79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5">
        <v>1.4999999999999999E-2</v>
      </c>
      <c r="P64" s="105">
        <v>2.8999999999999998E-3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8.0000000000000004E-4</v>
      </c>
      <c r="AK64" s="105">
        <v>0</v>
      </c>
      <c r="AL64" s="105">
        <v>0</v>
      </c>
      <c r="AM64" s="105">
        <v>0</v>
      </c>
      <c r="AN64" s="105">
        <v>0</v>
      </c>
      <c r="AO64" s="105">
        <v>2.3999999999999998E-3</v>
      </c>
      <c r="AP64" s="105">
        <v>8.2000000000000007E-3</v>
      </c>
      <c r="AQ64" s="105">
        <v>5.8999999999999999E-3</v>
      </c>
      <c r="AR64" s="105">
        <v>1.0797000000000001</v>
      </c>
      <c r="AS64" s="105">
        <v>3.5999999999999999E-3</v>
      </c>
      <c r="AT64" s="105">
        <v>1.2999999999999999E-3</v>
      </c>
      <c r="AU64" s="105">
        <v>1.1000000000000001E-3</v>
      </c>
      <c r="AV64" s="105">
        <v>0.25</v>
      </c>
      <c r="AW64" s="106">
        <v>0</v>
      </c>
      <c r="AX64" s="21">
        <f t="shared" si="0"/>
        <v>222.78</v>
      </c>
      <c r="AY64" s="21">
        <f t="shared" si="7"/>
        <v>54.58</v>
      </c>
      <c r="AZ64" s="21">
        <f t="shared" si="2"/>
        <v>17.755566000000023</v>
      </c>
      <c r="BA64" s="21">
        <f t="shared" si="3"/>
        <v>30.447540000000004</v>
      </c>
      <c r="BB64" s="21">
        <f t="shared" si="4"/>
        <v>13.206400000000002</v>
      </c>
      <c r="BC64">
        <v>0</v>
      </c>
      <c r="BD64" s="49">
        <f t="shared" si="5"/>
        <v>44.040035780000011</v>
      </c>
      <c r="BE64">
        <v>0</v>
      </c>
      <c r="BF64" s="49">
        <f t="shared" si="6"/>
        <v>382.80954178000013</v>
      </c>
    </row>
    <row r="65" spans="1:58" ht="409.6">
      <c r="A65" s="11" t="s">
        <v>126</v>
      </c>
      <c r="B65" s="103">
        <v>42491</v>
      </c>
      <c r="C65" s="104">
        <v>31.23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0.79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5">
        <v>8.8999999999999999E-3</v>
      </c>
      <c r="P65" s="105">
        <v>-3.2000000000000002E-3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4.7999999999999996E-3</v>
      </c>
      <c r="AK65" s="105">
        <v>0</v>
      </c>
      <c r="AL65" s="105">
        <v>0</v>
      </c>
      <c r="AM65" s="105">
        <v>0</v>
      </c>
      <c r="AN65" s="105">
        <v>0</v>
      </c>
      <c r="AO65" s="105">
        <v>3.7000000000000002E-3</v>
      </c>
      <c r="AP65" s="105">
        <v>6.7999999999999996E-3</v>
      </c>
      <c r="AQ65" s="105">
        <v>1.6999999999999999E-3</v>
      </c>
      <c r="AR65" s="105">
        <v>1.0896999999999999</v>
      </c>
      <c r="AS65" s="105">
        <v>3.5999999999999999E-3</v>
      </c>
      <c r="AT65" s="105">
        <v>1.2999999999999999E-3</v>
      </c>
      <c r="AU65" s="105">
        <v>1.1000000000000001E-3</v>
      </c>
      <c r="AV65" s="105">
        <v>0.25</v>
      </c>
      <c r="AW65" s="106">
        <v>0</v>
      </c>
      <c r="AX65" s="21">
        <f t="shared" si="0"/>
        <v>222.78</v>
      </c>
      <c r="AY65" s="21">
        <f t="shared" si="7"/>
        <v>50.820000000000007</v>
      </c>
      <c r="AZ65" s="21">
        <f t="shared" si="2"/>
        <v>19.983365999999975</v>
      </c>
      <c r="BA65" s="21">
        <f t="shared" si="3"/>
        <v>18.524899999999995</v>
      </c>
      <c r="BB65" s="21">
        <f t="shared" si="4"/>
        <v>13.3264</v>
      </c>
      <c r="BC65">
        <v>0</v>
      </c>
      <c r="BD65" s="49">
        <f t="shared" si="5"/>
        <v>42.306506579999997</v>
      </c>
      <c r="BE65">
        <v>0</v>
      </c>
      <c r="BF65" s="49">
        <f t="shared" si="6"/>
        <v>367.74117258000001</v>
      </c>
    </row>
    <row r="66" spans="1:58" ht="409.6">
      <c r="A66" s="11" t="s">
        <v>127</v>
      </c>
      <c r="B66" s="103">
        <v>42370</v>
      </c>
      <c r="C66" s="104">
        <v>17.309999999999999</v>
      </c>
      <c r="D66" s="104">
        <v>0</v>
      </c>
      <c r="E66" s="104">
        <v>0.37</v>
      </c>
      <c r="F66" s="104">
        <v>0</v>
      </c>
      <c r="G66" s="104">
        <v>0</v>
      </c>
      <c r="H66" s="104">
        <v>0</v>
      </c>
      <c r="I66" s="104">
        <v>0.79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5">
        <v>1.2800000000000001E-2</v>
      </c>
      <c r="P66" s="105">
        <v>-3.7000000000000002E-3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1.12E-2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7.4000000000000003E-3</v>
      </c>
      <c r="AQ66" s="105">
        <v>5.7999999999999996E-3</v>
      </c>
      <c r="AR66" s="105">
        <v>1.0392999999999999</v>
      </c>
      <c r="AS66" s="105">
        <v>3.5999999999999999E-3</v>
      </c>
      <c r="AT66" s="105">
        <v>1.2999999999999999E-3</v>
      </c>
      <c r="AU66" s="105">
        <v>1.1000000000000001E-3</v>
      </c>
      <c r="AV66" s="105">
        <v>0.25</v>
      </c>
      <c r="AW66" s="106">
        <v>0</v>
      </c>
      <c r="AX66" s="21">
        <f t="shared" si="0"/>
        <v>222.78</v>
      </c>
      <c r="AY66" s="21">
        <f t="shared" si="7"/>
        <v>36.67</v>
      </c>
      <c r="AZ66" s="21">
        <f t="shared" si="2"/>
        <v>8.7552539999999759</v>
      </c>
      <c r="BA66" s="21">
        <f t="shared" si="3"/>
        <v>27.437519999999999</v>
      </c>
      <c r="BB66" s="21">
        <f t="shared" si="4"/>
        <v>12.721599999999999</v>
      </c>
      <c r="BC66">
        <v>0</v>
      </c>
      <c r="BD66" s="49">
        <f t="shared" si="5"/>
        <v>40.087368619999999</v>
      </c>
      <c r="BE66">
        <v>0</v>
      </c>
      <c r="BF66" s="49">
        <f t="shared" si="6"/>
        <v>348.45174262</v>
      </c>
    </row>
    <row r="67" spans="1:58" ht="409.6">
      <c r="A67" s="11" t="s">
        <v>128</v>
      </c>
      <c r="B67" s="103">
        <v>42491</v>
      </c>
      <c r="C67" s="104">
        <v>15.24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0.79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5">
        <v>9.7000000000000003E-3</v>
      </c>
      <c r="P67" s="105">
        <v>-1E-3</v>
      </c>
      <c r="Q67" s="105">
        <v>-1E-4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3.7000000000000002E-3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6.1000000000000004E-3</v>
      </c>
      <c r="AQ67" s="105">
        <v>4.5999999999999999E-3</v>
      </c>
      <c r="AR67" s="105">
        <v>1.0342</v>
      </c>
      <c r="AS67" s="105">
        <v>3.5999999999999999E-3</v>
      </c>
      <c r="AT67" s="105">
        <v>1.2999999999999999E-3</v>
      </c>
      <c r="AU67" s="105">
        <v>1.1000000000000001E-3</v>
      </c>
      <c r="AV67" s="105">
        <v>0.25</v>
      </c>
      <c r="AW67" s="106">
        <v>0</v>
      </c>
      <c r="AX67" s="21">
        <f t="shared" ref="AX67:AX79" si="8">$BH$1*$BJ$4</f>
        <v>222.78</v>
      </c>
      <c r="AY67" s="21">
        <f t="shared" si="7"/>
        <v>33.230000000000004</v>
      </c>
      <c r="AZ67" s="21">
        <f t="shared" ref="AZ67:AZ79" si="9">$BH$1*$BJ$4*(AR67-1)</f>
        <v>7.6190760000000015</v>
      </c>
      <c r="BA67" s="21">
        <f t="shared" ref="BA67:BA79" si="10">$BH$1*AR67*SUM(AP67:AQ67)</f>
        <v>22.131880000000002</v>
      </c>
      <c r="BB67" s="21">
        <f t="shared" ref="BB67:BB79" si="11">SUM(AS67:AU67)*$BH$1*AR67+AV67</f>
        <v>12.660399999999999</v>
      </c>
      <c r="BC67">
        <v>0</v>
      </c>
      <c r="BD67" s="49">
        <f t="shared" ref="BD67:BD79" si="12">SUM(AX67:BB67)*0.13</f>
        <v>38.794776280000001</v>
      </c>
      <c r="BE67">
        <v>0</v>
      </c>
      <c r="BF67" s="49">
        <f t="shared" ref="BF67:BF79" si="13">SUM(AX67:BB67,BD67)</f>
        <v>337.21613228000001</v>
      </c>
    </row>
    <row r="68" spans="1:58" ht="409.6">
      <c r="A68" s="11" t="s">
        <v>129</v>
      </c>
      <c r="B68" s="103">
        <v>42491</v>
      </c>
      <c r="C68" s="104">
        <v>13.8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0.79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5">
        <v>1.9699999999999999E-2</v>
      </c>
      <c r="P68" s="105">
        <v>1.4E-3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2.3E-3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6.8999999999999999E-3</v>
      </c>
      <c r="AQ68" s="105">
        <v>5.5999999999999999E-3</v>
      </c>
      <c r="AR68" s="105">
        <v>1.0333000000000001</v>
      </c>
      <c r="AS68" s="105">
        <v>3.5999999999999999E-3</v>
      </c>
      <c r="AT68" s="105">
        <v>1.2999999999999999E-3</v>
      </c>
      <c r="AU68" s="105">
        <v>1.1000000000000001E-3</v>
      </c>
      <c r="AV68" s="105">
        <v>0.25</v>
      </c>
      <c r="AW68" s="106">
        <v>0</v>
      </c>
      <c r="AX68" s="21">
        <f t="shared" si="8"/>
        <v>222.78</v>
      </c>
      <c r="AY68" s="21">
        <f t="shared" si="7"/>
        <v>56.789999999999992</v>
      </c>
      <c r="AZ68" s="21">
        <f t="shared" si="9"/>
        <v>7.4185740000000235</v>
      </c>
      <c r="BA68" s="21">
        <f t="shared" si="10"/>
        <v>25.832500000000007</v>
      </c>
      <c r="BB68" s="21">
        <f t="shared" si="11"/>
        <v>12.649600000000001</v>
      </c>
      <c r="BC68">
        <v>0</v>
      </c>
      <c r="BD68" s="49">
        <f t="shared" si="12"/>
        <v>42.311187620000005</v>
      </c>
      <c r="BE68">
        <v>0</v>
      </c>
      <c r="BF68" s="49">
        <f t="shared" si="13"/>
        <v>367.78186162000003</v>
      </c>
    </row>
    <row r="69" spans="1:58" ht="409.6">
      <c r="A69" s="11" t="s">
        <v>130</v>
      </c>
      <c r="B69" s="103">
        <v>42430</v>
      </c>
      <c r="C69" s="104">
        <v>24.79</v>
      </c>
      <c r="D69" s="104">
        <v>0</v>
      </c>
      <c r="E69" s="104">
        <v>0.08</v>
      </c>
      <c r="F69" s="104">
        <v>0.06</v>
      </c>
      <c r="G69" s="104">
        <v>0.28000000000000003</v>
      </c>
      <c r="H69" s="104">
        <v>-0.17</v>
      </c>
      <c r="I69" s="104">
        <v>0.78</v>
      </c>
      <c r="J69" s="104">
        <v>-0.08</v>
      </c>
      <c r="K69" s="104">
        <v>-0.03</v>
      </c>
      <c r="L69" s="104">
        <v>-0.48</v>
      </c>
      <c r="M69" s="104">
        <v>-1.48</v>
      </c>
      <c r="N69" s="104">
        <v>1.7500000000000002</v>
      </c>
      <c r="O69" s="105">
        <v>2.018E-2</v>
      </c>
      <c r="P69" s="105">
        <v>-9.0000000000000006E-5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6.0000000000000002E-5</v>
      </c>
      <c r="AP69" s="105">
        <v>9.1400000000000006E-3</v>
      </c>
      <c r="AQ69" s="105">
        <v>7.8600000000000007E-3</v>
      </c>
      <c r="AR69" s="105">
        <v>1.0376000000000001</v>
      </c>
      <c r="AS69" s="105">
        <v>3.5999999999999999E-3</v>
      </c>
      <c r="AT69" s="105">
        <v>1.2999999999999999E-3</v>
      </c>
      <c r="AU69" s="105">
        <v>1.1000000000000001E-3</v>
      </c>
      <c r="AV69" s="105">
        <v>0.25</v>
      </c>
      <c r="AW69" s="106">
        <v>0</v>
      </c>
      <c r="AX69" s="21">
        <f t="shared" si="8"/>
        <v>222.78</v>
      </c>
      <c r="AY69" s="21">
        <f t="shared" si="7"/>
        <v>65.8</v>
      </c>
      <c r="AZ69" s="21">
        <f t="shared" si="9"/>
        <v>8.3765280000000182</v>
      </c>
      <c r="BA69" s="21">
        <f t="shared" si="10"/>
        <v>35.278400000000005</v>
      </c>
      <c r="BB69" s="21">
        <f t="shared" si="11"/>
        <v>12.7012</v>
      </c>
      <c r="BC69">
        <v>0</v>
      </c>
      <c r="BD69" s="49">
        <f t="shared" si="12"/>
        <v>44.841696639999995</v>
      </c>
      <c r="BE69">
        <v>0</v>
      </c>
      <c r="BF69" s="49">
        <f t="shared" si="13"/>
        <v>389.77782463999995</v>
      </c>
    </row>
    <row r="70" spans="1:58" ht="409.6">
      <c r="A70" s="11" t="s">
        <v>134</v>
      </c>
      <c r="B70" s="103">
        <v>42491</v>
      </c>
      <c r="C70" s="104">
        <v>16.3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0.79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5">
        <v>1.23E-2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1E-3</v>
      </c>
      <c r="AP70" s="105">
        <v>6.7999999999999996E-3</v>
      </c>
      <c r="AQ70" s="105">
        <v>4.7000000000000002E-3</v>
      </c>
      <c r="AR70" s="105">
        <v>1.0482</v>
      </c>
      <c r="AS70" s="105">
        <v>3.5999999999999999E-3</v>
      </c>
      <c r="AT70" s="105">
        <v>1.2999999999999999E-3</v>
      </c>
      <c r="AU70" s="105">
        <v>1.1000000000000001E-3</v>
      </c>
      <c r="AV70" s="105">
        <v>0.25</v>
      </c>
      <c r="AW70" s="106">
        <v>0</v>
      </c>
      <c r="AX70" s="21">
        <f t="shared" si="8"/>
        <v>222.78</v>
      </c>
      <c r="AY70" s="21">
        <f t="shared" si="7"/>
        <v>43.69</v>
      </c>
      <c r="AZ70" s="21">
        <f t="shared" si="9"/>
        <v>10.737996000000004</v>
      </c>
      <c r="BA70" s="21">
        <f t="shared" si="10"/>
        <v>24.108599999999999</v>
      </c>
      <c r="BB70" s="21">
        <f t="shared" si="11"/>
        <v>12.8284</v>
      </c>
      <c r="BC70">
        <v>0</v>
      </c>
      <c r="BD70" s="49">
        <f t="shared" si="12"/>
        <v>40.838849480000007</v>
      </c>
      <c r="BE70">
        <v>0</v>
      </c>
      <c r="BF70" s="49">
        <f t="shared" si="13"/>
        <v>354.98384548000007</v>
      </c>
    </row>
    <row r="71" spans="1:58" ht="409.6">
      <c r="A71" s="11" t="s">
        <v>135</v>
      </c>
      <c r="B71" s="103">
        <v>42491</v>
      </c>
      <c r="C71" s="104">
        <v>14.91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0.79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5">
        <v>1.18E-2</v>
      </c>
      <c r="P71" s="105">
        <v>1.2999999999999999E-3</v>
      </c>
      <c r="Q71" s="105">
        <v>-2.3E-3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9.1000000000000004E-3</v>
      </c>
      <c r="AK71" s="105">
        <v>1.2E-2</v>
      </c>
      <c r="AL71" s="105">
        <v>0</v>
      </c>
      <c r="AM71" s="105">
        <v>0</v>
      </c>
      <c r="AN71" s="105">
        <v>0</v>
      </c>
      <c r="AO71" s="105">
        <v>2.3999999999999998E-3</v>
      </c>
      <c r="AP71" s="105">
        <v>7.0000000000000001E-3</v>
      </c>
      <c r="AQ71" s="105">
        <v>5.4000000000000003E-3</v>
      </c>
      <c r="AR71" s="105">
        <v>1.0802</v>
      </c>
      <c r="AS71" s="105">
        <v>3.5999999999999999E-3</v>
      </c>
      <c r="AT71" s="105">
        <v>1.2999999999999999E-3</v>
      </c>
      <c r="AU71" s="105">
        <v>1.1000000000000001E-3</v>
      </c>
      <c r="AV71" s="105">
        <v>0.25</v>
      </c>
      <c r="AW71" s="106">
        <v>0</v>
      </c>
      <c r="AX71" s="21">
        <f t="shared" si="8"/>
        <v>222.78</v>
      </c>
      <c r="AY71" s="21">
        <f t="shared" si="7"/>
        <v>42.099999999999994</v>
      </c>
      <c r="AZ71" s="21">
        <f t="shared" si="9"/>
        <v>17.866956000000012</v>
      </c>
      <c r="BA71" s="21">
        <f t="shared" si="10"/>
        <v>26.788960000000003</v>
      </c>
      <c r="BB71" s="21">
        <f t="shared" si="11"/>
        <v>13.212400000000001</v>
      </c>
      <c r="BC71">
        <v>0</v>
      </c>
      <c r="BD71" s="49">
        <f t="shared" si="12"/>
        <v>41.957281080000008</v>
      </c>
      <c r="BE71">
        <v>0</v>
      </c>
      <c r="BF71" s="49">
        <f t="shared" si="13"/>
        <v>364.70559708000008</v>
      </c>
    </row>
    <row r="72" spans="1:58" ht="409.6">
      <c r="A72" s="11" t="s">
        <v>136</v>
      </c>
      <c r="B72" s="103">
        <v>42370</v>
      </c>
      <c r="C72" s="104">
        <v>19.71</v>
      </c>
      <c r="D72" s="104">
        <v>0</v>
      </c>
      <c r="E72" s="104">
        <v>0.57999999999999996</v>
      </c>
      <c r="F72" s="104">
        <v>0</v>
      </c>
      <c r="G72" s="104">
        <v>0</v>
      </c>
      <c r="H72" s="104">
        <v>0</v>
      </c>
      <c r="I72" s="104">
        <v>0.79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5">
        <v>1.54E-2</v>
      </c>
      <c r="P72" s="105">
        <v>-1.4E-3</v>
      </c>
      <c r="Q72" s="105">
        <v>1.6000000000000001E-3</v>
      </c>
      <c r="R72" s="105">
        <v>-1.6000000000000001E-3</v>
      </c>
      <c r="S72" s="105">
        <v>2.0000000000000001E-4</v>
      </c>
      <c r="T72" s="105">
        <v>-1E-4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5.9999999999999995E-4</v>
      </c>
      <c r="AK72" s="105">
        <v>3.0999999999999999E-3</v>
      </c>
      <c r="AL72" s="105">
        <v>0</v>
      </c>
      <c r="AM72" s="105">
        <v>0</v>
      </c>
      <c r="AN72" s="105">
        <v>0</v>
      </c>
      <c r="AO72" s="105">
        <v>2.0000000000000001E-4</v>
      </c>
      <c r="AP72" s="105">
        <v>7.4000000000000003E-3</v>
      </c>
      <c r="AQ72" s="105">
        <v>2.3E-3</v>
      </c>
      <c r="AR72" s="105">
        <v>1.0362</v>
      </c>
      <c r="AS72" s="105">
        <v>3.5999999999999999E-3</v>
      </c>
      <c r="AT72" s="105">
        <v>1.2999999999999999E-3</v>
      </c>
      <c r="AU72" s="105">
        <v>1.1000000000000001E-3</v>
      </c>
      <c r="AV72" s="105">
        <v>0.25</v>
      </c>
      <c r="AW72" s="106">
        <v>0</v>
      </c>
      <c r="AX72" s="21">
        <f t="shared" si="8"/>
        <v>222.78</v>
      </c>
      <c r="AY72" s="21">
        <f t="shared" si="7"/>
        <v>49.680000000000007</v>
      </c>
      <c r="AZ72" s="21">
        <f t="shared" si="9"/>
        <v>8.0646360000000019</v>
      </c>
      <c r="BA72" s="21">
        <f t="shared" si="10"/>
        <v>20.10228</v>
      </c>
      <c r="BB72" s="21">
        <f t="shared" si="11"/>
        <v>12.6844</v>
      </c>
      <c r="BC72">
        <v>0</v>
      </c>
      <c r="BD72" s="49">
        <f t="shared" si="12"/>
        <v>40.730471080000008</v>
      </c>
      <c r="BE72">
        <v>0</v>
      </c>
      <c r="BF72" s="49">
        <f t="shared" si="13"/>
        <v>354.04178708000006</v>
      </c>
    </row>
    <row r="73" spans="1:58" ht="409.6">
      <c r="A73" s="11" t="s">
        <v>137</v>
      </c>
      <c r="B73" s="103">
        <v>42491</v>
      </c>
      <c r="C73" s="104">
        <v>18.760000000000002</v>
      </c>
      <c r="D73" s="104">
        <v>0</v>
      </c>
      <c r="E73" s="104">
        <v>0.45</v>
      </c>
      <c r="F73" s="104">
        <v>0.05</v>
      </c>
      <c r="G73" s="104">
        <v>0</v>
      </c>
      <c r="H73" s="104">
        <v>0</v>
      </c>
      <c r="I73" s="104">
        <v>0.79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5">
        <v>1.0500000000000001E-2</v>
      </c>
      <c r="P73" s="105">
        <v>-1.9E-3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1E-3</v>
      </c>
      <c r="AK73" s="105">
        <v>0</v>
      </c>
      <c r="AL73" s="105">
        <v>0</v>
      </c>
      <c r="AM73" s="105">
        <v>0</v>
      </c>
      <c r="AN73" s="105">
        <v>0</v>
      </c>
      <c r="AO73" s="105">
        <v>0</v>
      </c>
      <c r="AP73" s="105">
        <v>7.7999999999999996E-3</v>
      </c>
      <c r="AQ73" s="105">
        <v>6.1000000000000004E-3</v>
      </c>
      <c r="AR73" s="105">
        <v>1.0531999999999999</v>
      </c>
      <c r="AS73" s="105">
        <v>3.5999999999999999E-3</v>
      </c>
      <c r="AT73" s="105">
        <v>1.2999999999999999E-3</v>
      </c>
      <c r="AU73" s="105">
        <v>1.1000000000000001E-3</v>
      </c>
      <c r="AV73" s="105">
        <v>0.25</v>
      </c>
      <c r="AW73" s="106">
        <v>0</v>
      </c>
      <c r="AX73" s="21">
        <f t="shared" si="8"/>
        <v>222.78</v>
      </c>
      <c r="AY73" s="21">
        <f t="shared" si="7"/>
        <v>37.25</v>
      </c>
      <c r="AZ73" s="21">
        <f t="shared" si="9"/>
        <v>11.85189599999998</v>
      </c>
      <c r="BA73" s="21">
        <f t="shared" si="10"/>
        <v>29.278959999999994</v>
      </c>
      <c r="BB73" s="21">
        <f t="shared" si="11"/>
        <v>12.888399999999999</v>
      </c>
      <c r="BC73">
        <v>0</v>
      </c>
      <c r="BD73" s="49">
        <f t="shared" si="12"/>
        <v>40.826403279999987</v>
      </c>
      <c r="BE73">
        <v>0</v>
      </c>
      <c r="BF73" s="49">
        <f t="shared" si="13"/>
        <v>354.87565927999987</v>
      </c>
    </row>
    <row r="74" spans="1:58" ht="409.6">
      <c r="A74" s="11" t="s">
        <v>138</v>
      </c>
      <c r="B74" s="103">
        <v>42491</v>
      </c>
      <c r="C74" s="104">
        <v>23.97</v>
      </c>
      <c r="D74" s="104">
        <v>0</v>
      </c>
      <c r="E74" s="104">
        <v>0.34</v>
      </c>
      <c r="F74" s="104">
        <v>0</v>
      </c>
      <c r="G74" s="104">
        <v>0</v>
      </c>
      <c r="H74" s="104">
        <v>0</v>
      </c>
      <c r="I74" s="104">
        <v>0.79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5">
        <v>1.5299999999999999E-2</v>
      </c>
      <c r="P74" s="105">
        <v>2.9999999999999997E-4</v>
      </c>
      <c r="Q74" s="105">
        <v>1E-4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2.0999999999999999E-3</v>
      </c>
      <c r="AK74" s="105">
        <v>0</v>
      </c>
      <c r="AL74" s="105">
        <v>0</v>
      </c>
      <c r="AM74" s="105">
        <v>0</v>
      </c>
      <c r="AN74" s="105">
        <v>0</v>
      </c>
      <c r="AO74" s="105">
        <v>2.8999999999999998E-3</v>
      </c>
      <c r="AP74" s="105">
        <v>6.7000000000000002E-3</v>
      </c>
      <c r="AQ74" s="105">
        <v>4.4999999999999997E-3</v>
      </c>
      <c r="AR74" s="105">
        <v>1.0656000000000001</v>
      </c>
      <c r="AS74" s="105">
        <v>3.5999999999999999E-3</v>
      </c>
      <c r="AT74" s="105">
        <v>1.2999999999999999E-3</v>
      </c>
      <c r="AU74" s="105">
        <v>1.1000000000000001E-3</v>
      </c>
      <c r="AV74" s="105">
        <v>0.25</v>
      </c>
      <c r="AW74" s="106">
        <v>0</v>
      </c>
      <c r="AX74" s="21">
        <f t="shared" si="8"/>
        <v>222.78</v>
      </c>
      <c r="AY74" s="21">
        <f t="shared" si="7"/>
        <v>62.3</v>
      </c>
      <c r="AZ74" s="21">
        <f t="shared" si="9"/>
        <v>14.614368000000024</v>
      </c>
      <c r="BA74" s="21">
        <f t="shared" si="10"/>
        <v>23.869440000000004</v>
      </c>
      <c r="BB74" s="21">
        <f t="shared" si="11"/>
        <v>13.037200000000002</v>
      </c>
      <c r="BC74">
        <v>0</v>
      </c>
      <c r="BD74" s="49">
        <f t="shared" si="12"/>
        <v>43.758131040000002</v>
      </c>
      <c r="BE74">
        <v>0</v>
      </c>
      <c r="BF74" s="49">
        <f t="shared" si="13"/>
        <v>380.35913904</v>
      </c>
    </row>
    <row r="75" spans="1:58" ht="409.6">
      <c r="A75" s="11" t="s">
        <v>139</v>
      </c>
      <c r="B75" s="103">
        <v>42491</v>
      </c>
      <c r="C75" s="104">
        <v>21.6</v>
      </c>
      <c r="D75" s="104">
        <v>0</v>
      </c>
      <c r="E75" s="104">
        <v>0.8</v>
      </c>
      <c r="F75" s="104">
        <v>1.17</v>
      </c>
      <c r="G75" s="104">
        <v>0</v>
      </c>
      <c r="H75" s="104">
        <v>0</v>
      </c>
      <c r="I75" s="104">
        <v>0.79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5">
        <v>1.7299999999999999E-2</v>
      </c>
      <c r="P75" s="105">
        <v>4.0000000000000002E-4</v>
      </c>
      <c r="Q75" s="105">
        <v>-2E-3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9.7000000000000003E-3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6.8999999999999999E-3</v>
      </c>
      <c r="AQ75" s="105">
        <v>5.7999999999999996E-3</v>
      </c>
      <c r="AR75" s="105">
        <v>1.0467</v>
      </c>
      <c r="AS75" s="105">
        <v>3.5999999999999999E-3</v>
      </c>
      <c r="AT75" s="105">
        <v>1.2999999999999999E-3</v>
      </c>
      <c r="AU75" s="105">
        <v>1.1000000000000001E-3</v>
      </c>
      <c r="AV75" s="105">
        <v>0.25</v>
      </c>
      <c r="AW75" s="106">
        <v>0</v>
      </c>
      <c r="AX75" s="21">
        <f t="shared" si="8"/>
        <v>222.78</v>
      </c>
      <c r="AY75" s="21">
        <f t="shared" si="7"/>
        <v>55.76</v>
      </c>
      <c r="AZ75" s="21">
        <f t="shared" si="9"/>
        <v>10.403825999999992</v>
      </c>
      <c r="BA75" s="21">
        <f t="shared" si="10"/>
        <v>26.586179999999999</v>
      </c>
      <c r="BB75" s="21">
        <f t="shared" si="11"/>
        <v>12.8104</v>
      </c>
      <c r="BC75">
        <v>0</v>
      </c>
      <c r="BD75" s="49">
        <f t="shared" si="12"/>
        <v>42.684252780000008</v>
      </c>
      <c r="BE75">
        <v>0</v>
      </c>
      <c r="BF75" s="49">
        <f t="shared" si="13"/>
        <v>371.02465878000004</v>
      </c>
    </row>
    <row r="76" spans="1:58" ht="409.6">
      <c r="A76" s="11" t="s">
        <v>140</v>
      </c>
      <c r="B76" s="103">
        <v>42491</v>
      </c>
      <c r="C76" s="104">
        <v>16.309999999999999</v>
      </c>
      <c r="D76" s="104">
        <v>0</v>
      </c>
      <c r="E76" s="104">
        <v>0.19</v>
      </c>
      <c r="F76" s="104">
        <v>0</v>
      </c>
      <c r="G76" s="104">
        <v>0</v>
      </c>
      <c r="H76" s="104">
        <v>0</v>
      </c>
      <c r="I76" s="104">
        <v>0.79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5">
        <v>1.21E-2</v>
      </c>
      <c r="P76" s="105">
        <v>4.4999999999999997E-3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-2.5000000000000001E-3</v>
      </c>
      <c r="AK76" s="105">
        <v>0</v>
      </c>
      <c r="AL76" s="105">
        <v>0</v>
      </c>
      <c r="AM76" s="105">
        <v>0</v>
      </c>
      <c r="AN76" s="105">
        <v>0</v>
      </c>
      <c r="AO76" s="105">
        <v>1.8E-3</v>
      </c>
      <c r="AP76" s="105">
        <v>6.4000000000000003E-3</v>
      </c>
      <c r="AQ76" s="105">
        <v>4.4999999999999997E-3</v>
      </c>
      <c r="AR76" s="105">
        <v>1.07</v>
      </c>
      <c r="AS76" s="105">
        <v>3.5999999999999999E-3</v>
      </c>
      <c r="AT76" s="105">
        <v>1.2999999999999999E-3</v>
      </c>
      <c r="AU76" s="105">
        <v>1.1000000000000001E-3</v>
      </c>
      <c r="AV76" s="105">
        <v>0.25</v>
      </c>
      <c r="AW76" s="106">
        <v>0</v>
      </c>
      <c r="AX76" s="21">
        <f t="shared" si="8"/>
        <v>222.78</v>
      </c>
      <c r="AY76" s="21">
        <f t="shared" si="7"/>
        <v>54.089999999999996</v>
      </c>
      <c r="AZ76" s="21">
        <f t="shared" si="9"/>
        <v>15.594600000000014</v>
      </c>
      <c r="BA76" s="21">
        <f t="shared" si="10"/>
        <v>23.326000000000001</v>
      </c>
      <c r="BB76" s="21">
        <f t="shared" si="11"/>
        <v>13.09</v>
      </c>
      <c r="BC76">
        <v>0</v>
      </c>
      <c r="BD76" s="49">
        <f t="shared" si="12"/>
        <v>42.754478000000006</v>
      </c>
      <c r="BE76">
        <v>0</v>
      </c>
      <c r="BF76" s="49">
        <f t="shared" si="13"/>
        <v>371.63507800000002</v>
      </c>
    </row>
    <row r="77" spans="1:58" ht="409.6">
      <c r="A77" s="11" t="s">
        <v>141</v>
      </c>
      <c r="B77" s="103">
        <v>42370</v>
      </c>
      <c r="C77" s="104">
        <v>21.2</v>
      </c>
      <c r="D77" s="104">
        <v>0</v>
      </c>
      <c r="E77" s="104">
        <v>-1.9</v>
      </c>
      <c r="F77" s="104">
        <v>2.2000000000000002</v>
      </c>
      <c r="G77" s="104">
        <v>0</v>
      </c>
      <c r="H77" s="104">
        <v>0</v>
      </c>
      <c r="I77" s="104">
        <v>0.79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5">
        <v>1.1299999999999999E-2</v>
      </c>
      <c r="P77" s="105">
        <v>5.9999999999999995E-4</v>
      </c>
      <c r="Q77" s="105">
        <v>-8.0000000000000004E-4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5.0000000000000001E-3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8.0999999999999996E-3</v>
      </c>
      <c r="AQ77" s="105">
        <v>6.3E-3</v>
      </c>
      <c r="AR77" s="105">
        <v>1.0454000000000001</v>
      </c>
      <c r="AS77" s="105">
        <v>3.5999999999999999E-3</v>
      </c>
      <c r="AT77" s="105">
        <v>1.2999999999999999E-3</v>
      </c>
      <c r="AU77" s="105">
        <v>1.1000000000000001E-3</v>
      </c>
      <c r="AV77" s="105">
        <v>0.25</v>
      </c>
      <c r="AW77" s="106">
        <v>0</v>
      </c>
      <c r="AX77" s="21">
        <f t="shared" si="8"/>
        <v>222.78</v>
      </c>
      <c r="AY77" s="21">
        <f t="shared" si="7"/>
        <v>44.489999999999995</v>
      </c>
      <c r="AZ77" s="21">
        <f t="shared" si="9"/>
        <v>10.114212000000023</v>
      </c>
      <c r="BA77" s="21">
        <f t="shared" si="10"/>
        <v>30.107520000000001</v>
      </c>
      <c r="BB77" s="21">
        <f t="shared" si="11"/>
        <v>12.794800000000002</v>
      </c>
      <c r="BC77">
        <v>0</v>
      </c>
      <c r="BD77" s="49">
        <f t="shared" si="12"/>
        <v>41.637249160000003</v>
      </c>
      <c r="BE77">
        <v>0</v>
      </c>
      <c r="BF77" s="49">
        <f t="shared" si="13"/>
        <v>361.92378116000003</v>
      </c>
    </row>
    <row r="78" spans="1:58" ht="409.6">
      <c r="A78" s="11" t="s">
        <v>142</v>
      </c>
      <c r="B78" s="103">
        <v>42401</v>
      </c>
      <c r="C78" s="104">
        <v>16.38</v>
      </c>
      <c r="D78" s="104">
        <v>0</v>
      </c>
      <c r="E78" s="104">
        <v>-0.16</v>
      </c>
      <c r="F78" s="104">
        <v>0.64</v>
      </c>
      <c r="G78" s="104">
        <v>0</v>
      </c>
      <c r="H78" s="104">
        <v>0</v>
      </c>
      <c r="I78" s="104">
        <v>0.79</v>
      </c>
      <c r="J78" s="104">
        <v>0</v>
      </c>
      <c r="K78" s="104">
        <v>0</v>
      </c>
      <c r="L78" s="104">
        <v>0</v>
      </c>
      <c r="M78" s="104">
        <v>0</v>
      </c>
      <c r="N78" s="104">
        <v>0</v>
      </c>
      <c r="O78" s="105">
        <v>1.78E-2</v>
      </c>
      <c r="P78" s="105">
        <v>2.0000000000000001E-4</v>
      </c>
      <c r="Q78" s="105">
        <v>8.0000000000000004E-4</v>
      </c>
      <c r="R78" s="105">
        <v>0</v>
      </c>
      <c r="S78" s="105">
        <v>0</v>
      </c>
      <c r="T78" s="105">
        <v>0</v>
      </c>
      <c r="U78" s="105">
        <v>0</v>
      </c>
      <c r="V78" s="105">
        <v>0</v>
      </c>
      <c r="W78" s="105">
        <v>0</v>
      </c>
      <c r="X78" s="105">
        <v>0</v>
      </c>
      <c r="Y78" s="105">
        <v>0</v>
      </c>
      <c r="Z78" s="105">
        <v>0</v>
      </c>
      <c r="AA78" s="105">
        <v>0</v>
      </c>
      <c r="AB78" s="105">
        <v>0</v>
      </c>
      <c r="AC78" s="105">
        <v>0</v>
      </c>
      <c r="AD78" s="105">
        <v>0</v>
      </c>
      <c r="AE78" s="105">
        <v>0</v>
      </c>
      <c r="AF78" s="105">
        <v>0</v>
      </c>
      <c r="AG78" s="105">
        <v>0</v>
      </c>
      <c r="AH78" s="105">
        <v>0</v>
      </c>
      <c r="AI78" s="105">
        <v>0</v>
      </c>
      <c r="AJ78" s="105">
        <v>0</v>
      </c>
      <c r="AK78" s="105">
        <v>0</v>
      </c>
      <c r="AL78" s="105">
        <v>0</v>
      </c>
      <c r="AM78" s="105">
        <v>0</v>
      </c>
      <c r="AN78" s="105">
        <v>0</v>
      </c>
      <c r="AO78" s="105">
        <v>0</v>
      </c>
      <c r="AP78" s="105">
        <v>7.4999999999999997E-3</v>
      </c>
      <c r="AQ78" s="105">
        <v>5.4000000000000003E-3</v>
      </c>
      <c r="AR78" s="105">
        <v>1.0430999999999999</v>
      </c>
      <c r="AS78" s="105">
        <v>3.5999999999999999E-3</v>
      </c>
      <c r="AT78" s="105">
        <v>1.2999999999999999E-3</v>
      </c>
      <c r="AU78" s="105">
        <v>1.1000000000000001E-3</v>
      </c>
      <c r="AV78" s="105">
        <v>0.25</v>
      </c>
      <c r="AW78" s="106">
        <v>0</v>
      </c>
      <c r="AX78" s="21">
        <f t="shared" si="8"/>
        <v>222.78</v>
      </c>
      <c r="AY78" s="21">
        <f t="shared" si="7"/>
        <v>55.249999999999993</v>
      </c>
      <c r="AZ78" s="21">
        <f t="shared" si="9"/>
        <v>9.601817999999982</v>
      </c>
      <c r="BA78" s="21">
        <f t="shared" si="10"/>
        <v>26.911979999999996</v>
      </c>
      <c r="BB78" s="21">
        <f t="shared" si="11"/>
        <v>12.767199999999999</v>
      </c>
      <c r="BC78">
        <v>0</v>
      </c>
      <c r="BD78" s="49">
        <f t="shared" si="12"/>
        <v>42.550429739999991</v>
      </c>
      <c r="BE78">
        <v>0</v>
      </c>
      <c r="BF78" s="49">
        <f t="shared" si="13"/>
        <v>369.8614277399999</v>
      </c>
    </row>
    <row r="79" spans="1:58" ht="409.6">
      <c r="A79" s="11" t="s">
        <v>169</v>
      </c>
      <c r="B79" s="114">
        <v>42401</v>
      </c>
      <c r="C79" s="104">
        <v>30.11</v>
      </c>
      <c r="D79" s="104">
        <v>0</v>
      </c>
      <c r="E79" s="104">
        <v>0.78</v>
      </c>
      <c r="F79" s="104">
        <v>-0.01</v>
      </c>
      <c r="G79" s="104">
        <v>0</v>
      </c>
      <c r="H79" s="104">
        <v>0</v>
      </c>
      <c r="I79" s="104">
        <v>0.79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5">
        <v>2.9899999999999999E-2</v>
      </c>
      <c r="P79" s="105">
        <v>-1E-4</v>
      </c>
      <c r="Q79" s="105">
        <v>0</v>
      </c>
      <c r="R79" s="105">
        <v>0</v>
      </c>
      <c r="S79" s="105">
        <v>0</v>
      </c>
      <c r="T79" s="105">
        <v>0</v>
      </c>
      <c r="U79" s="105">
        <v>0</v>
      </c>
      <c r="V79" s="105">
        <v>0</v>
      </c>
      <c r="W79" s="105">
        <v>0</v>
      </c>
      <c r="X79" s="105">
        <v>0</v>
      </c>
      <c r="Y79" s="105">
        <v>0</v>
      </c>
      <c r="Z79" s="105">
        <v>0</v>
      </c>
      <c r="AA79" s="105">
        <v>0</v>
      </c>
      <c r="AB79" s="105">
        <v>0</v>
      </c>
      <c r="AC79" s="105">
        <v>0</v>
      </c>
      <c r="AD79" s="105">
        <v>0</v>
      </c>
      <c r="AE79" s="105">
        <v>0</v>
      </c>
      <c r="AF79" s="105">
        <v>0</v>
      </c>
      <c r="AG79" s="105">
        <v>0</v>
      </c>
      <c r="AH79" s="105">
        <v>0</v>
      </c>
      <c r="AI79" s="105">
        <v>0</v>
      </c>
      <c r="AJ79" s="105">
        <v>0</v>
      </c>
      <c r="AK79" s="105">
        <v>0</v>
      </c>
      <c r="AL79" s="105">
        <v>0</v>
      </c>
      <c r="AM79" s="105">
        <v>0</v>
      </c>
      <c r="AN79" s="105">
        <v>0</v>
      </c>
      <c r="AO79" s="105">
        <v>0</v>
      </c>
      <c r="AP79" s="105">
        <v>6.7999999999999996E-3</v>
      </c>
      <c r="AQ79" s="105">
        <v>4.7999999999999996E-3</v>
      </c>
      <c r="AR79" s="105">
        <v>1.0760000000000001</v>
      </c>
      <c r="AS79" s="105">
        <v>3.5999999999999999E-3</v>
      </c>
      <c r="AT79" s="105">
        <v>1.2999999999999999E-3</v>
      </c>
      <c r="AU79" s="105">
        <v>1.1000000000000001E-3</v>
      </c>
      <c r="AV79" s="105">
        <v>0.25</v>
      </c>
      <c r="AW79" s="116">
        <v>0</v>
      </c>
      <c r="AX79" s="21">
        <f t="shared" si="8"/>
        <v>222.78</v>
      </c>
      <c r="AY79" s="21">
        <f t="shared" si="7"/>
        <v>91.27</v>
      </c>
      <c r="AZ79" s="21">
        <f t="shared" si="9"/>
        <v>16.931280000000015</v>
      </c>
      <c r="BA79" s="21">
        <f t="shared" si="10"/>
        <v>24.963199999999997</v>
      </c>
      <c r="BB79" s="21">
        <f t="shared" si="11"/>
        <v>13.162000000000001</v>
      </c>
      <c r="BC79">
        <v>0</v>
      </c>
      <c r="BD79" s="49">
        <f t="shared" si="12"/>
        <v>47.9838424</v>
      </c>
      <c r="BE79">
        <v>0</v>
      </c>
      <c r="BF79" s="49">
        <f t="shared" si="13"/>
        <v>417.09032239999999</v>
      </c>
    </row>
    <row r="80" spans="1:58" ht="409.6">
      <c r="A80" s="115" t="s">
        <v>164</v>
      </c>
      <c r="AX80" s="36">
        <f>AVERAGE(AX2:AX79)</f>
        <v>222.7800000000002</v>
      </c>
      <c r="AY80" s="36">
        <f t="shared" ref="AY80:BF80" si="14">AVERAGE(AY2:AY79)</f>
        <v>47.468679487179507</v>
      </c>
      <c r="AZ80" s="36">
        <f t="shared" si="14"/>
        <v>11.576277153846149</v>
      </c>
      <c r="BA80" s="36">
        <f t="shared" si="14"/>
        <v>24.130577948717942</v>
      </c>
      <c r="BB80" s="36">
        <f t="shared" si="14"/>
        <v>12.873553846153849</v>
      </c>
      <c r="BC80" s="36">
        <f t="shared" si="14"/>
        <v>0</v>
      </c>
      <c r="BD80" s="36">
        <f t="shared" si="14"/>
        <v>41.44778149666665</v>
      </c>
      <c r="BE80" s="36">
        <f t="shared" si="14"/>
        <v>0</v>
      </c>
      <c r="BF80" s="36">
        <f t="shared" si="14"/>
        <v>360.27686993256407</v>
      </c>
    </row>
    <row r="81" spans="1:58" ht="409.6">
      <c r="AX81" s="110"/>
      <c r="AY81" s="110"/>
      <c r="AZ81" s="110"/>
      <c r="BA81" s="110"/>
      <c r="BB81" s="110"/>
      <c r="BC81" s="110"/>
      <c r="BD81" s="110"/>
      <c r="BE81" s="110"/>
      <c r="BF81" s="110"/>
    </row>
    <row r="82" spans="1:58" ht="409.6">
      <c r="BD82" s="49"/>
    </row>
    <row r="83" spans="1:58" ht="409.6">
      <c r="A83" t="s">
        <v>314</v>
      </c>
    </row>
  </sheetData>
  <conditionalFormatting sqref="C2:AW12 C14:AW20 AR13:AW13 AS21:AW21 C22:AW25 C27:AW46 AR26:AW26 AR47:AW47 C48:AW57 C59:AW60 AR58:AW58 C62:AW62 AR61:AW61 AR63:AW64 C65:AW79">
    <cfRule type="expression" dxfId="45" priority="23" stopIfTrue="1">
      <formula>ISBLANK(C2)</formula>
    </cfRule>
  </conditionalFormatting>
  <conditionalFormatting sqref="C13:O13">
    <cfRule type="expression" dxfId="44" priority="22" stopIfTrue="1">
      <formula>ISBLANK(C13)</formula>
    </cfRule>
  </conditionalFormatting>
  <conditionalFormatting sqref="C13:O13">
    <cfRule type="expression" dxfId="43" priority="21" stopIfTrue="1">
      <formula>ISBLANK(C13)</formula>
    </cfRule>
  </conditionalFormatting>
  <conditionalFormatting sqref="AJ21:AQ21">
    <cfRule type="expression" dxfId="42" priority="11" stopIfTrue="1">
      <formula>ISBLANK(AJ21)</formula>
    </cfRule>
  </conditionalFormatting>
  <conditionalFormatting sqref="P13:AI13">
    <cfRule type="expression" dxfId="41" priority="20" stopIfTrue="1">
      <formula>ISBLANK(P13)</formula>
    </cfRule>
  </conditionalFormatting>
  <conditionalFormatting sqref="P13:AI13">
    <cfRule type="expression" dxfId="40" priority="19" stopIfTrue="1">
      <formula>ISBLANK(P13)</formula>
    </cfRule>
  </conditionalFormatting>
  <conditionalFormatting sqref="AJ13:AN13">
    <cfRule type="expression" dxfId="39" priority="18" stopIfTrue="1">
      <formula>ISBLANK(AJ13)</formula>
    </cfRule>
  </conditionalFormatting>
  <conditionalFormatting sqref="AJ13:AN13">
    <cfRule type="expression" dxfId="38" priority="17" stopIfTrue="1">
      <formula>ISBLANK(AJ13)</formula>
    </cfRule>
  </conditionalFormatting>
  <conditionalFormatting sqref="AO13">
    <cfRule type="expression" dxfId="37" priority="16" stopIfTrue="1">
      <formula>ISBLANK(AO13)</formula>
    </cfRule>
  </conditionalFormatting>
  <conditionalFormatting sqref="AO13">
    <cfRule type="expression" dxfId="36" priority="15" stopIfTrue="1">
      <formula>ISBLANK(AO13)</formula>
    </cfRule>
  </conditionalFormatting>
  <conditionalFormatting sqref="AP13:AQ13">
    <cfRule type="expression" dxfId="35" priority="14" stopIfTrue="1">
      <formula>ISBLANK(AP13)</formula>
    </cfRule>
  </conditionalFormatting>
  <conditionalFormatting sqref="AP13:AQ13">
    <cfRule type="expression" dxfId="34" priority="13" stopIfTrue="1">
      <formula>ISBLANK(AP13)</formula>
    </cfRule>
  </conditionalFormatting>
  <conditionalFormatting sqref="C21:AI21">
    <cfRule type="expression" dxfId="33" priority="12" stopIfTrue="1">
      <formula>ISBLANK(C21)</formula>
    </cfRule>
  </conditionalFormatting>
  <conditionalFormatting sqref="C26:AI26">
    <cfRule type="expression" dxfId="32" priority="10" stopIfTrue="1">
      <formula>ISBLANK(C26)</formula>
    </cfRule>
  </conditionalFormatting>
  <conditionalFormatting sqref="AJ26:AQ26">
    <cfRule type="expression" dxfId="31" priority="9" stopIfTrue="1">
      <formula>ISBLANK(AJ26)</formula>
    </cfRule>
  </conditionalFormatting>
  <conditionalFormatting sqref="C47:AI47">
    <cfRule type="expression" dxfId="30" priority="8" stopIfTrue="1">
      <formula>ISBLANK(C47)</formula>
    </cfRule>
  </conditionalFormatting>
  <conditionalFormatting sqref="AJ47:AQ47">
    <cfRule type="expression" dxfId="29" priority="7" stopIfTrue="1">
      <formula>ISBLANK(AJ47)</formula>
    </cfRule>
  </conditionalFormatting>
  <conditionalFormatting sqref="C58:AI58">
    <cfRule type="expression" dxfId="28" priority="6" stopIfTrue="1">
      <formula>ISBLANK(C58)</formula>
    </cfRule>
  </conditionalFormatting>
  <conditionalFormatting sqref="AJ58:AQ58">
    <cfRule type="expression" dxfId="27" priority="5" stopIfTrue="1">
      <formula>ISBLANK(AJ58)</formula>
    </cfRule>
  </conditionalFormatting>
  <conditionalFormatting sqref="AJ63:AQ64">
    <cfRule type="expression" dxfId="26" priority="1" stopIfTrue="1">
      <formula>ISBLANK(AJ63)</formula>
    </cfRule>
  </conditionalFormatting>
  <conditionalFormatting sqref="C61:AI61">
    <cfRule type="expression" dxfId="25" priority="4" stopIfTrue="1">
      <formula>ISBLANK(C61)</formula>
    </cfRule>
  </conditionalFormatting>
  <conditionalFormatting sqref="AJ61:AQ61">
    <cfRule type="expression" dxfId="24" priority="3" stopIfTrue="1">
      <formula>ISBLANK(AJ61)</formula>
    </cfRule>
  </conditionalFormatting>
  <conditionalFormatting sqref="C63:AI64">
    <cfRule type="expression" dxfId="23" priority="2" stopIfTrue="1">
      <formula>ISBLANK(C63)</formula>
    </cfRule>
  </conditionalFormatting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3"/>
  <sheetViews>
    <sheetView workbookViewId="0">
      <pane xSplit="2" ySplit="1" topLeftCell="AU2" activePane="bottomRight" state="frozen"/>
      <selection pane="topRight" activeCell="C1" sqref="C1"/>
      <selection pane="bottomLeft" activeCell="A2" sqref="A2"/>
      <selection pane="bottomRight" activeCell="BH1" sqref="BH1"/>
    </sheetView>
  </sheetViews>
  <sheetFormatPr defaultRowHeight="15"/>
  <cols>
    <col min="1" max="1" width="59.140625" customWidth="1"/>
    <col min="2" max="2" width="18.42578125" customWidth="1"/>
    <col min="3" max="3" width="13.42578125" customWidth="1"/>
    <col min="50" max="58" width="12.28515625" customWidth="1"/>
  </cols>
  <sheetData>
    <row r="1" spans="1:63" ht="51">
      <c r="A1" s="22" t="s">
        <v>273</v>
      </c>
      <c r="B1" s="26" t="s">
        <v>269</v>
      </c>
      <c r="C1" s="26" t="s">
        <v>1</v>
      </c>
      <c r="D1" s="26" t="s">
        <v>2</v>
      </c>
      <c r="E1" s="26" t="s">
        <v>3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11</v>
      </c>
      <c r="N1" s="26" t="s">
        <v>12</v>
      </c>
      <c r="O1" s="26" t="s">
        <v>13</v>
      </c>
      <c r="P1" s="26" t="s">
        <v>14</v>
      </c>
      <c r="Q1" s="26" t="s">
        <v>15</v>
      </c>
      <c r="R1" s="26" t="s">
        <v>16</v>
      </c>
      <c r="S1" s="26" t="s">
        <v>17</v>
      </c>
      <c r="T1" s="26" t="s">
        <v>18</v>
      </c>
      <c r="U1" s="26" t="s">
        <v>19</v>
      </c>
      <c r="V1" s="26" t="s">
        <v>20</v>
      </c>
      <c r="W1" s="26" t="s">
        <v>21</v>
      </c>
      <c r="X1" s="26" t="s">
        <v>22</v>
      </c>
      <c r="Y1" s="26" t="s">
        <v>23</v>
      </c>
      <c r="Z1" s="26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6" t="s">
        <v>29</v>
      </c>
      <c r="AF1" s="26" t="s">
        <v>30</v>
      </c>
      <c r="AG1" s="26" t="s">
        <v>31</v>
      </c>
      <c r="AH1" s="26" t="s">
        <v>32</v>
      </c>
      <c r="AI1" s="26" t="s">
        <v>33</v>
      </c>
      <c r="AJ1" s="26" t="s">
        <v>39</v>
      </c>
      <c r="AK1" s="26" t="s">
        <v>40</v>
      </c>
      <c r="AL1" s="26" t="s">
        <v>41</v>
      </c>
      <c r="AM1" s="26" t="s">
        <v>42</v>
      </c>
      <c r="AN1" s="26" t="s">
        <v>43</v>
      </c>
      <c r="AO1" s="26" t="s">
        <v>44</v>
      </c>
      <c r="AP1" s="26" t="s">
        <v>45</v>
      </c>
      <c r="AQ1" s="26" t="s">
        <v>46</v>
      </c>
      <c r="AR1" s="26" t="s">
        <v>53</v>
      </c>
      <c r="AS1" s="26" t="s">
        <v>159</v>
      </c>
      <c r="AT1" s="26" t="s">
        <v>160</v>
      </c>
      <c r="AU1" s="26" t="s">
        <v>270</v>
      </c>
      <c r="AV1" s="26" t="s">
        <v>161</v>
      </c>
      <c r="AW1" s="26" t="s">
        <v>162</v>
      </c>
      <c r="AX1" s="29" t="s">
        <v>151</v>
      </c>
      <c r="AY1" s="29" t="s">
        <v>152</v>
      </c>
      <c r="AZ1" s="29" t="s">
        <v>153</v>
      </c>
      <c r="BA1" s="29" t="s">
        <v>154</v>
      </c>
      <c r="BB1" s="29" t="s">
        <v>155</v>
      </c>
      <c r="BC1" s="29" t="s">
        <v>162</v>
      </c>
      <c r="BD1" s="29" t="s">
        <v>171</v>
      </c>
      <c r="BE1" s="29" t="s">
        <v>172</v>
      </c>
      <c r="BF1" s="29" t="s">
        <v>163</v>
      </c>
      <c r="BG1" s="40" t="s">
        <v>173</v>
      </c>
      <c r="BH1" s="19">
        <v>2000</v>
      </c>
      <c r="BI1" s="23" t="s">
        <v>156</v>
      </c>
      <c r="BJ1" s="24">
        <v>8.6999999999999994E-2</v>
      </c>
      <c r="BK1" s="25">
        <v>0.65</v>
      </c>
    </row>
    <row r="2" spans="1:63">
      <c r="A2" s="11" t="s">
        <v>143</v>
      </c>
      <c r="B2" s="103">
        <v>42370</v>
      </c>
      <c r="C2" s="104">
        <v>27.76</v>
      </c>
      <c r="D2" s="104">
        <v>0</v>
      </c>
      <c r="E2" s="104">
        <v>0</v>
      </c>
      <c r="F2" s="104">
        <v>0</v>
      </c>
      <c r="G2" s="104">
        <v>0</v>
      </c>
      <c r="H2" s="104">
        <v>0</v>
      </c>
      <c r="I2" s="104">
        <v>0.79</v>
      </c>
      <c r="J2" s="104">
        <v>0</v>
      </c>
      <c r="K2" s="104">
        <v>0</v>
      </c>
      <c r="L2" s="104">
        <v>0</v>
      </c>
      <c r="M2" s="104">
        <v>0</v>
      </c>
      <c r="N2" s="104">
        <v>0</v>
      </c>
      <c r="O2" s="105">
        <v>2.8799999999999999E-2</v>
      </c>
      <c r="P2" s="105">
        <v>-1.9E-3</v>
      </c>
      <c r="Q2" s="105">
        <v>0</v>
      </c>
      <c r="R2" s="105">
        <v>0</v>
      </c>
      <c r="S2" s="105">
        <v>0</v>
      </c>
      <c r="T2" s="105">
        <v>0</v>
      </c>
      <c r="U2" s="105">
        <v>0</v>
      </c>
      <c r="V2" s="105">
        <v>0</v>
      </c>
      <c r="W2" s="105">
        <v>0</v>
      </c>
      <c r="X2" s="105">
        <v>0</v>
      </c>
      <c r="Y2" s="105">
        <v>0</v>
      </c>
      <c r="Z2" s="105">
        <v>0</v>
      </c>
      <c r="AA2" s="105">
        <v>0</v>
      </c>
      <c r="AB2" s="105">
        <v>0</v>
      </c>
      <c r="AC2" s="105">
        <v>0</v>
      </c>
      <c r="AD2" s="105">
        <v>0</v>
      </c>
      <c r="AE2" s="105">
        <v>0</v>
      </c>
      <c r="AF2" s="105">
        <v>0</v>
      </c>
      <c r="AG2" s="105">
        <v>0</v>
      </c>
      <c r="AH2" s="105">
        <v>0</v>
      </c>
      <c r="AI2" s="105">
        <v>0</v>
      </c>
      <c r="AJ2" s="105">
        <v>0</v>
      </c>
      <c r="AK2" s="105">
        <v>0</v>
      </c>
      <c r="AL2" s="105">
        <v>0</v>
      </c>
      <c r="AM2" s="105">
        <v>0</v>
      </c>
      <c r="AN2" s="105">
        <v>0</v>
      </c>
      <c r="AO2" s="105">
        <v>0</v>
      </c>
      <c r="AP2" s="105">
        <v>7.0000000000000001E-3</v>
      </c>
      <c r="AQ2" s="105">
        <v>5.1000000000000004E-3</v>
      </c>
      <c r="AR2" s="105">
        <v>1.0916999999999999</v>
      </c>
      <c r="AS2" s="105">
        <v>3.5999999999999999E-3</v>
      </c>
      <c r="AT2" s="105">
        <v>1.2999999999999999E-3</v>
      </c>
      <c r="AU2" s="105">
        <v>1.1000000000000001E-3</v>
      </c>
      <c r="AV2" s="105">
        <v>0.25</v>
      </c>
      <c r="AW2" s="106">
        <v>0</v>
      </c>
      <c r="AX2" s="21">
        <f>$BH$1*$BJ$4</f>
        <v>222.78</v>
      </c>
      <c r="AY2" s="21">
        <f>SUM(C2:N2)+SUM(O2:AI2,AO2)*$BH$1</f>
        <v>82.35</v>
      </c>
      <c r="AZ2" s="21">
        <f>$BH$1*$BJ$4*(AR2-1)</f>
        <v>20.428925999999976</v>
      </c>
      <c r="BA2" s="21">
        <f>$BH$1*AR2*SUM(AP2:AQ2)</f>
        <v>26.419139999999995</v>
      </c>
      <c r="BB2" s="21">
        <f>SUM(AS2:AU2)*$BH$1*AR2+AV2</f>
        <v>13.350399999999999</v>
      </c>
      <c r="BC2">
        <v>0</v>
      </c>
      <c r="BD2" s="49">
        <f>SUM(AX2:BB2)*0.13</f>
        <v>47.49270057999999</v>
      </c>
      <c r="BE2">
        <v>0</v>
      </c>
      <c r="BF2" s="49">
        <f>SUM(AX2:BB2,BD2)</f>
        <v>412.82116657999995</v>
      </c>
      <c r="BI2" s="18" t="s">
        <v>157</v>
      </c>
      <c r="BJ2" s="19">
        <v>0.13200000000000001</v>
      </c>
      <c r="BK2" s="20">
        <v>0.17</v>
      </c>
    </row>
    <row r="3" spans="1:63">
      <c r="A3" s="11" t="s">
        <v>54</v>
      </c>
      <c r="B3" s="103">
        <v>42491</v>
      </c>
      <c r="C3" s="104">
        <v>36.950000000000003</v>
      </c>
      <c r="D3" s="104">
        <v>0</v>
      </c>
      <c r="E3" s="104">
        <v>1.06</v>
      </c>
      <c r="F3" s="104">
        <v>0</v>
      </c>
      <c r="G3" s="104">
        <v>0</v>
      </c>
      <c r="H3" s="104">
        <v>0</v>
      </c>
      <c r="I3" s="104">
        <v>0.79</v>
      </c>
      <c r="J3" s="104">
        <v>0</v>
      </c>
      <c r="K3" s="104">
        <v>0</v>
      </c>
      <c r="L3" s="104">
        <v>0</v>
      </c>
      <c r="M3" s="104">
        <v>0</v>
      </c>
      <c r="N3" s="104">
        <v>0</v>
      </c>
      <c r="O3" s="105">
        <v>1.04E-2</v>
      </c>
      <c r="P3" s="105">
        <v>8.0000000000000004E-4</v>
      </c>
      <c r="Q3" s="105">
        <v>0</v>
      </c>
      <c r="R3" s="105">
        <v>0</v>
      </c>
      <c r="S3" s="105">
        <v>0</v>
      </c>
      <c r="T3" s="105">
        <v>0</v>
      </c>
      <c r="U3" s="105">
        <v>0</v>
      </c>
      <c r="V3" s="105">
        <v>0</v>
      </c>
      <c r="W3" s="105">
        <v>0</v>
      </c>
      <c r="X3" s="105">
        <v>0</v>
      </c>
      <c r="Y3" s="105">
        <v>0</v>
      </c>
      <c r="Z3" s="105">
        <v>0</v>
      </c>
      <c r="AA3" s="105">
        <v>0</v>
      </c>
      <c r="AB3" s="105">
        <v>0</v>
      </c>
      <c r="AC3" s="105">
        <v>0</v>
      </c>
      <c r="AD3" s="105">
        <v>0</v>
      </c>
      <c r="AE3" s="105">
        <v>0</v>
      </c>
      <c r="AF3" s="105">
        <v>0</v>
      </c>
      <c r="AG3" s="105">
        <v>0</v>
      </c>
      <c r="AH3" s="105">
        <v>0</v>
      </c>
      <c r="AI3" s="105">
        <v>0</v>
      </c>
      <c r="AJ3" s="105">
        <v>6.6E-3</v>
      </c>
      <c r="AK3" s="105">
        <v>0</v>
      </c>
      <c r="AL3" s="105">
        <v>0</v>
      </c>
      <c r="AM3" s="105">
        <v>0</v>
      </c>
      <c r="AN3" s="105">
        <v>0</v>
      </c>
      <c r="AO3" s="105">
        <v>0</v>
      </c>
      <c r="AP3" s="105">
        <v>4.5999999999999999E-3</v>
      </c>
      <c r="AQ3" s="105">
        <v>3.5000000000000001E-3</v>
      </c>
      <c r="AR3" s="105">
        <v>1.0778000000000001</v>
      </c>
      <c r="AS3" s="105">
        <v>3.5999999999999999E-3</v>
      </c>
      <c r="AT3" s="105">
        <v>1.2999999999999999E-3</v>
      </c>
      <c r="AU3" s="105">
        <v>1.1000000000000001E-3</v>
      </c>
      <c r="AV3" s="105">
        <v>0.25</v>
      </c>
      <c r="AW3" s="106">
        <v>0</v>
      </c>
      <c r="AX3" s="21">
        <f t="shared" ref="AX3:AX66" si="0">$BH$1*$BJ$4</f>
        <v>222.78</v>
      </c>
      <c r="AY3" s="21">
        <f t="shared" ref="AY3:AY60" si="1">SUM(C3:N3)+SUM(O3:AI3,AO3)*$BH$1</f>
        <v>61.2</v>
      </c>
      <c r="AZ3" s="21">
        <f t="shared" ref="AZ3:AZ66" si="2">$BH$1*$BJ$4*(AR3-1)</f>
        <v>17.332284000000019</v>
      </c>
      <c r="BA3" s="21">
        <f t="shared" ref="BA3:BA66" si="3">$BH$1*AR3*SUM(AP3:AQ3)</f>
        <v>17.460360000000001</v>
      </c>
      <c r="BB3" s="21">
        <f t="shared" ref="BB3:BB66" si="4">SUM(AS3:AU3)*$BH$1*AR3+AV3</f>
        <v>13.183600000000002</v>
      </c>
      <c r="BC3">
        <v>0</v>
      </c>
      <c r="BD3" s="49">
        <f t="shared" ref="BD3:BD66" si="5">SUM(AX3:BB3)*0.13</f>
        <v>43.154311720000003</v>
      </c>
      <c r="BE3">
        <v>0</v>
      </c>
      <c r="BF3" s="49">
        <f t="shared" ref="BF3:BF66" si="6">SUM(AX3:BB3,BD3)</f>
        <v>375.11055572000004</v>
      </c>
      <c r="BI3" s="18" t="s">
        <v>158</v>
      </c>
      <c r="BJ3" s="19">
        <v>0.18</v>
      </c>
      <c r="BK3" s="20">
        <v>0.18</v>
      </c>
    </row>
    <row r="4" spans="1:63">
      <c r="A4" s="11" t="s">
        <v>57</v>
      </c>
      <c r="B4" s="103">
        <v>42491</v>
      </c>
      <c r="C4" s="104">
        <v>19.87</v>
      </c>
      <c r="D4" s="104">
        <v>0</v>
      </c>
      <c r="E4" s="104">
        <v>0</v>
      </c>
      <c r="F4" s="104">
        <v>0</v>
      </c>
      <c r="G4" s="104">
        <v>0</v>
      </c>
      <c r="H4" s="104">
        <v>0</v>
      </c>
      <c r="I4" s="104">
        <v>0.79</v>
      </c>
      <c r="J4" s="104">
        <v>0</v>
      </c>
      <c r="K4" s="104">
        <v>0</v>
      </c>
      <c r="L4" s="104">
        <v>0</v>
      </c>
      <c r="M4" s="104">
        <v>0</v>
      </c>
      <c r="N4" s="104">
        <v>0</v>
      </c>
      <c r="O4" s="105">
        <v>1.66E-2</v>
      </c>
      <c r="P4" s="105">
        <v>2.0000000000000001E-4</v>
      </c>
      <c r="Q4" s="105">
        <v>-2.0000000000000001E-4</v>
      </c>
      <c r="R4" s="105">
        <v>0</v>
      </c>
      <c r="S4" s="105">
        <v>0</v>
      </c>
      <c r="T4" s="105">
        <v>0</v>
      </c>
      <c r="U4" s="105">
        <v>0</v>
      </c>
      <c r="V4" s="105">
        <v>0</v>
      </c>
      <c r="W4" s="105">
        <v>0</v>
      </c>
      <c r="X4" s="105">
        <v>0</v>
      </c>
      <c r="Y4" s="105">
        <v>0</v>
      </c>
      <c r="Z4" s="105">
        <v>0</v>
      </c>
      <c r="AA4" s="105">
        <v>0</v>
      </c>
      <c r="AB4" s="105">
        <v>0</v>
      </c>
      <c r="AC4" s="105">
        <v>0</v>
      </c>
      <c r="AD4" s="105">
        <v>0</v>
      </c>
      <c r="AE4" s="105">
        <v>0</v>
      </c>
      <c r="AF4" s="105">
        <v>0</v>
      </c>
      <c r="AG4" s="105">
        <v>0</v>
      </c>
      <c r="AH4" s="105">
        <v>0</v>
      </c>
      <c r="AI4" s="105">
        <v>0</v>
      </c>
      <c r="AJ4" s="105">
        <v>5.1000000000000004E-3</v>
      </c>
      <c r="AK4" s="105">
        <v>0</v>
      </c>
      <c r="AL4" s="105">
        <v>0</v>
      </c>
      <c r="AM4" s="105">
        <v>0</v>
      </c>
      <c r="AN4" s="105">
        <v>0</v>
      </c>
      <c r="AO4" s="105">
        <v>2.0000000000000001E-4</v>
      </c>
      <c r="AP4" s="105">
        <v>6.6E-3</v>
      </c>
      <c r="AQ4" s="105">
        <v>5.7999999999999996E-3</v>
      </c>
      <c r="AR4" s="105">
        <v>1.0421</v>
      </c>
      <c r="AS4" s="105">
        <v>3.5999999999999999E-3</v>
      </c>
      <c r="AT4" s="105">
        <v>1.2999999999999999E-3</v>
      </c>
      <c r="AU4" s="105">
        <v>1.1000000000000001E-3</v>
      </c>
      <c r="AV4" s="105">
        <v>0.25</v>
      </c>
      <c r="AW4" s="106">
        <v>0</v>
      </c>
      <c r="AX4" s="21">
        <f t="shared" si="0"/>
        <v>222.78</v>
      </c>
      <c r="AY4" s="21">
        <f t="shared" si="1"/>
        <v>54.260000000000005</v>
      </c>
      <c r="AZ4" s="21">
        <f t="shared" si="2"/>
        <v>9.3790380000000066</v>
      </c>
      <c r="BA4" s="21">
        <f t="shared" si="3"/>
        <v>25.844080000000002</v>
      </c>
      <c r="BB4" s="21">
        <f t="shared" si="4"/>
        <v>12.7552</v>
      </c>
      <c r="BC4">
        <v>0</v>
      </c>
      <c r="BD4" s="49">
        <f t="shared" si="5"/>
        <v>42.252381340000007</v>
      </c>
      <c r="BE4">
        <v>0</v>
      </c>
      <c r="BF4" s="49">
        <f t="shared" si="6"/>
        <v>367.27069934000002</v>
      </c>
      <c r="BJ4">
        <f>BJ1*BK1+BJ2*BK2+BJ3*BK3</f>
        <v>0.11139</v>
      </c>
    </row>
    <row r="5" spans="1:63">
      <c r="A5" s="11" t="s">
        <v>266</v>
      </c>
      <c r="B5" s="103">
        <v>42491</v>
      </c>
      <c r="C5" s="104">
        <v>15.59</v>
      </c>
      <c r="D5" s="104">
        <v>0</v>
      </c>
      <c r="E5" s="104">
        <v>-0.04</v>
      </c>
      <c r="F5" s="104">
        <v>1.75</v>
      </c>
      <c r="G5" s="104">
        <v>0</v>
      </c>
      <c r="H5" s="104">
        <v>0</v>
      </c>
      <c r="I5" s="104">
        <v>0.79</v>
      </c>
      <c r="J5" s="104">
        <v>0</v>
      </c>
      <c r="K5" s="104">
        <v>0</v>
      </c>
      <c r="L5" s="104">
        <v>0</v>
      </c>
      <c r="M5" s="104">
        <v>0</v>
      </c>
      <c r="N5" s="104">
        <v>0</v>
      </c>
      <c r="O5" s="105">
        <v>1.5800000000000002E-2</v>
      </c>
      <c r="P5" s="105">
        <v>2.0999999999999999E-3</v>
      </c>
      <c r="Q5" s="105">
        <v>0</v>
      </c>
      <c r="R5" s="105">
        <v>0</v>
      </c>
      <c r="S5" s="105">
        <v>0</v>
      </c>
      <c r="T5" s="105">
        <v>0</v>
      </c>
      <c r="U5" s="105">
        <v>0</v>
      </c>
      <c r="V5" s="105">
        <v>0</v>
      </c>
      <c r="W5" s="105">
        <v>0</v>
      </c>
      <c r="X5" s="105">
        <v>0</v>
      </c>
      <c r="Y5" s="105">
        <v>0</v>
      </c>
      <c r="Z5" s="105">
        <v>0</v>
      </c>
      <c r="AA5" s="105">
        <v>0</v>
      </c>
      <c r="AB5" s="105">
        <v>0</v>
      </c>
      <c r="AC5" s="105">
        <v>0</v>
      </c>
      <c r="AD5" s="105">
        <v>0</v>
      </c>
      <c r="AE5" s="105">
        <v>0</v>
      </c>
      <c r="AF5" s="105">
        <v>0</v>
      </c>
      <c r="AG5" s="105">
        <v>0</v>
      </c>
      <c r="AH5" s="105">
        <v>0</v>
      </c>
      <c r="AI5" s="105">
        <v>0</v>
      </c>
      <c r="AJ5" s="105">
        <v>1E-4</v>
      </c>
      <c r="AK5" s="105">
        <v>0</v>
      </c>
      <c r="AL5" s="105">
        <v>0</v>
      </c>
      <c r="AM5" s="105">
        <v>0</v>
      </c>
      <c r="AN5" s="105">
        <v>0</v>
      </c>
      <c r="AO5" s="105">
        <v>2.3999999999999998E-3</v>
      </c>
      <c r="AP5" s="105">
        <v>6.1000000000000004E-3</v>
      </c>
      <c r="AQ5" s="105">
        <v>3.0999999999999999E-3</v>
      </c>
      <c r="AR5" s="105">
        <v>1.0495000000000001</v>
      </c>
      <c r="AS5" s="105">
        <v>3.5999999999999999E-3</v>
      </c>
      <c r="AT5" s="105">
        <v>1.2999999999999999E-3</v>
      </c>
      <c r="AU5" s="105">
        <v>1.1000000000000001E-3</v>
      </c>
      <c r="AV5" s="105">
        <v>0.25</v>
      </c>
      <c r="AW5" s="106">
        <v>0</v>
      </c>
      <c r="AX5" s="21">
        <f t="shared" si="0"/>
        <v>222.78</v>
      </c>
      <c r="AY5" s="21">
        <f t="shared" si="1"/>
        <v>58.69</v>
      </c>
      <c r="AZ5" s="21">
        <f t="shared" si="2"/>
        <v>11.027610000000022</v>
      </c>
      <c r="BA5" s="21">
        <f t="shared" si="3"/>
        <v>19.3108</v>
      </c>
      <c r="BB5" s="21">
        <f t="shared" si="4"/>
        <v>12.844000000000001</v>
      </c>
      <c r="BC5">
        <v>0</v>
      </c>
      <c r="BD5" s="49">
        <f t="shared" si="5"/>
        <v>42.204813300000012</v>
      </c>
      <c r="BE5">
        <v>0</v>
      </c>
      <c r="BF5" s="49">
        <f t="shared" si="6"/>
        <v>366.8572233000001</v>
      </c>
    </row>
    <row r="6" spans="1:63">
      <c r="A6" s="11" t="s">
        <v>59</v>
      </c>
      <c r="B6" s="103">
        <v>42370</v>
      </c>
      <c r="C6" s="104">
        <v>14.64</v>
      </c>
      <c r="D6" s="104">
        <v>0</v>
      </c>
      <c r="E6" s="104">
        <v>0.04</v>
      </c>
      <c r="F6" s="104">
        <v>-0.48</v>
      </c>
      <c r="G6" s="104">
        <v>1.47</v>
      </c>
      <c r="H6" s="104">
        <v>0</v>
      </c>
      <c r="I6" s="104">
        <v>0.79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5">
        <v>1.0999999999999999E-2</v>
      </c>
      <c r="P6" s="105">
        <v>5.0000000000000001E-4</v>
      </c>
      <c r="Q6" s="105">
        <v>-1.6999999999999999E-3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  <c r="AH6" s="105">
        <v>0</v>
      </c>
      <c r="AI6" s="105">
        <v>0</v>
      </c>
      <c r="AJ6" s="105">
        <v>3.5000000000000001E-3</v>
      </c>
      <c r="AK6" s="105">
        <v>0</v>
      </c>
      <c r="AL6" s="105">
        <v>0</v>
      </c>
      <c r="AM6" s="105">
        <v>0</v>
      </c>
      <c r="AN6" s="105">
        <v>0</v>
      </c>
      <c r="AO6" s="105">
        <v>0</v>
      </c>
      <c r="AP6" s="105">
        <v>8.2000000000000007E-3</v>
      </c>
      <c r="AQ6" s="105">
        <v>5.5999999999999999E-3</v>
      </c>
      <c r="AR6" s="105">
        <v>1.0348999999999999</v>
      </c>
      <c r="AS6" s="105">
        <v>3.5999999999999999E-3</v>
      </c>
      <c r="AT6" s="105">
        <v>1.2999999999999999E-3</v>
      </c>
      <c r="AU6" s="105">
        <v>1.1000000000000001E-3</v>
      </c>
      <c r="AV6" s="105">
        <v>0.25</v>
      </c>
      <c r="AW6" s="106">
        <v>0</v>
      </c>
      <c r="AX6" s="21">
        <f t="shared" si="0"/>
        <v>222.78</v>
      </c>
      <c r="AY6" s="21">
        <f t="shared" si="1"/>
        <v>36.06</v>
      </c>
      <c r="AZ6" s="21">
        <f t="shared" si="2"/>
        <v>7.7750219999999848</v>
      </c>
      <c r="BA6" s="21">
        <f t="shared" si="3"/>
        <v>28.563239999999997</v>
      </c>
      <c r="BB6" s="21">
        <f t="shared" si="4"/>
        <v>12.668799999999999</v>
      </c>
      <c r="BC6">
        <v>0</v>
      </c>
      <c r="BD6" s="49">
        <f t="shared" si="5"/>
        <v>40.020118060000001</v>
      </c>
      <c r="BE6">
        <v>0</v>
      </c>
      <c r="BF6" s="49">
        <f t="shared" si="6"/>
        <v>347.86718006000001</v>
      </c>
    </row>
    <row r="7" spans="1:63">
      <c r="A7" s="11" t="s">
        <v>60</v>
      </c>
      <c r="B7" s="103">
        <v>42491</v>
      </c>
      <c r="C7" s="104">
        <v>15.46</v>
      </c>
      <c r="D7" s="104">
        <v>0</v>
      </c>
      <c r="E7" s="104">
        <v>0.02</v>
      </c>
      <c r="F7" s="104">
        <v>0</v>
      </c>
      <c r="G7" s="104">
        <v>0</v>
      </c>
      <c r="H7" s="104">
        <v>0</v>
      </c>
      <c r="I7" s="104">
        <v>0.79</v>
      </c>
      <c r="J7" s="104">
        <v>0</v>
      </c>
      <c r="K7" s="104">
        <v>0</v>
      </c>
      <c r="L7" s="104">
        <v>0</v>
      </c>
      <c r="M7" s="104">
        <v>0</v>
      </c>
      <c r="N7" s="104">
        <v>0</v>
      </c>
      <c r="O7" s="105">
        <v>1.2500000000000001E-2</v>
      </c>
      <c r="P7" s="105">
        <v>1E-3</v>
      </c>
      <c r="Q7" s="105">
        <v>0</v>
      </c>
      <c r="R7" s="105">
        <v>0</v>
      </c>
      <c r="S7" s="105">
        <v>0</v>
      </c>
      <c r="T7" s="105">
        <v>0</v>
      </c>
      <c r="U7" s="105">
        <v>0</v>
      </c>
      <c r="V7" s="105">
        <v>0</v>
      </c>
      <c r="W7" s="105">
        <v>0</v>
      </c>
      <c r="X7" s="105">
        <v>0</v>
      </c>
      <c r="Y7" s="105">
        <v>0</v>
      </c>
      <c r="Z7" s="105">
        <v>0</v>
      </c>
      <c r="AA7" s="105">
        <v>0</v>
      </c>
      <c r="AB7" s="105">
        <v>0</v>
      </c>
      <c r="AC7" s="105">
        <v>0</v>
      </c>
      <c r="AD7" s="105">
        <v>0</v>
      </c>
      <c r="AE7" s="105">
        <v>0</v>
      </c>
      <c r="AF7" s="105">
        <v>0</v>
      </c>
      <c r="AG7" s="105">
        <v>0</v>
      </c>
      <c r="AH7" s="105">
        <v>0</v>
      </c>
      <c r="AI7" s="105">
        <v>0</v>
      </c>
      <c r="AJ7" s="105">
        <v>1.6999999999999999E-3</v>
      </c>
      <c r="AK7" s="105">
        <v>0</v>
      </c>
      <c r="AL7" s="105">
        <v>0</v>
      </c>
      <c r="AM7" s="105">
        <v>0</v>
      </c>
      <c r="AN7" s="105">
        <v>0</v>
      </c>
      <c r="AO7" s="105">
        <v>0</v>
      </c>
      <c r="AP7" s="105">
        <v>7.0000000000000001E-3</v>
      </c>
      <c r="AQ7" s="105">
        <v>6.1000000000000004E-3</v>
      </c>
      <c r="AR7" s="105">
        <v>1.0373000000000001</v>
      </c>
      <c r="AS7" s="105">
        <v>3.5999999999999999E-3</v>
      </c>
      <c r="AT7" s="105">
        <v>1.2999999999999999E-3</v>
      </c>
      <c r="AU7" s="105">
        <v>1.1000000000000001E-3</v>
      </c>
      <c r="AV7" s="105">
        <v>0.25</v>
      </c>
      <c r="AW7" s="106">
        <v>0</v>
      </c>
      <c r="AX7" s="21">
        <f t="shared" si="0"/>
        <v>222.78</v>
      </c>
      <c r="AY7" s="21">
        <f t="shared" si="1"/>
        <v>43.27</v>
      </c>
      <c r="AZ7" s="21">
        <f t="shared" si="2"/>
        <v>8.3096940000000252</v>
      </c>
      <c r="BA7" s="21">
        <f t="shared" si="3"/>
        <v>27.177260000000008</v>
      </c>
      <c r="BB7" s="21">
        <f t="shared" si="4"/>
        <v>12.697600000000001</v>
      </c>
      <c r="BC7">
        <v>0</v>
      </c>
      <c r="BD7" s="49">
        <f t="shared" si="5"/>
        <v>40.850492020000011</v>
      </c>
      <c r="BE7">
        <v>0</v>
      </c>
      <c r="BF7" s="49">
        <f t="shared" si="6"/>
        <v>355.08504602000005</v>
      </c>
    </row>
    <row r="8" spans="1:63">
      <c r="A8" s="11" t="s">
        <v>267</v>
      </c>
      <c r="B8" s="103">
        <v>42491</v>
      </c>
      <c r="C8" s="104">
        <v>14.52</v>
      </c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04">
        <v>0.79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5">
        <v>1.37E-2</v>
      </c>
      <c r="P8" s="105">
        <v>2.9999999999999997E-4</v>
      </c>
      <c r="Q8" s="105">
        <v>-1.5E-3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0</v>
      </c>
      <c r="AG8" s="105">
        <v>0</v>
      </c>
      <c r="AH8" s="105">
        <v>0</v>
      </c>
      <c r="AI8" s="105">
        <v>0</v>
      </c>
      <c r="AJ8" s="105">
        <v>3.8E-3</v>
      </c>
      <c r="AK8" s="105">
        <v>0</v>
      </c>
      <c r="AL8" s="105">
        <v>0</v>
      </c>
      <c r="AM8" s="105">
        <v>0</v>
      </c>
      <c r="AN8" s="105">
        <v>0</v>
      </c>
      <c r="AO8" s="105">
        <v>1E-4</v>
      </c>
      <c r="AP8" s="105">
        <v>6.1000000000000004E-3</v>
      </c>
      <c r="AQ8" s="105">
        <v>4.1000000000000003E-3</v>
      </c>
      <c r="AR8" s="105">
        <v>1.0335000000000001</v>
      </c>
      <c r="AS8" s="105">
        <v>3.5999999999999999E-3</v>
      </c>
      <c r="AT8" s="105">
        <v>1.2999999999999999E-3</v>
      </c>
      <c r="AU8" s="105">
        <v>1.1000000000000001E-3</v>
      </c>
      <c r="AV8" s="105">
        <v>0.25</v>
      </c>
      <c r="AW8" s="106">
        <v>0</v>
      </c>
      <c r="AX8" s="21">
        <f t="shared" si="0"/>
        <v>222.78</v>
      </c>
      <c r="AY8" s="21">
        <f t="shared" si="1"/>
        <v>40.51</v>
      </c>
      <c r="AZ8" s="21">
        <f t="shared" si="2"/>
        <v>7.4631300000000191</v>
      </c>
      <c r="BA8" s="21">
        <f t="shared" si="3"/>
        <v>21.083400000000001</v>
      </c>
      <c r="BB8" s="21">
        <f t="shared" si="4"/>
        <v>12.652000000000001</v>
      </c>
      <c r="BC8">
        <v>0</v>
      </c>
      <c r="BD8" s="49">
        <f t="shared" si="5"/>
        <v>39.583508900000005</v>
      </c>
      <c r="BE8">
        <v>0</v>
      </c>
      <c r="BF8" s="49">
        <f t="shared" si="6"/>
        <v>344.07203890000005</v>
      </c>
    </row>
    <row r="9" spans="1:63">
      <c r="A9" s="11" t="s">
        <v>62</v>
      </c>
      <c r="B9" s="103">
        <v>42370</v>
      </c>
      <c r="C9" s="104">
        <v>23.44</v>
      </c>
      <c r="D9" s="104">
        <v>0</v>
      </c>
      <c r="E9" s="104">
        <v>0</v>
      </c>
      <c r="F9" s="104">
        <v>0</v>
      </c>
      <c r="G9" s="104">
        <v>0</v>
      </c>
      <c r="H9" s="104">
        <v>0</v>
      </c>
      <c r="I9" s="104">
        <v>0.79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5">
        <v>1.52E-2</v>
      </c>
      <c r="P9" s="105">
        <v>2.9999999999999997E-4</v>
      </c>
      <c r="Q9" s="105">
        <v>-2.7000000000000001E-3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0</v>
      </c>
      <c r="AG9" s="105">
        <v>0</v>
      </c>
      <c r="AH9" s="105">
        <v>0</v>
      </c>
      <c r="AI9" s="105">
        <v>0</v>
      </c>
      <c r="AJ9" s="105">
        <v>7.4999999999999997E-3</v>
      </c>
      <c r="AK9" s="105">
        <v>1.0500000000000001E-2</v>
      </c>
      <c r="AL9" s="105">
        <v>0</v>
      </c>
      <c r="AM9" s="105">
        <v>0</v>
      </c>
      <c r="AN9" s="105">
        <v>0</v>
      </c>
      <c r="AO9" s="105">
        <v>2.0000000000000001E-4</v>
      </c>
      <c r="AP9" s="105">
        <v>7.1999999999999998E-3</v>
      </c>
      <c r="AQ9" s="105">
        <v>5.7999999999999996E-3</v>
      </c>
      <c r="AR9" s="105">
        <v>1.0542</v>
      </c>
      <c r="AS9" s="105">
        <v>3.5999999999999999E-3</v>
      </c>
      <c r="AT9" s="105">
        <v>1.2999999999999999E-3</v>
      </c>
      <c r="AU9" s="105">
        <v>1.1000000000000001E-3</v>
      </c>
      <c r="AV9" s="105">
        <v>0.25</v>
      </c>
      <c r="AW9" s="106">
        <v>0</v>
      </c>
      <c r="AX9" s="21">
        <f t="shared" si="0"/>
        <v>222.78</v>
      </c>
      <c r="AY9" s="21">
        <f t="shared" si="1"/>
        <v>50.230000000000004</v>
      </c>
      <c r="AZ9" s="21">
        <f t="shared" si="2"/>
        <v>12.074676000000006</v>
      </c>
      <c r="BA9" s="21">
        <f t="shared" si="3"/>
        <v>27.409199999999998</v>
      </c>
      <c r="BB9" s="21">
        <f t="shared" si="4"/>
        <v>12.900400000000001</v>
      </c>
      <c r="BC9">
        <v>0</v>
      </c>
      <c r="BD9" s="49">
        <f t="shared" si="5"/>
        <v>42.301255879999999</v>
      </c>
      <c r="BE9">
        <v>0</v>
      </c>
      <c r="BF9" s="49">
        <f t="shared" si="6"/>
        <v>367.69553187999998</v>
      </c>
    </row>
    <row r="10" spans="1:63">
      <c r="A10" s="11" t="s">
        <v>63</v>
      </c>
      <c r="B10" s="103">
        <v>42370</v>
      </c>
      <c r="C10" s="104">
        <v>23.44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0.79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5">
        <v>1.52E-2</v>
      </c>
      <c r="P10" s="105">
        <v>8.0000000000000004E-4</v>
      </c>
      <c r="Q10" s="105">
        <v>-4.0000000000000002E-4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105">
        <v>0</v>
      </c>
      <c r="AG10" s="105">
        <v>0</v>
      </c>
      <c r="AH10" s="105">
        <v>0</v>
      </c>
      <c r="AI10" s="105">
        <v>0</v>
      </c>
      <c r="AJ10" s="105">
        <v>-2.5000000000000001E-3</v>
      </c>
      <c r="AK10" s="105">
        <v>3.7000000000000002E-3</v>
      </c>
      <c r="AL10" s="105">
        <v>0</v>
      </c>
      <c r="AM10" s="105">
        <v>0</v>
      </c>
      <c r="AN10" s="105">
        <v>0</v>
      </c>
      <c r="AO10" s="105">
        <v>2.0000000000000001E-4</v>
      </c>
      <c r="AP10" s="105">
        <v>7.1999999999999998E-3</v>
      </c>
      <c r="AQ10" s="105">
        <v>5.7999999999999996E-3</v>
      </c>
      <c r="AR10" s="105">
        <v>1.0542</v>
      </c>
      <c r="AS10" s="105">
        <v>3.5999999999999999E-3</v>
      </c>
      <c r="AT10" s="105">
        <v>1.2999999999999999E-3</v>
      </c>
      <c r="AU10" s="105">
        <v>1.1000000000000001E-3</v>
      </c>
      <c r="AV10" s="105">
        <v>0.25</v>
      </c>
      <c r="AW10" s="106">
        <v>0</v>
      </c>
      <c r="AX10" s="21">
        <f t="shared" si="0"/>
        <v>222.78</v>
      </c>
      <c r="AY10" s="21">
        <f t="shared" si="1"/>
        <v>55.83</v>
      </c>
      <c r="AZ10" s="21">
        <f t="shared" si="2"/>
        <v>12.074676000000006</v>
      </c>
      <c r="BA10" s="21">
        <f t="shared" si="3"/>
        <v>27.409199999999998</v>
      </c>
      <c r="BB10" s="21">
        <f t="shared" si="4"/>
        <v>12.900400000000001</v>
      </c>
      <c r="BC10">
        <v>0</v>
      </c>
      <c r="BD10" s="49">
        <f t="shared" si="5"/>
        <v>43.029255880000001</v>
      </c>
      <c r="BE10">
        <v>0</v>
      </c>
      <c r="BF10" s="49">
        <f t="shared" si="6"/>
        <v>374.02353188000001</v>
      </c>
    </row>
    <row r="11" spans="1:63">
      <c r="A11" s="11" t="s">
        <v>64</v>
      </c>
      <c r="B11" s="103">
        <v>42370</v>
      </c>
      <c r="C11" s="104">
        <v>23.44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0.79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5">
        <v>1.52E-2</v>
      </c>
      <c r="P11" s="105">
        <v>-6.9999999999999999E-4</v>
      </c>
      <c r="Q11" s="105">
        <v>-1.2999999999999999E-3</v>
      </c>
      <c r="R11" s="105">
        <v>6.9999999999999999E-4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0</v>
      </c>
      <c r="AG11" s="105">
        <v>0</v>
      </c>
      <c r="AH11" s="105">
        <v>0</v>
      </c>
      <c r="AI11" s="105">
        <v>0</v>
      </c>
      <c r="AJ11" s="105">
        <v>-2.3E-3</v>
      </c>
      <c r="AK11" s="105">
        <v>1.9E-3</v>
      </c>
      <c r="AL11" s="105">
        <v>0</v>
      </c>
      <c r="AM11" s="105">
        <v>0</v>
      </c>
      <c r="AN11" s="105">
        <v>0</v>
      </c>
      <c r="AO11" s="105">
        <v>2.0000000000000001E-4</v>
      </c>
      <c r="AP11" s="105">
        <v>7.1999999999999998E-3</v>
      </c>
      <c r="AQ11" s="105">
        <v>5.7999999999999996E-3</v>
      </c>
      <c r="AR11" s="105">
        <v>1.0542</v>
      </c>
      <c r="AS11" s="105">
        <v>3.5999999999999999E-3</v>
      </c>
      <c r="AT11" s="105">
        <v>1.2999999999999999E-3</v>
      </c>
      <c r="AU11" s="105">
        <v>1.1000000000000001E-3</v>
      </c>
      <c r="AV11" s="105">
        <v>0.25</v>
      </c>
      <c r="AW11" s="106">
        <v>0</v>
      </c>
      <c r="AX11" s="21">
        <f t="shared" si="0"/>
        <v>222.78</v>
      </c>
      <c r="AY11" s="21">
        <f t="shared" si="1"/>
        <v>52.43</v>
      </c>
      <c r="AZ11" s="21">
        <f t="shared" si="2"/>
        <v>12.074676000000006</v>
      </c>
      <c r="BA11" s="21">
        <f t="shared" si="3"/>
        <v>27.409199999999998</v>
      </c>
      <c r="BB11" s="21">
        <f t="shared" si="4"/>
        <v>12.900400000000001</v>
      </c>
      <c r="BC11">
        <v>0</v>
      </c>
      <c r="BD11" s="49">
        <f t="shared" si="5"/>
        <v>42.587255880000001</v>
      </c>
      <c r="BE11">
        <v>0</v>
      </c>
      <c r="BF11" s="49">
        <f t="shared" si="6"/>
        <v>370.18153187999997</v>
      </c>
    </row>
    <row r="12" spans="1:63">
      <c r="A12" s="11" t="s">
        <v>65</v>
      </c>
      <c r="B12" s="103">
        <v>42491</v>
      </c>
      <c r="C12" s="104">
        <v>18.3</v>
      </c>
      <c r="D12" s="104">
        <v>0</v>
      </c>
      <c r="E12" s="104">
        <v>0</v>
      </c>
      <c r="F12" s="104">
        <v>0</v>
      </c>
      <c r="G12" s="104">
        <v>0</v>
      </c>
      <c r="H12" s="104">
        <v>0</v>
      </c>
      <c r="I12" s="104">
        <v>0.79</v>
      </c>
      <c r="J12" s="104">
        <v>0</v>
      </c>
      <c r="K12" s="104">
        <v>0</v>
      </c>
      <c r="L12" s="104">
        <v>0</v>
      </c>
      <c r="M12" s="104">
        <v>0</v>
      </c>
      <c r="N12" s="104">
        <v>0</v>
      </c>
      <c r="O12" s="105">
        <v>1.0999999999999999E-2</v>
      </c>
      <c r="P12" s="105">
        <v>0</v>
      </c>
      <c r="Q12" s="105">
        <v>0</v>
      </c>
      <c r="R12" s="105">
        <v>0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0</v>
      </c>
      <c r="AF12" s="105">
        <v>0</v>
      </c>
      <c r="AG12" s="105">
        <v>0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1.8E-3</v>
      </c>
      <c r="AP12" s="105">
        <v>6.7000000000000002E-3</v>
      </c>
      <c r="AQ12" s="105">
        <v>5.3E-3</v>
      </c>
      <c r="AR12" s="105">
        <v>1.0497000000000001</v>
      </c>
      <c r="AS12" s="105">
        <v>3.5999999999999999E-3</v>
      </c>
      <c r="AT12" s="105">
        <v>1.2999999999999999E-3</v>
      </c>
      <c r="AU12" s="105">
        <v>1.1000000000000001E-3</v>
      </c>
      <c r="AV12" s="105">
        <v>0.25</v>
      </c>
      <c r="AW12" s="106">
        <v>0</v>
      </c>
      <c r="AX12" s="21">
        <f t="shared" si="0"/>
        <v>222.78</v>
      </c>
      <c r="AY12" s="21">
        <f t="shared" si="1"/>
        <v>44.69</v>
      </c>
      <c r="AZ12" s="21">
        <f t="shared" si="2"/>
        <v>11.072166000000017</v>
      </c>
      <c r="BA12" s="21">
        <f t="shared" si="3"/>
        <v>25.192800000000002</v>
      </c>
      <c r="BB12" s="21">
        <f t="shared" si="4"/>
        <v>12.846400000000001</v>
      </c>
      <c r="BC12">
        <v>0</v>
      </c>
      <c r="BD12" s="49">
        <f t="shared" si="5"/>
        <v>41.155577580000006</v>
      </c>
      <c r="BE12">
        <v>0</v>
      </c>
      <c r="BF12" s="49">
        <f t="shared" si="6"/>
        <v>357.73694358000006</v>
      </c>
    </row>
    <row r="13" spans="1:63" s="17" customFormat="1">
      <c r="A13" s="16" t="s">
        <v>66</v>
      </c>
      <c r="B13" s="107">
        <v>42125</v>
      </c>
      <c r="C13" s="104">
        <v>24.04</v>
      </c>
      <c r="D13" s="104">
        <v>0</v>
      </c>
      <c r="E13" s="104">
        <v>2.2599999999999998</v>
      </c>
      <c r="F13" s="104">
        <v>0.9</v>
      </c>
      <c r="G13" s="104">
        <v>0</v>
      </c>
      <c r="H13" s="104">
        <v>0</v>
      </c>
      <c r="I13" s="104">
        <v>0.79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5">
        <v>1.4E-2</v>
      </c>
      <c r="P13" s="105">
        <v>-3.3999999999999998E-3</v>
      </c>
      <c r="Q13" s="105">
        <v>-2.0999999999999999E-3</v>
      </c>
      <c r="R13" s="105">
        <v>-1.4E-3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0</v>
      </c>
      <c r="AG13" s="105">
        <v>0</v>
      </c>
      <c r="AH13" s="105">
        <v>0</v>
      </c>
      <c r="AI13" s="105">
        <v>0</v>
      </c>
      <c r="AJ13" s="105">
        <v>2.3999999999999998E-3</v>
      </c>
      <c r="AK13" s="105">
        <v>1.0500000000000001E-2</v>
      </c>
      <c r="AL13" s="105">
        <v>0</v>
      </c>
      <c r="AM13" s="105">
        <v>0</v>
      </c>
      <c r="AN13" s="105">
        <v>0</v>
      </c>
      <c r="AO13" s="105">
        <v>5.9999999999999995E-4</v>
      </c>
      <c r="AP13" s="105">
        <v>6.7999999999999996E-3</v>
      </c>
      <c r="AQ13" s="105">
        <v>1.6000000000000001E-3</v>
      </c>
      <c r="AR13" s="105">
        <v>1.0653999999999999</v>
      </c>
      <c r="AS13" s="105">
        <v>3.5999999999999999E-3</v>
      </c>
      <c r="AT13" s="105">
        <v>1.2999999999999999E-3</v>
      </c>
      <c r="AU13" s="105">
        <v>1.1000000000000001E-3</v>
      </c>
      <c r="AV13" s="105">
        <v>0.25</v>
      </c>
      <c r="AW13" s="106">
        <v>0</v>
      </c>
      <c r="AX13" s="108">
        <f t="shared" si="0"/>
        <v>222.78</v>
      </c>
      <c r="AY13" s="108">
        <f t="shared" si="1"/>
        <v>43.389999999999993</v>
      </c>
      <c r="AZ13" s="108">
        <f t="shared" si="2"/>
        <v>14.569811999999978</v>
      </c>
      <c r="BA13" s="108">
        <f t="shared" si="3"/>
        <v>17.898719999999997</v>
      </c>
      <c r="BB13" s="21">
        <f t="shared" si="4"/>
        <v>13.034799999999999</v>
      </c>
      <c r="BC13">
        <v>0</v>
      </c>
      <c r="BD13" s="49">
        <f t="shared" si="5"/>
        <v>40.517533159999999</v>
      </c>
      <c r="BE13">
        <v>0</v>
      </c>
      <c r="BF13" s="49">
        <f t="shared" si="6"/>
        <v>352.19086515999993</v>
      </c>
    </row>
    <row r="14" spans="1:63">
      <c r="A14" s="67" t="s">
        <v>226</v>
      </c>
      <c r="B14" s="103">
        <v>42491</v>
      </c>
      <c r="C14" s="104">
        <v>18.98</v>
      </c>
      <c r="D14" s="104">
        <v>0</v>
      </c>
      <c r="E14" s="104">
        <v>0.22</v>
      </c>
      <c r="F14" s="104">
        <v>0</v>
      </c>
      <c r="G14" s="104">
        <v>0.25</v>
      </c>
      <c r="H14" s="104">
        <v>-1.4</v>
      </c>
      <c r="I14" s="104">
        <v>0.79</v>
      </c>
      <c r="J14" s="104">
        <v>0</v>
      </c>
      <c r="K14" s="104">
        <v>0</v>
      </c>
      <c r="L14" s="104">
        <v>0</v>
      </c>
      <c r="M14" s="104">
        <v>0</v>
      </c>
      <c r="N14" s="104">
        <v>0</v>
      </c>
      <c r="O14" s="105">
        <v>7.7000000000000002E-3</v>
      </c>
      <c r="P14" s="105">
        <v>2.0000000000000001E-4</v>
      </c>
      <c r="Q14" s="105">
        <v>1.5E-3</v>
      </c>
      <c r="R14" s="105">
        <v>0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0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0</v>
      </c>
      <c r="AF14" s="105">
        <v>0</v>
      </c>
      <c r="AG14" s="105">
        <v>0</v>
      </c>
      <c r="AH14" s="105">
        <v>0</v>
      </c>
      <c r="AI14" s="105">
        <v>0</v>
      </c>
      <c r="AJ14" s="105">
        <v>3.3999999999999998E-3</v>
      </c>
      <c r="AK14" s="105">
        <v>0</v>
      </c>
      <c r="AL14" s="105">
        <v>0</v>
      </c>
      <c r="AM14" s="105">
        <v>0</v>
      </c>
      <c r="AN14" s="105">
        <v>0</v>
      </c>
      <c r="AO14" s="105">
        <v>1.6999999999999999E-3</v>
      </c>
      <c r="AP14" s="105">
        <v>7.0000000000000001E-3</v>
      </c>
      <c r="AQ14" s="105">
        <v>5.3E-3</v>
      </c>
      <c r="AR14" s="105">
        <v>1.0431999999999999</v>
      </c>
      <c r="AS14" s="105">
        <v>3.5999999999999999E-3</v>
      </c>
      <c r="AT14" s="105">
        <v>1.2999999999999999E-3</v>
      </c>
      <c r="AU14" s="105">
        <v>1.1000000000000001E-3</v>
      </c>
      <c r="AV14" s="105">
        <v>0.25</v>
      </c>
      <c r="AW14" s="106">
        <v>0</v>
      </c>
      <c r="AX14" s="21">
        <f t="shared" si="0"/>
        <v>222.78</v>
      </c>
      <c r="AY14" s="21">
        <f t="shared" si="1"/>
        <v>41.04</v>
      </c>
      <c r="AZ14" s="21">
        <f t="shared" si="2"/>
        <v>9.6240959999999784</v>
      </c>
      <c r="BA14" s="21">
        <f t="shared" si="3"/>
        <v>25.662719999999997</v>
      </c>
      <c r="BB14" s="21">
        <f t="shared" si="4"/>
        <v>12.7684</v>
      </c>
      <c r="BC14">
        <v>0</v>
      </c>
      <c r="BD14" s="49">
        <f t="shared" si="5"/>
        <v>40.543778079999989</v>
      </c>
      <c r="BE14">
        <v>0</v>
      </c>
      <c r="BF14" s="49">
        <f t="shared" si="6"/>
        <v>352.41899407999989</v>
      </c>
    </row>
    <row r="15" spans="1:63">
      <c r="A15" s="11" t="s">
        <v>69</v>
      </c>
      <c r="B15" s="103">
        <v>42491</v>
      </c>
      <c r="C15" s="104">
        <v>13.83</v>
      </c>
      <c r="D15" s="104">
        <v>0</v>
      </c>
      <c r="E15" s="104">
        <v>0.12</v>
      </c>
      <c r="F15" s="104">
        <v>0</v>
      </c>
      <c r="G15" s="104">
        <v>0</v>
      </c>
      <c r="H15" s="104">
        <v>0</v>
      </c>
      <c r="I15" s="104">
        <v>0.79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5">
        <v>1.52E-2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0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1.6000000000000001E-3</v>
      </c>
      <c r="AP15" s="105">
        <v>6.6E-3</v>
      </c>
      <c r="AQ15" s="105">
        <v>3.8E-3</v>
      </c>
      <c r="AR15" s="105">
        <v>1.071</v>
      </c>
      <c r="AS15" s="105">
        <v>3.5999999999999999E-3</v>
      </c>
      <c r="AT15" s="105">
        <v>1.2999999999999999E-3</v>
      </c>
      <c r="AU15" s="105">
        <v>1.1000000000000001E-3</v>
      </c>
      <c r="AV15" s="105">
        <v>0.25</v>
      </c>
      <c r="AW15" s="106">
        <v>0</v>
      </c>
      <c r="AX15" s="21">
        <f t="shared" si="0"/>
        <v>222.78</v>
      </c>
      <c r="AY15" s="21">
        <f t="shared" si="1"/>
        <v>48.34</v>
      </c>
      <c r="AZ15" s="21">
        <f t="shared" si="2"/>
        <v>15.817379999999989</v>
      </c>
      <c r="BA15" s="21">
        <f t="shared" si="3"/>
        <v>22.276799999999998</v>
      </c>
      <c r="BB15" s="21">
        <f t="shared" si="4"/>
        <v>13.102</v>
      </c>
      <c r="BC15">
        <v>0</v>
      </c>
      <c r="BD15" s="49">
        <f t="shared" si="5"/>
        <v>41.901103399999997</v>
      </c>
      <c r="BE15">
        <v>0</v>
      </c>
      <c r="BF15" s="49">
        <f t="shared" si="6"/>
        <v>364.21728339999999</v>
      </c>
    </row>
    <row r="16" spans="1:63">
      <c r="A16" s="11" t="s">
        <v>70</v>
      </c>
      <c r="B16" s="103">
        <v>42370</v>
      </c>
      <c r="C16" s="104">
        <v>18.25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0.79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5">
        <v>1.06E-2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0</v>
      </c>
      <c r="AG16" s="105">
        <v>0</v>
      </c>
      <c r="AH16" s="105">
        <v>0</v>
      </c>
      <c r="AI16" s="105">
        <v>0</v>
      </c>
      <c r="AJ16" s="105">
        <v>0</v>
      </c>
      <c r="AK16" s="105">
        <v>0</v>
      </c>
      <c r="AL16" s="105">
        <v>0</v>
      </c>
      <c r="AM16" s="105">
        <v>0</v>
      </c>
      <c r="AN16" s="105">
        <v>0</v>
      </c>
      <c r="AO16" s="105">
        <v>1.8E-3</v>
      </c>
      <c r="AP16" s="105">
        <v>6.7999999999999996E-3</v>
      </c>
      <c r="AQ16" s="105">
        <v>5.3E-3</v>
      </c>
      <c r="AR16" s="105">
        <v>1.0663</v>
      </c>
      <c r="AS16" s="105">
        <v>3.5999999999999999E-3</v>
      </c>
      <c r="AT16" s="105">
        <v>1.2999999999999999E-3</v>
      </c>
      <c r="AU16" s="105">
        <v>1.1000000000000001E-3</v>
      </c>
      <c r="AV16" s="105">
        <v>0.25</v>
      </c>
      <c r="AW16" s="106">
        <v>0</v>
      </c>
      <c r="AX16" s="21">
        <f t="shared" si="0"/>
        <v>222.78</v>
      </c>
      <c r="AY16" s="21">
        <f t="shared" si="1"/>
        <v>43.84</v>
      </c>
      <c r="AZ16" s="21">
        <f t="shared" si="2"/>
        <v>14.770314000000006</v>
      </c>
      <c r="BA16" s="21">
        <f t="shared" si="3"/>
        <v>25.804459999999999</v>
      </c>
      <c r="BB16" s="21">
        <f t="shared" si="4"/>
        <v>13.0456</v>
      </c>
      <c r="BC16">
        <v>0</v>
      </c>
      <c r="BD16" s="49">
        <f t="shared" si="5"/>
        <v>41.631248620000001</v>
      </c>
      <c r="BE16">
        <v>0</v>
      </c>
      <c r="BF16" s="49">
        <f t="shared" si="6"/>
        <v>361.87162261999998</v>
      </c>
    </row>
    <row r="17" spans="1:58">
      <c r="A17" s="11" t="s">
        <v>71</v>
      </c>
      <c r="B17" s="103">
        <v>42491</v>
      </c>
      <c r="C17" s="104">
        <v>13.33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0.79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5">
        <v>6.1999999999999998E-3</v>
      </c>
      <c r="P17" s="105">
        <v>-5.4999999999999997E-3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0</v>
      </c>
      <c r="AH17" s="105">
        <v>0</v>
      </c>
      <c r="AI17" s="105">
        <v>0</v>
      </c>
      <c r="AJ17" s="105">
        <v>8.2000000000000007E-3</v>
      </c>
      <c r="AK17" s="105">
        <v>0</v>
      </c>
      <c r="AL17" s="105">
        <v>0</v>
      </c>
      <c r="AM17" s="105">
        <v>0</v>
      </c>
      <c r="AN17" s="105">
        <v>0</v>
      </c>
      <c r="AO17" s="105">
        <v>1.1999999999999999E-3</v>
      </c>
      <c r="AP17" s="105">
        <v>6.0000000000000001E-3</v>
      </c>
      <c r="AQ17" s="105">
        <v>4.1999999999999997E-3</v>
      </c>
      <c r="AR17" s="105">
        <v>1.081</v>
      </c>
      <c r="AS17" s="105">
        <v>3.5999999999999999E-3</v>
      </c>
      <c r="AT17" s="105">
        <v>1.2999999999999999E-3</v>
      </c>
      <c r="AU17" s="105">
        <v>1.1000000000000001E-3</v>
      </c>
      <c r="AV17" s="105">
        <v>0.25</v>
      </c>
      <c r="AW17" s="106">
        <v>0</v>
      </c>
      <c r="AX17" s="21">
        <f t="shared" si="0"/>
        <v>222.78</v>
      </c>
      <c r="AY17" s="21">
        <f t="shared" si="1"/>
        <v>17.920000000000002</v>
      </c>
      <c r="AZ17" s="21">
        <f t="shared" si="2"/>
        <v>18.045179999999991</v>
      </c>
      <c r="BA17" s="21">
        <f t="shared" si="3"/>
        <v>22.052400000000002</v>
      </c>
      <c r="BB17" s="21">
        <f t="shared" si="4"/>
        <v>13.222</v>
      </c>
      <c r="BC17">
        <v>0</v>
      </c>
      <c r="BD17" s="49">
        <f t="shared" si="5"/>
        <v>38.222545399999994</v>
      </c>
      <c r="BE17">
        <v>0</v>
      </c>
      <c r="BF17" s="49">
        <f t="shared" si="6"/>
        <v>332.24212539999996</v>
      </c>
    </row>
    <row r="18" spans="1:58">
      <c r="A18" s="11" t="s">
        <v>72</v>
      </c>
      <c r="B18" s="103">
        <v>42491</v>
      </c>
      <c r="C18" s="104">
        <v>15.75</v>
      </c>
      <c r="D18" s="104">
        <v>0</v>
      </c>
      <c r="E18" s="104">
        <v>0.01</v>
      </c>
      <c r="F18" s="104">
        <v>0.06</v>
      </c>
      <c r="G18" s="104">
        <v>0.6</v>
      </c>
      <c r="H18" s="104">
        <v>0</v>
      </c>
      <c r="I18" s="104">
        <v>0.79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5">
        <v>1.0200000000000001E-2</v>
      </c>
      <c r="P18" s="105">
        <v>2.9999999999999997E-4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0</v>
      </c>
      <c r="AG18" s="105">
        <v>0</v>
      </c>
      <c r="AH18" s="105">
        <v>0</v>
      </c>
      <c r="AI18" s="105">
        <v>0</v>
      </c>
      <c r="AJ18" s="105">
        <v>1.6999999999999999E-3</v>
      </c>
      <c r="AK18" s="105">
        <v>0</v>
      </c>
      <c r="AL18" s="105">
        <v>0</v>
      </c>
      <c r="AM18" s="105">
        <v>0</v>
      </c>
      <c r="AN18" s="105">
        <v>0</v>
      </c>
      <c r="AO18" s="105">
        <v>2.0000000000000001E-4</v>
      </c>
      <c r="AP18" s="105">
        <v>7.7000000000000002E-3</v>
      </c>
      <c r="AQ18" s="105">
        <v>6.4000000000000003E-3</v>
      </c>
      <c r="AR18" s="105">
        <v>1.036</v>
      </c>
      <c r="AS18" s="105">
        <v>3.5999999999999999E-3</v>
      </c>
      <c r="AT18" s="105">
        <v>1.2999999999999999E-3</v>
      </c>
      <c r="AU18" s="105">
        <v>1.1000000000000001E-3</v>
      </c>
      <c r="AV18" s="105">
        <v>0.25</v>
      </c>
      <c r="AW18" s="106">
        <v>0</v>
      </c>
      <c r="AX18" s="21">
        <f t="shared" si="0"/>
        <v>222.78</v>
      </c>
      <c r="AY18" s="21">
        <f t="shared" si="1"/>
        <v>38.61</v>
      </c>
      <c r="AZ18" s="21">
        <f t="shared" si="2"/>
        <v>8.0200800000000072</v>
      </c>
      <c r="BA18" s="21">
        <f t="shared" si="3"/>
        <v>29.215200000000003</v>
      </c>
      <c r="BB18" s="21">
        <f t="shared" si="4"/>
        <v>12.682</v>
      </c>
      <c r="BC18">
        <v>0</v>
      </c>
      <c r="BD18" s="49">
        <f t="shared" si="5"/>
        <v>40.469946399999998</v>
      </c>
      <c r="BE18">
        <v>0</v>
      </c>
      <c r="BF18" s="49">
        <f t="shared" si="6"/>
        <v>351.77722640000002</v>
      </c>
    </row>
    <row r="19" spans="1:58">
      <c r="A19" s="11" t="s">
        <v>73</v>
      </c>
      <c r="B19" s="103">
        <v>42491</v>
      </c>
      <c r="C19" s="104">
        <v>14.88</v>
      </c>
      <c r="D19" s="104">
        <v>0</v>
      </c>
      <c r="E19" s="104">
        <v>-0.16</v>
      </c>
      <c r="F19" s="104">
        <v>0.69</v>
      </c>
      <c r="G19" s="104">
        <v>0</v>
      </c>
      <c r="H19" s="104">
        <v>0</v>
      </c>
      <c r="I19" s="104">
        <v>0.79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5">
        <v>1.5699999999999999E-2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0</v>
      </c>
      <c r="AG19" s="105">
        <v>0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0</v>
      </c>
      <c r="AN19" s="105">
        <v>0</v>
      </c>
      <c r="AO19" s="105">
        <v>0</v>
      </c>
      <c r="AP19" s="105">
        <v>7.7999999999999996E-3</v>
      </c>
      <c r="AQ19" s="105">
        <v>4.8999999999999998E-3</v>
      </c>
      <c r="AR19" s="105">
        <v>1.0377000000000001</v>
      </c>
      <c r="AS19" s="105">
        <v>3.5999999999999999E-3</v>
      </c>
      <c r="AT19" s="105">
        <v>1.2999999999999999E-3</v>
      </c>
      <c r="AU19" s="105">
        <v>1.1000000000000001E-3</v>
      </c>
      <c r="AV19" s="105">
        <v>0.25</v>
      </c>
      <c r="AW19" s="106">
        <v>0</v>
      </c>
      <c r="AX19" s="21">
        <f t="shared" si="0"/>
        <v>222.78</v>
      </c>
      <c r="AY19" s="21">
        <f t="shared" si="1"/>
        <v>47.599999999999994</v>
      </c>
      <c r="AZ19" s="21">
        <f t="shared" si="2"/>
        <v>8.3988060000000146</v>
      </c>
      <c r="BA19" s="21">
        <f t="shared" si="3"/>
        <v>26.357579999999999</v>
      </c>
      <c r="BB19" s="21">
        <f t="shared" si="4"/>
        <v>12.702400000000001</v>
      </c>
      <c r="BC19">
        <v>0</v>
      </c>
      <c r="BD19" s="49">
        <f t="shared" si="5"/>
        <v>41.319042180000004</v>
      </c>
      <c r="BE19">
        <v>0</v>
      </c>
      <c r="BF19" s="49">
        <f t="shared" si="6"/>
        <v>359.15782818000002</v>
      </c>
    </row>
    <row r="20" spans="1:58">
      <c r="A20" s="11" t="s">
        <v>74</v>
      </c>
      <c r="B20" s="103">
        <v>42491</v>
      </c>
      <c r="C20" s="104">
        <v>19.38</v>
      </c>
      <c r="D20" s="104">
        <v>0</v>
      </c>
      <c r="E20" s="104">
        <v>0.09</v>
      </c>
      <c r="F20" s="104">
        <v>0</v>
      </c>
      <c r="G20" s="104">
        <v>0</v>
      </c>
      <c r="H20" s="104">
        <v>0</v>
      </c>
      <c r="I20" s="104">
        <v>0.79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5">
        <v>1.3899999999999999E-2</v>
      </c>
      <c r="P20" s="105">
        <v>8.9999999999999998E-4</v>
      </c>
      <c r="Q20" s="105">
        <v>7.3000000000000001E-3</v>
      </c>
      <c r="R20" s="105">
        <v>0</v>
      </c>
      <c r="S20" s="105">
        <v>0</v>
      </c>
      <c r="T20" s="105">
        <v>0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0</v>
      </c>
      <c r="AG20" s="105">
        <v>0</v>
      </c>
      <c r="AH20" s="105">
        <v>0</v>
      </c>
      <c r="AI20" s="105">
        <v>0</v>
      </c>
      <c r="AJ20" s="105">
        <v>7.4000000000000003E-3</v>
      </c>
      <c r="AK20" s="105">
        <v>0</v>
      </c>
      <c r="AL20" s="105">
        <v>0</v>
      </c>
      <c r="AM20" s="105">
        <v>0</v>
      </c>
      <c r="AN20" s="105">
        <v>0</v>
      </c>
      <c r="AO20" s="105">
        <v>2.0999999999999999E-3</v>
      </c>
      <c r="AP20" s="105">
        <v>6.1999999999999998E-3</v>
      </c>
      <c r="AQ20" s="105">
        <v>5.3E-3</v>
      </c>
      <c r="AR20" s="105">
        <v>1.0450999999999999</v>
      </c>
      <c r="AS20" s="105">
        <v>3.5999999999999999E-3</v>
      </c>
      <c r="AT20" s="105">
        <v>1.2999999999999999E-3</v>
      </c>
      <c r="AU20" s="105">
        <v>1.1000000000000001E-3</v>
      </c>
      <c r="AV20" s="105">
        <v>0.25</v>
      </c>
      <c r="AW20" s="106">
        <v>0</v>
      </c>
      <c r="AX20" s="21">
        <f t="shared" si="0"/>
        <v>222.78</v>
      </c>
      <c r="AY20" s="21">
        <f t="shared" si="1"/>
        <v>68.66</v>
      </c>
      <c r="AZ20" s="21">
        <f t="shared" si="2"/>
        <v>10.047377999999982</v>
      </c>
      <c r="BA20" s="21">
        <f t="shared" si="3"/>
        <v>24.037299999999998</v>
      </c>
      <c r="BB20" s="21">
        <f t="shared" si="4"/>
        <v>12.7912</v>
      </c>
      <c r="BC20">
        <v>0</v>
      </c>
      <c r="BD20" s="49">
        <f t="shared" si="5"/>
        <v>43.981064140000001</v>
      </c>
      <c r="BE20">
        <v>0</v>
      </c>
      <c r="BF20" s="49">
        <f t="shared" si="6"/>
        <v>382.29694214</v>
      </c>
    </row>
    <row r="21" spans="1:58" ht="409.6">
      <c r="A21" s="16" t="s">
        <v>75</v>
      </c>
      <c r="B21" s="107">
        <v>42125</v>
      </c>
      <c r="C21" s="104">
        <v>14.07</v>
      </c>
      <c r="D21" s="104">
        <v>0</v>
      </c>
      <c r="E21" s="104">
        <v>0.52</v>
      </c>
      <c r="F21" s="104">
        <v>1.39</v>
      </c>
      <c r="G21" s="104">
        <v>1.1200000000000001</v>
      </c>
      <c r="H21" s="104">
        <v>0</v>
      </c>
      <c r="I21" s="104">
        <v>0.79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5">
        <v>1.7000000000000001E-2</v>
      </c>
      <c r="P21" s="105">
        <v>4.0000000000000002E-4</v>
      </c>
      <c r="Q21" s="105">
        <v>1.1999999999999999E-3</v>
      </c>
      <c r="R21" s="105">
        <v>1.6999999999999999E-3</v>
      </c>
      <c r="S21" s="105">
        <v>-2.8E-3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0</v>
      </c>
      <c r="AG21" s="105">
        <v>0</v>
      </c>
      <c r="AH21" s="105">
        <v>0</v>
      </c>
      <c r="AI21" s="105">
        <v>0</v>
      </c>
      <c r="AJ21" s="105">
        <v>3.0000000000000001E-3</v>
      </c>
      <c r="AK21" s="105">
        <v>0</v>
      </c>
      <c r="AL21" s="105">
        <v>0</v>
      </c>
      <c r="AM21" s="105">
        <v>0</v>
      </c>
      <c r="AN21" s="105">
        <v>0</v>
      </c>
      <c r="AO21" s="105">
        <v>3.7000000000000002E-3</v>
      </c>
      <c r="AP21" s="105">
        <v>6.3E-3</v>
      </c>
      <c r="AQ21" s="105">
        <v>4.0000000000000001E-3</v>
      </c>
      <c r="AR21" s="109">
        <v>1.0687</v>
      </c>
      <c r="AS21" s="105">
        <v>3.5999999999999999E-3</v>
      </c>
      <c r="AT21" s="105">
        <v>1.2999999999999999E-3</v>
      </c>
      <c r="AU21" s="105">
        <v>1.1000000000000001E-3</v>
      </c>
      <c r="AV21" s="105">
        <v>0.25</v>
      </c>
      <c r="AW21" s="106">
        <v>0</v>
      </c>
      <c r="AX21" s="21">
        <f t="shared" si="0"/>
        <v>222.78</v>
      </c>
      <c r="AY21" s="21">
        <f t="shared" si="1"/>
        <v>60.290000000000006</v>
      </c>
      <c r="AZ21" s="21">
        <f t="shared" si="2"/>
        <v>15.304985999999996</v>
      </c>
      <c r="BA21" s="21">
        <f t="shared" si="3"/>
        <v>22.015220000000003</v>
      </c>
      <c r="BB21" s="21">
        <f t="shared" si="4"/>
        <v>13.074400000000001</v>
      </c>
      <c r="BC21">
        <v>0</v>
      </c>
      <c r="BD21" s="49">
        <f t="shared" si="5"/>
        <v>43.350398779999999</v>
      </c>
      <c r="BE21">
        <v>0</v>
      </c>
      <c r="BF21" s="49">
        <f t="shared" si="6"/>
        <v>376.81500477999998</v>
      </c>
    </row>
    <row r="22" spans="1:58" ht="409.6">
      <c r="A22" s="11" t="s">
        <v>76</v>
      </c>
      <c r="B22" s="103">
        <v>42491</v>
      </c>
      <c r="C22" s="104">
        <v>16.579999999999998</v>
      </c>
      <c r="D22" s="104">
        <v>0</v>
      </c>
      <c r="E22" s="104">
        <v>-0.11</v>
      </c>
      <c r="F22" s="104">
        <v>0</v>
      </c>
      <c r="G22" s="104">
        <v>0</v>
      </c>
      <c r="H22" s="104">
        <v>0</v>
      </c>
      <c r="I22" s="104">
        <v>0.79</v>
      </c>
      <c r="J22" s="104">
        <v>0</v>
      </c>
      <c r="K22" s="104">
        <v>0</v>
      </c>
      <c r="L22" s="104">
        <v>0</v>
      </c>
      <c r="M22" s="104">
        <v>0</v>
      </c>
      <c r="N22" s="104">
        <v>0</v>
      </c>
      <c r="O22" s="105">
        <v>1.1599999999999999E-2</v>
      </c>
      <c r="P22" s="105">
        <v>-2.3E-3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0</v>
      </c>
      <c r="AG22" s="105">
        <v>0</v>
      </c>
      <c r="AH22" s="105">
        <v>0</v>
      </c>
      <c r="AI22" s="105">
        <v>0</v>
      </c>
      <c r="AJ22" s="105">
        <v>6.6E-3</v>
      </c>
      <c r="AK22" s="105">
        <v>0</v>
      </c>
      <c r="AL22" s="105">
        <v>0</v>
      </c>
      <c r="AM22" s="105">
        <v>0</v>
      </c>
      <c r="AN22" s="105">
        <v>0</v>
      </c>
      <c r="AO22" s="105">
        <v>1E-3</v>
      </c>
      <c r="AP22" s="105">
        <v>5.1999999999999998E-3</v>
      </c>
      <c r="AQ22" s="105">
        <v>3.3999999999999998E-3</v>
      </c>
      <c r="AR22" s="105">
        <v>1.0602</v>
      </c>
      <c r="AS22" s="105">
        <v>3.5999999999999999E-3</v>
      </c>
      <c r="AT22" s="105">
        <v>1.2999999999999999E-3</v>
      </c>
      <c r="AU22" s="105">
        <v>1.1000000000000001E-3</v>
      </c>
      <c r="AV22" s="105">
        <v>0.25</v>
      </c>
      <c r="AW22" s="106">
        <v>0</v>
      </c>
      <c r="AX22" s="21">
        <f t="shared" si="0"/>
        <v>222.78</v>
      </c>
      <c r="AY22" s="21">
        <f t="shared" si="1"/>
        <v>37.86</v>
      </c>
      <c r="AZ22" s="21">
        <f t="shared" si="2"/>
        <v>13.411356000000007</v>
      </c>
      <c r="BA22" s="21">
        <f t="shared" si="3"/>
        <v>18.235440000000001</v>
      </c>
      <c r="BB22" s="21">
        <f t="shared" si="4"/>
        <v>12.9724</v>
      </c>
      <c r="BC22">
        <v>0</v>
      </c>
      <c r="BD22" s="49">
        <f t="shared" si="5"/>
        <v>39.683695479999997</v>
      </c>
      <c r="BE22">
        <v>0</v>
      </c>
      <c r="BF22" s="49">
        <f t="shared" si="6"/>
        <v>344.94289147999996</v>
      </c>
    </row>
    <row r="23" spans="1:58" ht="409.6">
      <c r="A23" s="11" t="s">
        <v>77</v>
      </c>
      <c r="B23" s="103">
        <v>42370</v>
      </c>
      <c r="C23" s="104">
        <v>19.21</v>
      </c>
      <c r="D23" s="104">
        <v>0</v>
      </c>
      <c r="E23" s="104">
        <v>0</v>
      </c>
      <c r="F23" s="104">
        <v>0</v>
      </c>
      <c r="G23" s="104">
        <v>0</v>
      </c>
      <c r="H23" s="104">
        <v>0</v>
      </c>
      <c r="I23" s="104">
        <v>0.79</v>
      </c>
      <c r="J23" s="104">
        <v>0</v>
      </c>
      <c r="K23" s="104">
        <v>0</v>
      </c>
      <c r="L23" s="104">
        <v>0</v>
      </c>
      <c r="M23" s="104">
        <v>0</v>
      </c>
      <c r="N23" s="104">
        <v>0</v>
      </c>
      <c r="O23" s="105">
        <v>1.2500000000000001E-2</v>
      </c>
      <c r="P23" s="105">
        <v>-1E-4</v>
      </c>
      <c r="Q23" s="105">
        <v>2.9999999999999997E-4</v>
      </c>
      <c r="R23" s="105">
        <v>8.0000000000000004E-4</v>
      </c>
      <c r="S23" s="105">
        <v>2.0000000000000001E-4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3.5999999999999999E-3</v>
      </c>
      <c r="AK23" s="105">
        <v>0</v>
      </c>
      <c r="AL23" s="105">
        <v>0</v>
      </c>
      <c r="AM23" s="105">
        <v>0</v>
      </c>
      <c r="AN23" s="105">
        <v>0</v>
      </c>
      <c r="AO23" s="105">
        <v>4.0000000000000002E-4</v>
      </c>
      <c r="AP23" s="105">
        <v>7.1000000000000004E-3</v>
      </c>
      <c r="AQ23" s="105">
        <v>4.5999999999999999E-3</v>
      </c>
      <c r="AR23" s="105">
        <v>1.0290999999999999</v>
      </c>
      <c r="AS23" s="105">
        <v>3.5999999999999999E-3</v>
      </c>
      <c r="AT23" s="105">
        <v>1.2999999999999999E-3</v>
      </c>
      <c r="AU23" s="105">
        <v>1.1000000000000001E-3</v>
      </c>
      <c r="AV23" s="105">
        <v>0.25</v>
      </c>
      <c r="AW23" s="106">
        <v>0</v>
      </c>
      <c r="AX23" s="21">
        <f t="shared" si="0"/>
        <v>222.78</v>
      </c>
      <c r="AY23" s="21">
        <f t="shared" si="1"/>
        <v>48.2</v>
      </c>
      <c r="AZ23" s="21">
        <f t="shared" si="2"/>
        <v>6.4828979999999783</v>
      </c>
      <c r="BA23" s="21">
        <f t="shared" si="3"/>
        <v>24.080939999999998</v>
      </c>
      <c r="BB23" s="21">
        <f t="shared" si="4"/>
        <v>12.5992</v>
      </c>
      <c r="BC23">
        <v>0</v>
      </c>
      <c r="BD23" s="49">
        <f t="shared" si="5"/>
        <v>40.83859494</v>
      </c>
      <c r="BE23">
        <v>0</v>
      </c>
      <c r="BF23" s="49">
        <f t="shared" si="6"/>
        <v>354.98163294</v>
      </c>
    </row>
    <row r="24" spans="1:58" ht="409.6">
      <c r="A24" s="11" t="s">
        <v>79</v>
      </c>
      <c r="B24" s="103">
        <v>42491</v>
      </c>
      <c r="C24" s="104">
        <v>22.58</v>
      </c>
      <c r="D24" s="104">
        <v>0</v>
      </c>
      <c r="E24" s="104">
        <v>0</v>
      </c>
      <c r="F24" s="104">
        <v>0</v>
      </c>
      <c r="G24" s="104">
        <v>0</v>
      </c>
      <c r="H24" s="104">
        <v>0</v>
      </c>
      <c r="I24" s="104">
        <v>0.79</v>
      </c>
      <c r="J24" s="104">
        <v>0</v>
      </c>
      <c r="K24" s="104">
        <v>0</v>
      </c>
      <c r="L24" s="104">
        <v>0</v>
      </c>
      <c r="M24" s="104">
        <v>0</v>
      </c>
      <c r="N24" s="104">
        <v>0</v>
      </c>
      <c r="O24" s="105">
        <v>1.06E-2</v>
      </c>
      <c r="P24" s="105">
        <v>5.9999999999999995E-4</v>
      </c>
      <c r="Q24" s="105">
        <v>1E-4</v>
      </c>
      <c r="R24" s="105">
        <v>-4.0000000000000002E-4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0</v>
      </c>
      <c r="AG24" s="105">
        <v>0</v>
      </c>
      <c r="AH24" s="105">
        <v>0</v>
      </c>
      <c r="AI24" s="105">
        <v>0</v>
      </c>
      <c r="AJ24" s="105">
        <v>2.5999999999999999E-3</v>
      </c>
      <c r="AK24" s="105">
        <v>-4.7000000000000002E-3</v>
      </c>
      <c r="AL24" s="105">
        <v>0</v>
      </c>
      <c r="AM24" s="105">
        <v>0</v>
      </c>
      <c r="AN24" s="105">
        <v>0</v>
      </c>
      <c r="AO24" s="105">
        <v>0</v>
      </c>
      <c r="AP24" s="105">
        <v>6.7000000000000002E-3</v>
      </c>
      <c r="AQ24" s="105">
        <v>1.8E-3</v>
      </c>
      <c r="AR24" s="105">
        <v>1.0406</v>
      </c>
      <c r="AS24" s="105">
        <v>3.5999999999999999E-3</v>
      </c>
      <c r="AT24" s="105">
        <v>1.2999999999999999E-3</v>
      </c>
      <c r="AU24" s="105">
        <v>1.1000000000000001E-3</v>
      </c>
      <c r="AV24" s="105">
        <v>0.25</v>
      </c>
      <c r="AW24" s="106">
        <v>0</v>
      </c>
      <c r="AX24" s="21">
        <f t="shared" si="0"/>
        <v>222.78</v>
      </c>
      <c r="AY24" s="21">
        <f t="shared" si="1"/>
        <v>45.17</v>
      </c>
      <c r="AZ24" s="21">
        <f t="shared" si="2"/>
        <v>9.0448679999999939</v>
      </c>
      <c r="BA24" s="21">
        <f t="shared" si="3"/>
        <v>17.690200000000001</v>
      </c>
      <c r="BB24" s="21">
        <f t="shared" si="4"/>
        <v>12.7372</v>
      </c>
      <c r="BC24">
        <v>0</v>
      </c>
      <c r="BD24" s="49">
        <f t="shared" si="5"/>
        <v>39.964894839999999</v>
      </c>
      <c r="BE24">
        <v>0</v>
      </c>
      <c r="BF24" s="49">
        <f t="shared" si="6"/>
        <v>347.38716283999997</v>
      </c>
    </row>
    <row r="25" spans="1:58" ht="409.6">
      <c r="A25" s="11" t="s">
        <v>146</v>
      </c>
      <c r="B25" s="103">
        <v>42491</v>
      </c>
      <c r="C25" s="104">
        <v>18.63</v>
      </c>
      <c r="D25" s="104">
        <v>0</v>
      </c>
      <c r="E25" s="104">
        <v>0.41</v>
      </c>
      <c r="F25" s="104">
        <v>0.04</v>
      </c>
      <c r="G25" s="104">
        <v>0</v>
      </c>
      <c r="H25" s="104">
        <v>0</v>
      </c>
      <c r="I25" s="104">
        <v>0.79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5">
        <v>9.2999999999999992E-3</v>
      </c>
      <c r="P25" s="105">
        <v>-2.9999999999999997E-4</v>
      </c>
      <c r="Q25" s="105">
        <v>-1.4E-3</v>
      </c>
      <c r="R25" s="105">
        <v>0</v>
      </c>
      <c r="S25" s="105">
        <v>0</v>
      </c>
      <c r="T25" s="105">
        <v>0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0</v>
      </c>
      <c r="AD25" s="105">
        <v>0</v>
      </c>
      <c r="AE25" s="105">
        <v>0</v>
      </c>
      <c r="AF25" s="105">
        <v>0</v>
      </c>
      <c r="AG25" s="105">
        <v>0</v>
      </c>
      <c r="AH25" s="105">
        <v>0</v>
      </c>
      <c r="AI25" s="105">
        <v>0</v>
      </c>
      <c r="AJ25" s="105">
        <v>3.5000000000000001E-3</v>
      </c>
      <c r="AK25" s="105">
        <v>8.9999999999999998E-4</v>
      </c>
      <c r="AL25" s="105">
        <v>0</v>
      </c>
      <c r="AM25" s="105">
        <v>0</v>
      </c>
      <c r="AN25" s="105">
        <v>0</v>
      </c>
      <c r="AO25" s="105">
        <v>2.0000000000000001E-4</v>
      </c>
      <c r="AP25" s="105">
        <v>5.8999999999999999E-3</v>
      </c>
      <c r="AQ25" s="105">
        <v>4.3E-3</v>
      </c>
      <c r="AR25" s="105">
        <v>1.054</v>
      </c>
      <c r="AS25" s="105">
        <v>3.5999999999999999E-3</v>
      </c>
      <c r="AT25" s="105">
        <v>1.2999999999999999E-3</v>
      </c>
      <c r="AU25" s="105">
        <v>1.1000000000000001E-3</v>
      </c>
      <c r="AV25" s="105">
        <v>0.25</v>
      </c>
      <c r="AW25" s="106">
        <v>0</v>
      </c>
      <c r="AX25" s="21">
        <f t="shared" si="0"/>
        <v>222.78</v>
      </c>
      <c r="AY25" s="21">
        <f t="shared" si="1"/>
        <v>35.47</v>
      </c>
      <c r="AZ25" s="21">
        <f t="shared" si="2"/>
        <v>12.030120000000011</v>
      </c>
      <c r="BA25" s="21">
        <f t="shared" si="3"/>
        <v>21.5016</v>
      </c>
      <c r="BB25" s="21">
        <f t="shared" si="4"/>
        <v>12.898</v>
      </c>
      <c r="BC25">
        <v>0</v>
      </c>
      <c r="BD25" s="49">
        <f t="shared" si="5"/>
        <v>39.608363600000004</v>
      </c>
      <c r="BE25">
        <v>0</v>
      </c>
      <c r="BF25" s="49">
        <f t="shared" si="6"/>
        <v>344.28808360000005</v>
      </c>
    </row>
    <row r="26" spans="1:58" ht="409.6">
      <c r="A26" s="67" t="s">
        <v>82</v>
      </c>
      <c r="B26" s="103">
        <v>42614</v>
      </c>
      <c r="C26" s="104">
        <v>19.55</v>
      </c>
      <c r="D26" s="104">
        <v>0</v>
      </c>
      <c r="E26" s="104">
        <v>0.32</v>
      </c>
      <c r="F26" s="104">
        <v>0</v>
      </c>
      <c r="G26" s="104">
        <v>0</v>
      </c>
      <c r="H26" s="104">
        <v>0</v>
      </c>
      <c r="I26" s="104">
        <v>0.79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5">
        <v>9.9000000000000008E-3</v>
      </c>
      <c r="P26" s="105">
        <v>1E-4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5">
        <v>4.4999999999999997E-3</v>
      </c>
      <c r="AK26" s="105">
        <v>0</v>
      </c>
      <c r="AL26" s="105">
        <v>0</v>
      </c>
      <c r="AM26" s="105">
        <v>0</v>
      </c>
      <c r="AN26" s="105">
        <v>0</v>
      </c>
      <c r="AO26" s="105">
        <v>1E-3</v>
      </c>
      <c r="AP26" s="105">
        <v>5.7000000000000002E-3</v>
      </c>
      <c r="AQ26" s="105">
        <v>3.3E-3</v>
      </c>
      <c r="AR26" s="105">
        <v>1.0457000000000001</v>
      </c>
      <c r="AS26" s="105">
        <v>3.5999999999999999E-3</v>
      </c>
      <c r="AT26" s="105">
        <v>1.2999999999999999E-3</v>
      </c>
      <c r="AU26" s="105">
        <v>1.1000000000000001E-3</v>
      </c>
      <c r="AV26" s="105">
        <v>0.25</v>
      </c>
      <c r="AW26" s="106">
        <v>0</v>
      </c>
      <c r="AX26" s="21">
        <f t="shared" si="0"/>
        <v>222.78</v>
      </c>
      <c r="AY26" s="21">
        <f t="shared" si="1"/>
        <v>42.66</v>
      </c>
      <c r="AZ26" s="21">
        <f t="shared" si="2"/>
        <v>10.181046000000016</v>
      </c>
      <c r="BA26" s="21">
        <f t="shared" si="3"/>
        <v>18.822600000000001</v>
      </c>
      <c r="BB26" s="21">
        <f t="shared" si="4"/>
        <v>12.798400000000001</v>
      </c>
      <c r="BC26">
        <v>0</v>
      </c>
      <c r="BD26" s="49">
        <f t="shared" si="5"/>
        <v>39.941465980000011</v>
      </c>
      <c r="BE26">
        <v>0</v>
      </c>
      <c r="BF26" s="49">
        <f t="shared" si="6"/>
        <v>347.18351198000011</v>
      </c>
    </row>
    <row r="27" spans="1:58" ht="409.6">
      <c r="A27" s="11" t="s">
        <v>83</v>
      </c>
      <c r="B27" s="103">
        <v>42370</v>
      </c>
      <c r="C27" s="104">
        <v>18.93</v>
      </c>
      <c r="D27" s="104">
        <v>0</v>
      </c>
      <c r="E27" s="104">
        <v>0.73</v>
      </c>
      <c r="F27" s="104">
        <v>-0.18</v>
      </c>
      <c r="G27" s="104">
        <v>-0.28999999999999998</v>
      </c>
      <c r="H27" s="104">
        <v>0</v>
      </c>
      <c r="I27" s="104">
        <v>0.79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5">
        <v>1.44E-2</v>
      </c>
      <c r="P27" s="105">
        <v>6.9999999999999999E-4</v>
      </c>
      <c r="Q27" s="105">
        <v>2.9999999999999997E-4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5">
        <v>0</v>
      </c>
      <c r="AA27" s="105">
        <v>0</v>
      </c>
      <c r="AB27" s="105">
        <v>0</v>
      </c>
      <c r="AC27" s="105">
        <v>0</v>
      </c>
      <c r="AD27" s="105">
        <v>0</v>
      </c>
      <c r="AE27" s="105">
        <v>0</v>
      </c>
      <c r="AF27" s="105">
        <v>0</v>
      </c>
      <c r="AG27" s="105">
        <v>0</v>
      </c>
      <c r="AH27" s="105">
        <v>0</v>
      </c>
      <c r="AI27" s="105">
        <v>0</v>
      </c>
      <c r="AJ27" s="105">
        <v>3.3999999999999998E-3</v>
      </c>
      <c r="AK27" s="105">
        <v>0</v>
      </c>
      <c r="AL27" s="105">
        <v>0</v>
      </c>
      <c r="AM27" s="105">
        <v>0</v>
      </c>
      <c r="AN27" s="105">
        <v>0</v>
      </c>
      <c r="AO27" s="105">
        <v>0</v>
      </c>
      <c r="AP27" s="105">
        <v>7.4000000000000003E-3</v>
      </c>
      <c r="AQ27" s="105">
        <v>5.7999999999999996E-3</v>
      </c>
      <c r="AR27" s="105">
        <v>1.026</v>
      </c>
      <c r="AS27" s="105">
        <v>3.5999999999999999E-3</v>
      </c>
      <c r="AT27" s="105">
        <v>1.2999999999999999E-3</v>
      </c>
      <c r="AU27" s="105">
        <v>1.1000000000000001E-3</v>
      </c>
      <c r="AV27" s="105">
        <v>0.25</v>
      </c>
      <c r="AW27" s="106">
        <v>0</v>
      </c>
      <c r="AX27" s="21">
        <f t="shared" si="0"/>
        <v>222.78</v>
      </c>
      <c r="AY27" s="21">
        <f t="shared" si="1"/>
        <v>50.78</v>
      </c>
      <c r="AZ27" s="21">
        <f t="shared" si="2"/>
        <v>5.7922800000000052</v>
      </c>
      <c r="BA27" s="21">
        <f t="shared" si="3"/>
        <v>27.086400000000001</v>
      </c>
      <c r="BB27" s="21">
        <f t="shared" si="4"/>
        <v>12.562000000000001</v>
      </c>
      <c r="BC27">
        <v>0</v>
      </c>
      <c r="BD27" s="49">
        <f t="shared" si="5"/>
        <v>41.470088400000009</v>
      </c>
      <c r="BE27">
        <v>0</v>
      </c>
      <c r="BF27" s="49">
        <f t="shared" si="6"/>
        <v>360.47076840000005</v>
      </c>
    </row>
    <row r="28" spans="1:58" ht="409.6">
      <c r="A28" s="11" t="s">
        <v>84</v>
      </c>
      <c r="B28" s="103">
        <v>42401</v>
      </c>
      <c r="C28" s="104">
        <v>20.74</v>
      </c>
      <c r="D28" s="104">
        <v>0</v>
      </c>
      <c r="E28" s="104">
        <v>-0.21</v>
      </c>
      <c r="F28" s="104">
        <v>0</v>
      </c>
      <c r="G28" s="104">
        <v>0</v>
      </c>
      <c r="H28" s="104">
        <v>0</v>
      </c>
      <c r="I28" s="104">
        <v>0.79</v>
      </c>
      <c r="J28" s="104">
        <v>0</v>
      </c>
      <c r="K28" s="104">
        <v>0</v>
      </c>
      <c r="L28" s="104">
        <v>0</v>
      </c>
      <c r="M28" s="104">
        <v>0</v>
      </c>
      <c r="N28" s="104">
        <v>0</v>
      </c>
      <c r="O28" s="105">
        <v>1.9800000000000002E-2</v>
      </c>
      <c r="P28" s="105">
        <v>-2.0000000000000001E-4</v>
      </c>
      <c r="Q28" s="105">
        <v>-1.5E-3</v>
      </c>
      <c r="R28" s="105">
        <v>2.0000000000000001E-4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5">
        <v>0</v>
      </c>
      <c r="AA28" s="105">
        <v>0</v>
      </c>
      <c r="AB28" s="105">
        <v>0</v>
      </c>
      <c r="AC28" s="105">
        <v>0</v>
      </c>
      <c r="AD28" s="105">
        <v>0</v>
      </c>
      <c r="AE28" s="105">
        <v>0</v>
      </c>
      <c r="AF28" s="105">
        <v>0</v>
      </c>
      <c r="AG28" s="105">
        <v>0</v>
      </c>
      <c r="AH28" s="105">
        <v>0</v>
      </c>
      <c r="AI28" s="105">
        <v>0</v>
      </c>
      <c r="AJ28" s="105">
        <v>0</v>
      </c>
      <c r="AK28" s="105">
        <v>0</v>
      </c>
      <c r="AL28" s="105">
        <v>0</v>
      </c>
      <c r="AM28" s="105">
        <v>0</v>
      </c>
      <c r="AN28" s="105">
        <v>0</v>
      </c>
      <c r="AO28" s="105">
        <v>4.0000000000000002E-4</v>
      </c>
      <c r="AP28" s="105">
        <v>6.7999999999999996E-3</v>
      </c>
      <c r="AQ28" s="105">
        <v>5.1999999999999998E-3</v>
      </c>
      <c r="AR28" s="105">
        <v>1.0654999999999999</v>
      </c>
      <c r="AS28" s="105">
        <v>3.5999999999999999E-3</v>
      </c>
      <c r="AT28" s="105">
        <v>1.2999999999999999E-3</v>
      </c>
      <c r="AU28" s="105">
        <v>1.1000000000000001E-3</v>
      </c>
      <c r="AV28" s="105">
        <v>0.25</v>
      </c>
      <c r="AW28" s="106">
        <v>0</v>
      </c>
      <c r="AX28" s="21">
        <f t="shared" si="0"/>
        <v>222.78</v>
      </c>
      <c r="AY28" s="21">
        <f t="shared" si="1"/>
        <v>58.72</v>
      </c>
      <c r="AZ28" s="21">
        <f t="shared" si="2"/>
        <v>14.592089999999976</v>
      </c>
      <c r="BA28" s="21">
        <f t="shared" si="3"/>
        <v>25.571999999999999</v>
      </c>
      <c r="BB28" s="21">
        <f t="shared" si="4"/>
        <v>13.035999999999998</v>
      </c>
      <c r="BC28">
        <v>0</v>
      </c>
      <c r="BD28" s="49">
        <f t="shared" si="5"/>
        <v>43.511011699999997</v>
      </c>
      <c r="BE28">
        <v>0</v>
      </c>
      <c r="BF28" s="49">
        <f t="shared" si="6"/>
        <v>378.21110169999997</v>
      </c>
    </row>
    <row r="29" spans="1:58" ht="409.6">
      <c r="A29" s="11" t="s">
        <v>87</v>
      </c>
      <c r="B29" s="103">
        <v>42491</v>
      </c>
      <c r="C29" s="104">
        <v>17.04</v>
      </c>
      <c r="D29" s="104">
        <v>0</v>
      </c>
      <c r="E29" s="104">
        <v>2.23</v>
      </c>
      <c r="F29" s="104">
        <v>0.37</v>
      </c>
      <c r="G29" s="104">
        <v>0</v>
      </c>
      <c r="H29" s="104">
        <v>0</v>
      </c>
      <c r="I29" s="104">
        <v>0.79</v>
      </c>
      <c r="J29" s="104">
        <v>0</v>
      </c>
      <c r="K29" s="104">
        <v>0</v>
      </c>
      <c r="L29" s="104">
        <v>0</v>
      </c>
      <c r="M29" s="104">
        <v>0</v>
      </c>
      <c r="N29" s="104">
        <v>0</v>
      </c>
      <c r="O29" s="105">
        <v>0.01</v>
      </c>
      <c r="P29" s="105">
        <v>-5.9999999999999995E-4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5">
        <v>0</v>
      </c>
      <c r="W29" s="105">
        <v>0</v>
      </c>
      <c r="X29" s="105">
        <v>0</v>
      </c>
      <c r="Y29" s="105">
        <v>0</v>
      </c>
      <c r="Z29" s="105">
        <v>0</v>
      </c>
      <c r="AA29" s="105">
        <v>0</v>
      </c>
      <c r="AB29" s="105">
        <v>0</v>
      </c>
      <c r="AC29" s="105">
        <v>0</v>
      </c>
      <c r="AD29" s="105">
        <v>0</v>
      </c>
      <c r="AE29" s="105">
        <v>0</v>
      </c>
      <c r="AF29" s="105">
        <v>0</v>
      </c>
      <c r="AG29" s="105">
        <v>0</v>
      </c>
      <c r="AH29" s="105">
        <v>0</v>
      </c>
      <c r="AI29" s="105">
        <v>0</v>
      </c>
      <c r="AJ29" s="105">
        <v>1.2999999999999999E-3</v>
      </c>
      <c r="AK29" s="105">
        <v>0</v>
      </c>
      <c r="AL29" s="105">
        <v>0</v>
      </c>
      <c r="AM29" s="105">
        <v>0</v>
      </c>
      <c r="AN29" s="105">
        <v>0</v>
      </c>
      <c r="AO29" s="105">
        <v>2.5999999999999999E-3</v>
      </c>
      <c r="AP29" s="105">
        <v>6.7000000000000002E-3</v>
      </c>
      <c r="AQ29" s="105">
        <v>5.1999999999999998E-3</v>
      </c>
      <c r="AR29" s="105">
        <v>1.056</v>
      </c>
      <c r="AS29" s="105">
        <v>3.5999999999999999E-3</v>
      </c>
      <c r="AT29" s="105">
        <v>1.2999999999999999E-3</v>
      </c>
      <c r="AU29" s="105">
        <v>1.1000000000000001E-3</v>
      </c>
      <c r="AV29" s="105">
        <v>0.25</v>
      </c>
      <c r="AW29" s="106">
        <v>0</v>
      </c>
      <c r="AX29" s="21">
        <f t="shared" si="0"/>
        <v>222.78</v>
      </c>
      <c r="AY29" s="21">
        <f t="shared" si="1"/>
        <v>44.43</v>
      </c>
      <c r="AZ29" s="21">
        <f t="shared" si="2"/>
        <v>12.475680000000011</v>
      </c>
      <c r="BA29" s="21">
        <f t="shared" si="3"/>
        <v>25.132800000000003</v>
      </c>
      <c r="BB29" s="21">
        <f t="shared" si="4"/>
        <v>12.922000000000001</v>
      </c>
      <c r="BC29">
        <v>0</v>
      </c>
      <c r="BD29" s="49">
        <f t="shared" si="5"/>
        <v>41.306262400000008</v>
      </c>
      <c r="BE29">
        <v>0</v>
      </c>
      <c r="BF29" s="49">
        <f t="shared" si="6"/>
        <v>359.04674240000008</v>
      </c>
    </row>
    <row r="30" spans="1:58" ht="409.6">
      <c r="A30" s="67" t="s">
        <v>88</v>
      </c>
      <c r="B30" s="103">
        <v>42370</v>
      </c>
      <c r="C30" s="104">
        <v>11.93</v>
      </c>
      <c r="D30" s="104">
        <v>0</v>
      </c>
      <c r="E30" s="104">
        <v>3.48</v>
      </c>
      <c r="F30" s="104">
        <v>0.24</v>
      </c>
      <c r="G30" s="104">
        <v>-0.15</v>
      </c>
      <c r="H30" s="104">
        <v>0</v>
      </c>
      <c r="I30" s="104">
        <v>0.79</v>
      </c>
      <c r="J30" s="104">
        <v>0</v>
      </c>
      <c r="K30" s="104">
        <v>0</v>
      </c>
      <c r="L30" s="104">
        <v>0</v>
      </c>
      <c r="M30" s="104">
        <v>0</v>
      </c>
      <c r="N30" s="104">
        <v>0</v>
      </c>
      <c r="O30" s="105">
        <v>1.26E-2</v>
      </c>
      <c r="P30" s="105">
        <v>-1.2999999999999999E-3</v>
      </c>
      <c r="Q30" s="105">
        <v>-5.0000000000000001E-4</v>
      </c>
      <c r="R30" s="105">
        <v>2.0000000000000001E-4</v>
      </c>
      <c r="S30" s="105">
        <v>0</v>
      </c>
      <c r="T30" s="105">
        <v>0</v>
      </c>
      <c r="U30" s="105">
        <v>0</v>
      </c>
      <c r="V30" s="105">
        <v>0</v>
      </c>
      <c r="W30" s="105">
        <v>0</v>
      </c>
      <c r="X30" s="105">
        <v>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0</v>
      </c>
      <c r="AF30" s="105">
        <v>0</v>
      </c>
      <c r="AG30" s="105">
        <v>0</v>
      </c>
      <c r="AH30" s="105">
        <v>0</v>
      </c>
      <c r="AI30" s="105">
        <v>0</v>
      </c>
      <c r="AJ30" s="105">
        <v>1.5E-3</v>
      </c>
      <c r="AK30" s="105">
        <v>0</v>
      </c>
      <c r="AL30" s="105">
        <v>0</v>
      </c>
      <c r="AM30" s="105">
        <v>0</v>
      </c>
      <c r="AN30" s="105">
        <v>0</v>
      </c>
      <c r="AO30" s="105">
        <v>6.9999999999999999E-4</v>
      </c>
      <c r="AP30" s="105">
        <v>6.3E-3</v>
      </c>
      <c r="AQ30" s="105">
        <v>5.1000000000000004E-3</v>
      </c>
      <c r="AR30" s="105">
        <v>1.0414000000000001</v>
      </c>
      <c r="AS30" s="105">
        <v>3.5999999999999999E-3</v>
      </c>
      <c r="AT30" s="105">
        <v>1.2999999999999999E-3</v>
      </c>
      <c r="AU30" s="105">
        <v>1.1000000000000001E-3</v>
      </c>
      <c r="AV30" s="105">
        <v>0.25</v>
      </c>
      <c r="AW30" s="106">
        <v>0</v>
      </c>
      <c r="AX30" s="21">
        <f t="shared" si="0"/>
        <v>222.78</v>
      </c>
      <c r="AY30" s="21">
        <f t="shared" si="1"/>
        <v>39.69</v>
      </c>
      <c r="AZ30" s="21">
        <f t="shared" si="2"/>
        <v>9.2230920000000225</v>
      </c>
      <c r="BA30" s="21">
        <f t="shared" si="3"/>
        <v>23.743920000000003</v>
      </c>
      <c r="BB30" s="21">
        <f t="shared" si="4"/>
        <v>12.7468</v>
      </c>
      <c r="BC30">
        <v>0</v>
      </c>
      <c r="BD30" s="49">
        <f t="shared" si="5"/>
        <v>40.063895560000006</v>
      </c>
      <c r="BE30">
        <v>0</v>
      </c>
      <c r="BF30" s="49">
        <f t="shared" si="6"/>
        <v>348.24770756000004</v>
      </c>
    </row>
    <row r="31" spans="1:58" ht="409.6">
      <c r="A31" s="11" t="s">
        <v>89</v>
      </c>
      <c r="B31" s="103">
        <v>42370</v>
      </c>
      <c r="C31" s="104">
        <v>18.8</v>
      </c>
      <c r="D31" s="104">
        <v>0</v>
      </c>
      <c r="E31" s="104">
        <v>0.79</v>
      </c>
      <c r="F31" s="104">
        <v>0</v>
      </c>
      <c r="G31" s="104">
        <v>0</v>
      </c>
      <c r="H31" s="104">
        <v>0</v>
      </c>
      <c r="I31" s="104">
        <v>0.79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5">
        <v>1.21E-2</v>
      </c>
      <c r="P31" s="105">
        <v>2.9999999999999997E-4</v>
      </c>
      <c r="Q31" s="105">
        <v>0</v>
      </c>
      <c r="R31" s="105">
        <v>0</v>
      </c>
      <c r="S31" s="105">
        <v>0</v>
      </c>
      <c r="T31" s="105">
        <v>0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0</v>
      </c>
      <c r="AF31" s="105">
        <v>0</v>
      </c>
      <c r="AG31" s="105">
        <v>0</v>
      </c>
      <c r="AH31" s="105">
        <v>0</v>
      </c>
      <c r="AI31" s="105">
        <v>0</v>
      </c>
      <c r="AJ31" s="105">
        <v>3.7000000000000002E-3</v>
      </c>
      <c r="AK31" s="105">
        <v>0</v>
      </c>
      <c r="AL31" s="105">
        <v>0</v>
      </c>
      <c r="AM31" s="105">
        <v>0</v>
      </c>
      <c r="AN31" s="105">
        <v>0</v>
      </c>
      <c r="AO31" s="105">
        <v>6.0000000000000002E-5</v>
      </c>
      <c r="AP31" s="105">
        <v>7.7999999999999996E-3</v>
      </c>
      <c r="AQ31" s="105">
        <v>5.8999999999999999E-3</v>
      </c>
      <c r="AR31" s="105">
        <v>1.0379</v>
      </c>
      <c r="AS31" s="105">
        <v>3.5999999999999999E-3</v>
      </c>
      <c r="AT31" s="105">
        <v>1.2999999999999999E-3</v>
      </c>
      <c r="AU31" s="105">
        <v>1.1000000000000001E-3</v>
      </c>
      <c r="AV31" s="105">
        <v>0.25</v>
      </c>
      <c r="AW31" s="106">
        <v>0</v>
      </c>
      <c r="AX31" s="21">
        <f t="shared" si="0"/>
        <v>222.78</v>
      </c>
      <c r="AY31" s="21">
        <f t="shared" si="1"/>
        <v>45.3</v>
      </c>
      <c r="AZ31" s="21">
        <f t="shared" si="2"/>
        <v>8.4433620000000094</v>
      </c>
      <c r="BA31" s="21">
        <f t="shared" si="3"/>
        <v>28.438460000000003</v>
      </c>
      <c r="BB31" s="21">
        <f t="shared" si="4"/>
        <v>12.704800000000001</v>
      </c>
      <c r="BC31">
        <v>0</v>
      </c>
      <c r="BD31" s="49">
        <f t="shared" si="5"/>
        <v>41.296660860000003</v>
      </c>
      <c r="BE31">
        <v>0</v>
      </c>
      <c r="BF31" s="49">
        <f t="shared" si="6"/>
        <v>358.96328286000005</v>
      </c>
    </row>
    <row r="32" spans="1:58" ht="409.6">
      <c r="A32" s="11" t="s">
        <v>90</v>
      </c>
      <c r="B32" s="103">
        <v>42491</v>
      </c>
      <c r="C32" s="104">
        <v>18.309999999999999</v>
      </c>
      <c r="D32" s="104">
        <v>0</v>
      </c>
      <c r="E32" s="104">
        <v>0.26</v>
      </c>
      <c r="F32" s="104">
        <v>0</v>
      </c>
      <c r="G32" s="104">
        <v>0</v>
      </c>
      <c r="H32" s="104">
        <v>0</v>
      </c>
      <c r="I32" s="104">
        <v>0.79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5">
        <v>1.2E-2</v>
      </c>
      <c r="P32" s="105">
        <v>2.7000000000000001E-3</v>
      </c>
      <c r="Q32" s="105">
        <v>0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0</v>
      </c>
      <c r="AF32" s="105">
        <v>0</v>
      </c>
      <c r="AG32" s="105">
        <v>0</v>
      </c>
      <c r="AH32" s="105">
        <v>0</v>
      </c>
      <c r="AI32" s="105">
        <v>0</v>
      </c>
      <c r="AJ32" s="105">
        <v>-7.0000000000000001E-3</v>
      </c>
      <c r="AK32" s="105">
        <v>0</v>
      </c>
      <c r="AL32" s="105">
        <v>0</v>
      </c>
      <c r="AM32" s="105">
        <v>0</v>
      </c>
      <c r="AN32" s="105">
        <v>0</v>
      </c>
      <c r="AO32" s="105">
        <v>5.4000000000000003E-3</v>
      </c>
      <c r="AP32" s="105">
        <v>6.7999999999999996E-3</v>
      </c>
      <c r="AQ32" s="105">
        <v>5.1000000000000004E-3</v>
      </c>
      <c r="AR32" s="105">
        <v>1.0771999999999999</v>
      </c>
      <c r="AS32" s="105">
        <v>3.5999999999999999E-3</v>
      </c>
      <c r="AT32" s="105">
        <v>1.2999999999999999E-3</v>
      </c>
      <c r="AU32" s="105">
        <v>1.1000000000000001E-3</v>
      </c>
      <c r="AV32" s="105">
        <v>0.25</v>
      </c>
      <c r="AW32" s="106">
        <v>0</v>
      </c>
      <c r="AX32" s="21">
        <f t="shared" si="0"/>
        <v>222.78</v>
      </c>
      <c r="AY32" s="21">
        <f t="shared" si="1"/>
        <v>59.56</v>
      </c>
      <c r="AZ32" s="21">
        <f t="shared" si="2"/>
        <v>17.198615999999987</v>
      </c>
      <c r="BA32" s="21">
        <f t="shared" si="3"/>
        <v>25.637360000000005</v>
      </c>
      <c r="BB32" s="21">
        <f t="shared" si="4"/>
        <v>13.176399999999999</v>
      </c>
      <c r="BC32">
        <v>0</v>
      </c>
      <c r="BD32" s="49">
        <f t="shared" si="5"/>
        <v>43.985808880000008</v>
      </c>
      <c r="BE32">
        <v>0</v>
      </c>
      <c r="BF32" s="49">
        <f t="shared" si="6"/>
        <v>382.33818488000009</v>
      </c>
    </row>
    <row r="33" spans="1:58" ht="409.6">
      <c r="A33" s="11" t="s">
        <v>91</v>
      </c>
      <c r="B33" s="103">
        <v>42370</v>
      </c>
      <c r="C33" s="104">
        <v>9.6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0.79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5">
        <v>7.6E-3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0</v>
      </c>
      <c r="AD33" s="105">
        <v>0</v>
      </c>
      <c r="AE33" s="105">
        <v>0</v>
      </c>
      <c r="AF33" s="105">
        <v>0</v>
      </c>
      <c r="AG33" s="105">
        <v>0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6.9999999999999999E-4</v>
      </c>
      <c r="AP33" s="105">
        <v>7.1000000000000004E-3</v>
      </c>
      <c r="AQ33" s="105">
        <v>3.3999999999999998E-3</v>
      </c>
      <c r="AR33" s="105">
        <v>1.0541</v>
      </c>
      <c r="AS33" s="105">
        <v>3.5999999999999999E-3</v>
      </c>
      <c r="AT33" s="105">
        <v>1.2999999999999999E-3</v>
      </c>
      <c r="AU33" s="105">
        <v>1.1000000000000001E-3</v>
      </c>
      <c r="AV33" s="105">
        <v>0.25</v>
      </c>
      <c r="AW33" s="106">
        <v>0</v>
      </c>
      <c r="AX33" s="21">
        <f t="shared" si="0"/>
        <v>222.78</v>
      </c>
      <c r="AY33" s="21">
        <f t="shared" si="1"/>
        <v>26.990000000000002</v>
      </c>
      <c r="AZ33" s="21">
        <f t="shared" si="2"/>
        <v>12.052398000000009</v>
      </c>
      <c r="BA33" s="21">
        <f t="shared" si="3"/>
        <v>22.136100000000003</v>
      </c>
      <c r="BB33" s="21">
        <f t="shared" si="4"/>
        <v>12.8992</v>
      </c>
      <c r="BC33">
        <v>0</v>
      </c>
      <c r="BD33" s="49">
        <f t="shared" si="5"/>
        <v>38.591500740000008</v>
      </c>
      <c r="BE33">
        <v>0</v>
      </c>
      <c r="BF33" s="49">
        <f t="shared" si="6"/>
        <v>335.44919874000004</v>
      </c>
    </row>
    <row r="34" spans="1:58" ht="409.6">
      <c r="A34" s="11" t="s">
        <v>92</v>
      </c>
      <c r="B34" s="103">
        <v>42370</v>
      </c>
      <c r="C34" s="104">
        <v>14.32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0.79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5">
        <v>1.18E-2</v>
      </c>
      <c r="P34" s="105">
        <v>5.0000000000000001E-4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>
        <v>0</v>
      </c>
      <c r="AP34" s="105">
        <v>7.7999999999999996E-3</v>
      </c>
      <c r="AQ34" s="105">
        <v>5.7000000000000002E-3</v>
      </c>
      <c r="AR34" s="105">
        <v>1.0341</v>
      </c>
      <c r="AS34" s="105">
        <v>3.5999999999999999E-3</v>
      </c>
      <c r="AT34" s="105">
        <v>1.2999999999999999E-3</v>
      </c>
      <c r="AU34" s="105">
        <v>1.1000000000000001E-3</v>
      </c>
      <c r="AV34" s="105">
        <v>0.25</v>
      </c>
      <c r="AW34" s="106">
        <v>0</v>
      </c>
      <c r="AX34" s="21">
        <f t="shared" si="0"/>
        <v>222.78</v>
      </c>
      <c r="AY34" s="21">
        <f t="shared" si="1"/>
        <v>39.71</v>
      </c>
      <c r="AZ34" s="21">
        <f t="shared" si="2"/>
        <v>7.5967980000000042</v>
      </c>
      <c r="BA34" s="21">
        <f t="shared" si="3"/>
        <v>27.920699999999997</v>
      </c>
      <c r="BB34" s="21">
        <f t="shared" si="4"/>
        <v>12.6592</v>
      </c>
      <c r="BC34">
        <v>0</v>
      </c>
      <c r="BD34" s="49">
        <f t="shared" si="5"/>
        <v>40.38667074</v>
      </c>
      <c r="BE34">
        <v>0</v>
      </c>
      <c r="BF34" s="49">
        <f t="shared" si="6"/>
        <v>351.05336874</v>
      </c>
    </row>
    <row r="35" spans="1:58" ht="409.6">
      <c r="A35" s="11" t="s">
        <v>93</v>
      </c>
      <c r="B35" s="103">
        <v>42370</v>
      </c>
      <c r="C35" s="104">
        <v>12.96</v>
      </c>
      <c r="D35" s="104">
        <v>0</v>
      </c>
      <c r="E35" s="104">
        <v>0.32</v>
      </c>
      <c r="F35" s="104">
        <v>0</v>
      </c>
      <c r="G35" s="104">
        <v>0</v>
      </c>
      <c r="H35" s="104">
        <v>0</v>
      </c>
      <c r="I35" s="104">
        <v>0.79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5">
        <v>1.9300000000000001E-2</v>
      </c>
      <c r="P35" s="105">
        <v>-8.2600000000000002E-4</v>
      </c>
      <c r="Q35" s="105">
        <v>-1.5089999999999999E-3</v>
      </c>
      <c r="R35" s="105">
        <v>-2.0000000000000002E-5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2.81E-3</v>
      </c>
      <c r="AK35" s="105">
        <v>0</v>
      </c>
      <c r="AL35" s="105">
        <v>0</v>
      </c>
      <c r="AM35" s="105">
        <v>0</v>
      </c>
      <c r="AN35" s="105">
        <v>0</v>
      </c>
      <c r="AO35" s="105">
        <v>6.9999999999999994E-5</v>
      </c>
      <c r="AP35" s="105">
        <v>7.6E-3</v>
      </c>
      <c r="AQ35" s="105">
        <v>4.7000000000000002E-3</v>
      </c>
      <c r="AR35" s="105">
        <v>1.0335000000000001</v>
      </c>
      <c r="AS35" s="105">
        <v>3.5999999999999999E-3</v>
      </c>
      <c r="AT35" s="105">
        <v>1.2999999999999999E-3</v>
      </c>
      <c r="AU35" s="105">
        <v>1.1000000000000001E-3</v>
      </c>
      <c r="AV35" s="105">
        <v>0.25</v>
      </c>
      <c r="AW35" s="106">
        <v>0</v>
      </c>
      <c r="AX35" s="21">
        <f t="shared" si="0"/>
        <v>222.78</v>
      </c>
      <c r="AY35" s="21">
        <f t="shared" si="1"/>
        <v>48.1</v>
      </c>
      <c r="AZ35" s="21">
        <f t="shared" si="2"/>
        <v>7.4631300000000191</v>
      </c>
      <c r="BA35" s="21">
        <f t="shared" si="3"/>
        <v>25.424099999999999</v>
      </c>
      <c r="BB35" s="21">
        <f t="shared" si="4"/>
        <v>12.652000000000001</v>
      </c>
      <c r="BC35">
        <v>0</v>
      </c>
      <c r="BD35" s="49">
        <f t="shared" si="5"/>
        <v>41.134499900000002</v>
      </c>
      <c r="BE35">
        <v>0</v>
      </c>
      <c r="BF35" s="49">
        <f t="shared" si="6"/>
        <v>357.55372990000001</v>
      </c>
    </row>
    <row r="36" spans="1:58" ht="409.6">
      <c r="A36" s="92" t="s">
        <v>170</v>
      </c>
      <c r="B36" s="103">
        <v>42370</v>
      </c>
      <c r="C36" s="104">
        <v>24.85</v>
      </c>
      <c r="D36" s="104">
        <v>0</v>
      </c>
      <c r="E36" s="104">
        <v>2.21</v>
      </c>
      <c r="F36" s="104">
        <v>0</v>
      </c>
      <c r="G36" s="104">
        <v>0</v>
      </c>
      <c r="H36" s="104">
        <v>0</v>
      </c>
      <c r="I36" s="104">
        <v>0.79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5">
        <v>1.3899999999999999E-2</v>
      </c>
      <c r="P36" s="105">
        <v>2.0000000000000001E-4</v>
      </c>
      <c r="Q36" s="105">
        <v>2E-3</v>
      </c>
      <c r="R36" s="105">
        <v>-6.9999999999999999E-4</v>
      </c>
      <c r="S36" s="105">
        <v>0</v>
      </c>
      <c r="T36" s="105">
        <v>0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0</v>
      </c>
      <c r="AF36" s="105">
        <v>0</v>
      </c>
      <c r="AG36" s="105">
        <v>0</v>
      </c>
      <c r="AH36" s="105">
        <v>0</v>
      </c>
      <c r="AI36" s="105">
        <v>0</v>
      </c>
      <c r="AJ36" s="105">
        <v>6.7000000000000002E-3</v>
      </c>
      <c r="AK36" s="105">
        <v>0</v>
      </c>
      <c r="AL36" s="105">
        <v>0</v>
      </c>
      <c r="AM36" s="105">
        <v>0</v>
      </c>
      <c r="AN36" s="105">
        <v>0</v>
      </c>
      <c r="AO36" s="105">
        <v>2.2000000000000001E-3</v>
      </c>
      <c r="AP36" s="105">
        <v>5.7000000000000002E-3</v>
      </c>
      <c r="AQ36" s="105">
        <v>4.1000000000000003E-3</v>
      </c>
      <c r="AR36" s="105">
        <v>1.0723</v>
      </c>
      <c r="AS36" s="105">
        <v>3.5999999999999999E-3</v>
      </c>
      <c r="AT36" s="105">
        <v>1.2999999999999999E-3</v>
      </c>
      <c r="AU36" s="105">
        <v>1.1000000000000001E-3</v>
      </c>
      <c r="AV36" s="105">
        <v>0.25</v>
      </c>
      <c r="AW36" s="106">
        <v>0</v>
      </c>
      <c r="AX36" s="21">
        <f t="shared" si="0"/>
        <v>222.78</v>
      </c>
      <c r="AY36" s="21">
        <f t="shared" si="1"/>
        <v>63.050000000000004</v>
      </c>
      <c r="AZ36" s="21">
        <f t="shared" si="2"/>
        <v>16.106994000000007</v>
      </c>
      <c r="BA36" s="21">
        <f t="shared" si="3"/>
        <v>21.01708</v>
      </c>
      <c r="BB36" s="21">
        <f t="shared" si="4"/>
        <v>13.117599999999999</v>
      </c>
      <c r="BC36">
        <v>0</v>
      </c>
      <c r="BD36" s="49">
        <f t="shared" si="5"/>
        <v>43.689317619999997</v>
      </c>
      <c r="BE36">
        <v>0</v>
      </c>
      <c r="BF36" s="49">
        <f t="shared" si="6"/>
        <v>379.76099161999997</v>
      </c>
    </row>
    <row r="37" spans="1:58" ht="409.6">
      <c r="A37" s="11" t="s">
        <v>95</v>
      </c>
      <c r="B37" s="103">
        <v>42491</v>
      </c>
      <c r="C37" s="104">
        <v>22.24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0.79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5">
        <v>1.09E-2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6.7999999999999996E-3</v>
      </c>
      <c r="AQ37" s="105">
        <v>1.9E-3</v>
      </c>
      <c r="AR37" s="105">
        <v>1.0429999999999999</v>
      </c>
      <c r="AS37" s="105">
        <v>3.5999999999999999E-3</v>
      </c>
      <c r="AT37" s="105">
        <v>1.2999999999999999E-3</v>
      </c>
      <c r="AU37" s="105">
        <v>1.1000000000000001E-3</v>
      </c>
      <c r="AV37" s="105">
        <v>0.25</v>
      </c>
      <c r="AW37" s="106">
        <v>0</v>
      </c>
      <c r="AX37" s="21">
        <f t="shared" si="0"/>
        <v>222.78</v>
      </c>
      <c r="AY37" s="21">
        <f t="shared" si="1"/>
        <v>44.83</v>
      </c>
      <c r="AZ37" s="21">
        <f t="shared" si="2"/>
        <v>9.5795399999999837</v>
      </c>
      <c r="BA37" s="21">
        <f t="shared" si="3"/>
        <v>18.148199999999999</v>
      </c>
      <c r="BB37" s="21">
        <f t="shared" si="4"/>
        <v>12.765999999999998</v>
      </c>
      <c r="BC37">
        <v>0</v>
      </c>
      <c r="BD37" s="49">
        <f t="shared" si="5"/>
        <v>40.053486200000002</v>
      </c>
      <c r="BE37">
        <v>0</v>
      </c>
      <c r="BF37" s="49">
        <f t="shared" si="6"/>
        <v>348.15722620000003</v>
      </c>
    </row>
    <row r="38" spans="1:58" ht="409.6">
      <c r="A38" s="11" t="s">
        <v>96</v>
      </c>
      <c r="B38" s="103">
        <v>42370</v>
      </c>
      <c r="C38" s="104">
        <v>13.98</v>
      </c>
      <c r="D38" s="104">
        <v>0</v>
      </c>
      <c r="E38" s="104">
        <v>3.69</v>
      </c>
      <c r="F38" s="104">
        <v>0.25</v>
      </c>
      <c r="G38" s="104">
        <v>0</v>
      </c>
      <c r="H38" s="104">
        <v>0</v>
      </c>
      <c r="I38" s="104">
        <v>0.79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5">
        <v>1.3899999999999999E-2</v>
      </c>
      <c r="P38" s="105">
        <v>6.9999999999999999E-4</v>
      </c>
      <c r="Q38" s="105">
        <v>4.0000000000000002E-4</v>
      </c>
      <c r="R38" s="105">
        <v>-1.0800000000000001E-2</v>
      </c>
      <c r="S38" s="105">
        <v>2.9999999999999997E-4</v>
      </c>
      <c r="T38" s="105">
        <v>-1E-4</v>
      </c>
      <c r="U38" s="105">
        <v>0</v>
      </c>
      <c r="V38" s="105">
        <v>0</v>
      </c>
      <c r="W38" s="105">
        <v>0</v>
      </c>
      <c r="X38" s="105">
        <v>0</v>
      </c>
      <c r="Y38" s="105">
        <v>0</v>
      </c>
      <c r="Z38" s="105">
        <v>0</v>
      </c>
      <c r="AA38" s="105">
        <v>0</v>
      </c>
      <c r="AB38" s="105">
        <v>0</v>
      </c>
      <c r="AC38" s="105">
        <v>0</v>
      </c>
      <c r="AD38" s="105">
        <v>0</v>
      </c>
      <c r="AE38" s="105">
        <v>0</v>
      </c>
      <c r="AF38" s="105">
        <v>0</v>
      </c>
      <c r="AG38" s="105">
        <v>0</v>
      </c>
      <c r="AH38" s="105">
        <v>0</v>
      </c>
      <c r="AI38" s="105">
        <v>0</v>
      </c>
      <c r="AJ38" s="105">
        <v>1.5599999999999999E-2</v>
      </c>
      <c r="AK38" s="105">
        <v>2.0500000000000001E-2</v>
      </c>
      <c r="AL38" s="105">
        <v>0</v>
      </c>
      <c r="AM38" s="105">
        <v>0</v>
      </c>
      <c r="AN38" s="105">
        <v>0</v>
      </c>
      <c r="AO38" s="105">
        <v>1.1999999999999999E-3</v>
      </c>
      <c r="AP38" s="105">
        <v>7.1000000000000004E-3</v>
      </c>
      <c r="AQ38" s="105">
        <v>5.5999999999999999E-3</v>
      </c>
      <c r="AR38" s="105">
        <v>1.0392999999999999</v>
      </c>
      <c r="AS38" s="105">
        <v>3.5999999999999999E-3</v>
      </c>
      <c r="AT38" s="105">
        <v>1.2999999999999999E-3</v>
      </c>
      <c r="AU38" s="105">
        <v>1.1000000000000001E-3</v>
      </c>
      <c r="AV38" s="105">
        <v>0.25</v>
      </c>
      <c r="AW38" s="106">
        <v>0</v>
      </c>
      <c r="AX38" s="21">
        <f t="shared" si="0"/>
        <v>222.78</v>
      </c>
      <c r="AY38" s="21">
        <f t="shared" si="1"/>
        <v>29.909999999999993</v>
      </c>
      <c r="AZ38" s="21">
        <f t="shared" si="2"/>
        <v>8.7552539999999759</v>
      </c>
      <c r="BA38" s="21">
        <f t="shared" si="3"/>
        <v>26.398219999999998</v>
      </c>
      <c r="BB38" s="21">
        <f t="shared" si="4"/>
        <v>12.721599999999999</v>
      </c>
      <c r="BC38">
        <v>0</v>
      </c>
      <c r="BD38" s="49">
        <f t="shared" si="5"/>
        <v>39.073459620000001</v>
      </c>
      <c r="BE38">
        <v>0</v>
      </c>
      <c r="BF38" s="49">
        <f t="shared" si="6"/>
        <v>339.63853361999998</v>
      </c>
    </row>
    <row r="39" spans="1:58" ht="409.6">
      <c r="A39" s="11" t="s">
        <v>97</v>
      </c>
      <c r="B39" s="103">
        <v>42370</v>
      </c>
      <c r="C39" s="104">
        <v>13.61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0.79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5">
        <v>1.2500000000000001E-2</v>
      </c>
      <c r="P39" s="105">
        <v>2.9999999999999997E-4</v>
      </c>
      <c r="Q39" s="105">
        <v>0</v>
      </c>
      <c r="R39" s="105">
        <v>0</v>
      </c>
      <c r="S39" s="105">
        <v>0</v>
      </c>
      <c r="T39" s="105">
        <v>0</v>
      </c>
      <c r="U39" s="105">
        <v>0</v>
      </c>
      <c r="V39" s="105">
        <v>0</v>
      </c>
      <c r="W39" s="105">
        <v>0</v>
      </c>
      <c r="X39" s="105">
        <v>0</v>
      </c>
      <c r="Y39" s="105">
        <v>0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0</v>
      </c>
      <c r="AG39" s="105">
        <v>0</v>
      </c>
      <c r="AH39" s="105">
        <v>0</v>
      </c>
      <c r="AI39" s="105">
        <v>0</v>
      </c>
      <c r="AJ39" s="105">
        <v>0</v>
      </c>
      <c r="AK39" s="105">
        <v>0</v>
      </c>
      <c r="AL39" s="105">
        <v>0</v>
      </c>
      <c r="AM39" s="105">
        <v>0</v>
      </c>
      <c r="AN39" s="105">
        <v>0</v>
      </c>
      <c r="AO39" s="105">
        <v>0</v>
      </c>
      <c r="AP39" s="105">
        <v>7.0000000000000001E-3</v>
      </c>
      <c r="AQ39" s="105">
        <v>1.6000000000000001E-3</v>
      </c>
      <c r="AR39" s="105">
        <v>1.0350999999999999</v>
      </c>
      <c r="AS39" s="105">
        <v>3.5999999999999999E-3</v>
      </c>
      <c r="AT39" s="105">
        <v>1.2999999999999999E-3</v>
      </c>
      <c r="AU39" s="105">
        <v>1.1000000000000001E-3</v>
      </c>
      <c r="AV39" s="105">
        <v>0.25</v>
      </c>
      <c r="AW39" s="106">
        <v>0</v>
      </c>
      <c r="AX39" s="21">
        <f t="shared" si="0"/>
        <v>222.78</v>
      </c>
      <c r="AY39" s="21">
        <f t="shared" si="1"/>
        <v>40</v>
      </c>
      <c r="AZ39" s="21">
        <f t="shared" si="2"/>
        <v>7.8195779999999795</v>
      </c>
      <c r="BA39" s="21">
        <f t="shared" si="3"/>
        <v>17.803719999999998</v>
      </c>
      <c r="BB39" s="21">
        <f t="shared" si="4"/>
        <v>12.671199999999999</v>
      </c>
      <c r="BC39">
        <v>0</v>
      </c>
      <c r="BD39" s="49">
        <f t="shared" si="5"/>
        <v>39.139684739999993</v>
      </c>
      <c r="BE39">
        <v>0</v>
      </c>
      <c r="BF39" s="49">
        <f t="shared" si="6"/>
        <v>340.21418273999996</v>
      </c>
    </row>
    <row r="40" spans="1:58" ht="409.6">
      <c r="A40" s="11" t="s">
        <v>98</v>
      </c>
      <c r="B40" s="103">
        <v>42491</v>
      </c>
      <c r="C40" s="104">
        <v>13.14</v>
      </c>
      <c r="D40" s="104">
        <v>0</v>
      </c>
      <c r="E40" s="104">
        <v>0.09</v>
      </c>
      <c r="F40" s="104">
        <v>0</v>
      </c>
      <c r="G40" s="104">
        <v>0</v>
      </c>
      <c r="H40" s="104">
        <v>0</v>
      </c>
      <c r="I40" s="104">
        <v>0.79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5">
        <v>1.1299999999999999E-2</v>
      </c>
      <c r="P40" s="105">
        <v>8.0000000000000004E-4</v>
      </c>
      <c r="Q40" s="105">
        <v>2.2000000000000001E-3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  <c r="AI40" s="105">
        <v>0</v>
      </c>
      <c r="AJ40" s="105">
        <v>-6.0000000000000001E-3</v>
      </c>
      <c r="AK40" s="105">
        <v>8.9999999999999998E-4</v>
      </c>
      <c r="AL40" s="105">
        <v>0</v>
      </c>
      <c r="AM40" s="105">
        <v>0</v>
      </c>
      <c r="AN40" s="105">
        <v>0</v>
      </c>
      <c r="AO40" s="105">
        <v>1.2999999999999999E-3</v>
      </c>
      <c r="AP40" s="105">
        <v>5.8999999999999999E-3</v>
      </c>
      <c r="AQ40" s="105">
        <v>4.4999999999999997E-3</v>
      </c>
      <c r="AR40" s="105">
        <v>1.0565</v>
      </c>
      <c r="AS40" s="105">
        <v>3.5999999999999999E-3</v>
      </c>
      <c r="AT40" s="105">
        <v>1.2999999999999999E-3</v>
      </c>
      <c r="AU40" s="105">
        <v>1.1000000000000001E-3</v>
      </c>
      <c r="AV40" s="105">
        <v>0.25</v>
      </c>
      <c r="AW40" s="106">
        <v>0</v>
      </c>
      <c r="AX40" s="21">
        <f t="shared" si="0"/>
        <v>222.78</v>
      </c>
      <c r="AY40" s="21">
        <f t="shared" si="1"/>
        <v>45.22</v>
      </c>
      <c r="AZ40" s="21">
        <f t="shared" si="2"/>
        <v>12.587069999999999</v>
      </c>
      <c r="BA40" s="21">
        <f t="shared" si="3"/>
        <v>21.975199999999997</v>
      </c>
      <c r="BB40" s="21">
        <f t="shared" si="4"/>
        <v>12.928000000000001</v>
      </c>
      <c r="BC40">
        <v>0</v>
      </c>
      <c r="BD40" s="49">
        <f t="shared" si="5"/>
        <v>41.013735099999998</v>
      </c>
      <c r="BE40">
        <v>0</v>
      </c>
      <c r="BF40" s="49">
        <f t="shared" si="6"/>
        <v>356.50400509999997</v>
      </c>
    </row>
    <row r="41" spans="1:58" ht="409.6">
      <c r="A41" s="11" t="s">
        <v>99</v>
      </c>
      <c r="B41" s="103">
        <v>42370</v>
      </c>
      <c r="C41" s="104">
        <v>23.66</v>
      </c>
      <c r="D41" s="104">
        <v>0</v>
      </c>
      <c r="E41" s="104">
        <v>0.17</v>
      </c>
      <c r="F41" s="104">
        <v>0</v>
      </c>
      <c r="G41" s="104">
        <v>0</v>
      </c>
      <c r="H41" s="104">
        <v>0</v>
      </c>
      <c r="I41" s="104">
        <v>0.79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5">
        <v>1.1299999999999999E-2</v>
      </c>
      <c r="P41" s="105">
        <v>-3.5999999999999999E-3</v>
      </c>
      <c r="Q41" s="105">
        <v>4.0000000000000003E-5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0</v>
      </c>
      <c r="AF41" s="105">
        <v>0</v>
      </c>
      <c r="AG41" s="105">
        <v>0</v>
      </c>
      <c r="AH41" s="105">
        <v>0</v>
      </c>
      <c r="AI41" s="105">
        <v>0</v>
      </c>
      <c r="AJ41" s="105">
        <v>3.5000000000000001E-3</v>
      </c>
      <c r="AK41" s="105">
        <v>0</v>
      </c>
      <c r="AL41" s="105">
        <v>0</v>
      </c>
      <c r="AM41" s="105">
        <v>0</v>
      </c>
      <c r="AN41" s="105">
        <v>0</v>
      </c>
      <c r="AO41" s="105">
        <v>3.3999999999999998E-3</v>
      </c>
      <c r="AP41" s="105">
        <v>5.7000000000000002E-3</v>
      </c>
      <c r="AQ41" s="105">
        <v>4.4999999999999997E-3</v>
      </c>
      <c r="AR41" s="105">
        <v>1.0743</v>
      </c>
      <c r="AS41" s="105">
        <v>3.5999999999999999E-3</v>
      </c>
      <c r="AT41" s="105">
        <v>1.2999999999999999E-3</v>
      </c>
      <c r="AU41" s="105">
        <v>1.1000000000000001E-3</v>
      </c>
      <c r="AV41" s="105">
        <v>0.25</v>
      </c>
      <c r="AW41" s="106">
        <v>0</v>
      </c>
      <c r="AX41" s="21">
        <f t="shared" si="0"/>
        <v>222.78</v>
      </c>
      <c r="AY41" s="21">
        <f t="shared" si="1"/>
        <v>46.9</v>
      </c>
      <c r="AZ41" s="21">
        <f t="shared" si="2"/>
        <v>16.552554000000008</v>
      </c>
      <c r="BA41" s="21">
        <f t="shared" si="3"/>
        <v>21.91572</v>
      </c>
      <c r="BB41" s="21">
        <f t="shared" si="4"/>
        <v>13.1416</v>
      </c>
      <c r="BC41">
        <v>0</v>
      </c>
      <c r="BD41" s="49">
        <f t="shared" si="5"/>
        <v>41.76768362</v>
      </c>
      <c r="BE41">
        <v>0</v>
      </c>
      <c r="BF41" s="49">
        <f t="shared" si="6"/>
        <v>363.05755762000001</v>
      </c>
    </row>
    <row r="42" spans="1:58" ht="409.6">
      <c r="A42" s="11" t="s">
        <v>100</v>
      </c>
      <c r="B42" s="103">
        <v>42491</v>
      </c>
      <c r="C42" s="104">
        <v>16.420000000000002</v>
      </c>
      <c r="D42" s="104">
        <v>0</v>
      </c>
      <c r="E42" s="104">
        <v>0.01</v>
      </c>
      <c r="F42" s="104">
        <v>0</v>
      </c>
      <c r="G42" s="104">
        <v>0</v>
      </c>
      <c r="H42" s="104">
        <v>0</v>
      </c>
      <c r="I42" s="104">
        <v>0.79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5">
        <v>1.21E-2</v>
      </c>
      <c r="P42" s="105">
        <v>1.1999999999999999E-3</v>
      </c>
      <c r="Q42" s="105">
        <v>-2.5000000000000001E-3</v>
      </c>
      <c r="R42" s="105">
        <v>0</v>
      </c>
      <c r="S42" s="105">
        <v>0</v>
      </c>
      <c r="T42" s="105">
        <v>0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0</v>
      </c>
      <c r="AE42" s="105">
        <v>0</v>
      </c>
      <c r="AF42" s="105">
        <v>0</v>
      </c>
      <c r="AG42" s="105">
        <v>0</v>
      </c>
      <c r="AH42" s="105">
        <v>0</v>
      </c>
      <c r="AI42" s="105">
        <v>0</v>
      </c>
      <c r="AJ42" s="105">
        <v>6.4999999999999997E-3</v>
      </c>
      <c r="AK42" s="105">
        <v>0</v>
      </c>
      <c r="AL42" s="105">
        <v>0</v>
      </c>
      <c r="AM42" s="105">
        <v>0</v>
      </c>
      <c r="AN42" s="105">
        <v>0</v>
      </c>
      <c r="AO42" s="105">
        <v>0</v>
      </c>
      <c r="AP42" s="105">
        <v>6.8999999999999999E-3</v>
      </c>
      <c r="AQ42" s="105">
        <v>5.7999999999999996E-3</v>
      </c>
      <c r="AR42" s="105">
        <v>1.0349999999999999</v>
      </c>
      <c r="AS42" s="105">
        <v>3.5999999999999999E-3</v>
      </c>
      <c r="AT42" s="105">
        <v>1.2999999999999999E-3</v>
      </c>
      <c r="AU42" s="105">
        <v>1.1000000000000001E-3</v>
      </c>
      <c r="AV42" s="105">
        <v>0.25</v>
      </c>
      <c r="AW42" s="106">
        <v>0</v>
      </c>
      <c r="AX42" s="21">
        <f t="shared" si="0"/>
        <v>222.78</v>
      </c>
      <c r="AY42" s="21">
        <f t="shared" si="1"/>
        <v>38.82</v>
      </c>
      <c r="AZ42" s="21">
        <f t="shared" si="2"/>
        <v>7.7972999999999821</v>
      </c>
      <c r="BA42" s="21">
        <f t="shared" si="3"/>
        <v>26.288999999999998</v>
      </c>
      <c r="BB42" s="21">
        <f t="shared" si="4"/>
        <v>12.669999999999998</v>
      </c>
      <c r="BC42">
        <v>0</v>
      </c>
      <c r="BD42" s="49">
        <f t="shared" si="5"/>
        <v>40.086319000000003</v>
      </c>
      <c r="BE42">
        <v>0</v>
      </c>
      <c r="BF42" s="49">
        <f t="shared" si="6"/>
        <v>348.44261900000004</v>
      </c>
    </row>
    <row r="43" spans="1:58" ht="409.6">
      <c r="A43" s="134" t="s">
        <v>268</v>
      </c>
      <c r="B43" s="103">
        <v>42491</v>
      </c>
      <c r="C43" s="104">
        <v>18.98</v>
      </c>
      <c r="D43" s="104">
        <v>0</v>
      </c>
      <c r="E43" s="104">
        <v>0.22</v>
      </c>
      <c r="F43" s="104">
        <v>0.25</v>
      </c>
      <c r="G43" s="104">
        <v>-1.4</v>
      </c>
      <c r="H43" s="104">
        <v>0</v>
      </c>
      <c r="I43" s="104">
        <v>0.79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5">
        <v>7.7000000000000002E-3</v>
      </c>
      <c r="P43" s="105">
        <v>2.0000000000000001E-4</v>
      </c>
      <c r="Q43" s="105">
        <v>1.5E-3</v>
      </c>
      <c r="R43" s="105">
        <v>0</v>
      </c>
      <c r="S43" s="105">
        <v>0</v>
      </c>
      <c r="T43" s="105">
        <v>0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0</v>
      </c>
      <c r="AD43" s="105">
        <v>0</v>
      </c>
      <c r="AE43" s="105">
        <v>0</v>
      </c>
      <c r="AF43" s="105">
        <v>0</v>
      </c>
      <c r="AG43" s="105">
        <v>0</v>
      </c>
      <c r="AH43" s="105">
        <v>0</v>
      </c>
      <c r="AI43" s="105">
        <v>0</v>
      </c>
      <c r="AJ43" s="105">
        <v>3.3999999999999998E-3</v>
      </c>
      <c r="AK43" s="105">
        <v>0</v>
      </c>
      <c r="AL43" s="105">
        <v>0</v>
      </c>
      <c r="AM43" s="105">
        <v>0</v>
      </c>
      <c r="AN43" s="105">
        <v>0</v>
      </c>
      <c r="AO43" s="105">
        <v>1.6999999999999999E-3</v>
      </c>
      <c r="AP43" s="105">
        <v>7.0000000000000001E-3</v>
      </c>
      <c r="AQ43" s="105">
        <v>5.3E-3</v>
      </c>
      <c r="AR43" s="105">
        <v>1.0431999999999999</v>
      </c>
      <c r="AS43" s="105">
        <v>3.5999999999999999E-3</v>
      </c>
      <c r="AT43" s="105">
        <v>1.2999999999999999E-3</v>
      </c>
      <c r="AU43" s="105">
        <v>1.1000000000000001E-3</v>
      </c>
      <c r="AV43" s="105">
        <v>0.25</v>
      </c>
      <c r="AW43" s="106">
        <v>0</v>
      </c>
      <c r="AX43" s="21">
        <f t="shared" si="0"/>
        <v>222.78</v>
      </c>
      <c r="AY43" s="21">
        <f t="shared" si="1"/>
        <v>41.04</v>
      </c>
      <c r="AZ43" s="21">
        <f t="shared" si="2"/>
        <v>9.6240959999999784</v>
      </c>
      <c r="BA43" s="21">
        <f t="shared" si="3"/>
        <v>25.662719999999997</v>
      </c>
      <c r="BB43" s="21">
        <f t="shared" si="4"/>
        <v>12.7684</v>
      </c>
      <c r="BC43">
        <v>0</v>
      </c>
      <c r="BD43" s="49">
        <f t="shared" si="5"/>
        <v>40.543778079999989</v>
      </c>
      <c r="BE43">
        <v>0</v>
      </c>
      <c r="BF43" s="49">
        <f t="shared" si="6"/>
        <v>352.41899407999989</v>
      </c>
    </row>
    <row r="44" spans="1:58" ht="409.6">
      <c r="A44" s="68" t="s">
        <v>227</v>
      </c>
      <c r="B44" s="103">
        <v>42491</v>
      </c>
      <c r="C44" s="104">
        <v>18.98</v>
      </c>
      <c r="D44" s="104">
        <v>0</v>
      </c>
      <c r="E44" s="104">
        <v>0.22</v>
      </c>
      <c r="F44" s="104">
        <v>0.25</v>
      </c>
      <c r="G44" s="104">
        <v>-1.4</v>
      </c>
      <c r="H44" s="104">
        <v>0</v>
      </c>
      <c r="I44" s="104">
        <v>0.79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5">
        <v>7.7000000000000002E-3</v>
      </c>
      <c r="P44" s="105">
        <v>2.0000000000000001E-4</v>
      </c>
      <c r="Q44" s="105">
        <v>1.5E-3</v>
      </c>
      <c r="R44" s="105">
        <v>4.0000000000000002E-4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0</v>
      </c>
      <c r="AG44" s="105">
        <v>0</v>
      </c>
      <c r="AH44" s="105">
        <v>0</v>
      </c>
      <c r="AI44" s="105">
        <v>0</v>
      </c>
      <c r="AJ44" s="105">
        <v>8.3000000000000001E-3</v>
      </c>
      <c r="AK44" s="105">
        <v>0</v>
      </c>
      <c r="AL44" s="105">
        <v>0</v>
      </c>
      <c r="AM44" s="105">
        <v>0</v>
      </c>
      <c r="AN44" s="105">
        <v>0</v>
      </c>
      <c r="AO44" s="105">
        <v>1.6999999999999999E-3</v>
      </c>
      <c r="AP44" s="105">
        <v>7.0000000000000001E-3</v>
      </c>
      <c r="AQ44" s="105">
        <v>5.3E-3</v>
      </c>
      <c r="AR44" s="105">
        <v>1.0431999999999999</v>
      </c>
      <c r="AS44" s="105">
        <v>3.5999999999999999E-3</v>
      </c>
      <c r="AT44" s="105">
        <v>1.2999999999999999E-3</v>
      </c>
      <c r="AU44" s="105">
        <v>1.1000000000000001E-3</v>
      </c>
      <c r="AV44" s="105">
        <v>0.25</v>
      </c>
      <c r="AW44" s="106">
        <v>0</v>
      </c>
      <c r="AX44" s="21">
        <f t="shared" si="0"/>
        <v>222.78</v>
      </c>
      <c r="AY44" s="21">
        <f t="shared" si="1"/>
        <v>41.84</v>
      </c>
      <c r="AZ44" s="21">
        <f t="shared" si="2"/>
        <v>9.6240959999999784</v>
      </c>
      <c r="BA44" s="21">
        <f t="shared" si="3"/>
        <v>25.662719999999997</v>
      </c>
      <c r="BB44" s="21">
        <f t="shared" si="4"/>
        <v>12.7684</v>
      </c>
      <c r="BC44">
        <v>0</v>
      </c>
      <c r="BD44" s="49">
        <f t="shared" si="5"/>
        <v>40.647778079999988</v>
      </c>
      <c r="BE44">
        <v>0</v>
      </c>
      <c r="BF44" s="49">
        <f t="shared" si="6"/>
        <v>353.32299407999989</v>
      </c>
    </row>
    <row r="45" spans="1:58" ht="409.6">
      <c r="A45" s="68" t="s">
        <v>228</v>
      </c>
      <c r="B45" s="103">
        <v>42491</v>
      </c>
      <c r="C45" s="104">
        <v>18.98</v>
      </c>
      <c r="D45" s="104">
        <v>0</v>
      </c>
      <c r="E45" s="104">
        <v>0.22</v>
      </c>
      <c r="F45" s="104">
        <v>0.25</v>
      </c>
      <c r="G45" s="104">
        <v>-1.4</v>
      </c>
      <c r="H45" s="104">
        <v>0</v>
      </c>
      <c r="I45" s="104">
        <v>0.79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5">
        <v>7.7000000000000002E-3</v>
      </c>
      <c r="P45" s="105">
        <v>2.0000000000000001E-4</v>
      </c>
      <c r="Q45" s="105">
        <v>1.5E-3</v>
      </c>
      <c r="R45" s="105">
        <v>2.3E-3</v>
      </c>
      <c r="S45" s="105">
        <v>5.1999999999999998E-3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3.0999999999999999E-3</v>
      </c>
      <c r="AK45" s="105">
        <v>-2.9999999999999997E-4</v>
      </c>
      <c r="AL45" s="105">
        <v>0</v>
      </c>
      <c r="AM45" s="105">
        <v>0</v>
      </c>
      <c r="AN45" s="105">
        <v>0</v>
      </c>
      <c r="AO45" s="105">
        <v>1.6999999999999999E-3</v>
      </c>
      <c r="AP45" s="105">
        <v>7.0000000000000001E-3</v>
      </c>
      <c r="AQ45" s="105">
        <v>5.3E-3</v>
      </c>
      <c r="AR45" s="105">
        <v>1.0431999999999999</v>
      </c>
      <c r="AS45" s="105">
        <v>3.5999999999999999E-3</v>
      </c>
      <c r="AT45" s="105">
        <v>1.2999999999999999E-3</v>
      </c>
      <c r="AU45" s="105">
        <v>1.1000000000000001E-3</v>
      </c>
      <c r="AV45" s="105">
        <v>0.25</v>
      </c>
      <c r="AW45" s="106">
        <v>0</v>
      </c>
      <c r="AX45" s="21">
        <f t="shared" si="0"/>
        <v>222.78</v>
      </c>
      <c r="AY45" s="21">
        <f t="shared" si="1"/>
        <v>56.039999999999992</v>
      </c>
      <c r="AZ45" s="21">
        <f t="shared" si="2"/>
        <v>9.6240959999999784</v>
      </c>
      <c r="BA45" s="21">
        <f t="shared" si="3"/>
        <v>25.662719999999997</v>
      </c>
      <c r="BB45" s="21">
        <f t="shared" si="4"/>
        <v>12.7684</v>
      </c>
      <c r="BC45">
        <v>0</v>
      </c>
      <c r="BD45" s="49">
        <f t="shared" si="5"/>
        <v>42.493778079999991</v>
      </c>
      <c r="BE45">
        <v>0</v>
      </c>
      <c r="BF45" s="49">
        <f t="shared" si="6"/>
        <v>369.36899407999988</v>
      </c>
    </row>
    <row r="46" spans="1:58" ht="409.6">
      <c r="A46" s="11" t="s">
        <v>103</v>
      </c>
      <c r="B46" s="103">
        <v>42491</v>
      </c>
      <c r="C46" s="104">
        <v>19.350000000000001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0.79</v>
      </c>
      <c r="J46" s="104">
        <v>0</v>
      </c>
      <c r="K46" s="104">
        <v>0</v>
      </c>
      <c r="L46" s="104">
        <v>0</v>
      </c>
      <c r="M46" s="104">
        <v>0</v>
      </c>
      <c r="N46" s="104">
        <v>0</v>
      </c>
      <c r="O46" s="105">
        <v>1.5699999999999999E-2</v>
      </c>
      <c r="P46" s="105">
        <v>5.0000000000000001E-4</v>
      </c>
      <c r="Q46" s="105">
        <v>-1.0000000000000001E-5</v>
      </c>
      <c r="R46" s="105">
        <v>0</v>
      </c>
      <c r="S46" s="105">
        <v>0</v>
      </c>
      <c r="T46" s="105">
        <v>0</v>
      </c>
      <c r="U46" s="105">
        <v>0</v>
      </c>
      <c r="V46" s="105">
        <v>0</v>
      </c>
      <c r="W46" s="105">
        <v>0</v>
      </c>
      <c r="X46" s="105">
        <v>0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0</v>
      </c>
      <c r="AG46" s="105">
        <v>0</v>
      </c>
      <c r="AH46" s="105">
        <v>0</v>
      </c>
      <c r="AI46" s="105">
        <v>0</v>
      </c>
      <c r="AJ46" s="105">
        <v>3.5999999999999999E-3</v>
      </c>
      <c r="AK46" s="105">
        <v>0</v>
      </c>
      <c r="AL46" s="105">
        <v>0</v>
      </c>
      <c r="AM46" s="105">
        <v>0</v>
      </c>
      <c r="AN46" s="105">
        <v>0</v>
      </c>
      <c r="AO46" s="105">
        <v>2E-3</v>
      </c>
      <c r="AP46" s="105">
        <v>6.8999999999999999E-3</v>
      </c>
      <c r="AQ46" s="105">
        <v>5.3E-3</v>
      </c>
      <c r="AR46" s="105">
        <v>1.0682</v>
      </c>
      <c r="AS46" s="105">
        <v>3.5999999999999999E-3</v>
      </c>
      <c r="AT46" s="105">
        <v>1.2999999999999999E-3</v>
      </c>
      <c r="AU46" s="105">
        <v>1.1000000000000001E-3</v>
      </c>
      <c r="AV46" s="105">
        <v>0.25</v>
      </c>
      <c r="AW46" s="106">
        <v>0</v>
      </c>
      <c r="AX46" s="21">
        <f t="shared" si="0"/>
        <v>222.78</v>
      </c>
      <c r="AY46" s="21">
        <f t="shared" si="1"/>
        <v>56.519999999999996</v>
      </c>
      <c r="AZ46" s="21">
        <f t="shared" si="2"/>
        <v>15.193596000000008</v>
      </c>
      <c r="BA46" s="21">
        <f t="shared" si="3"/>
        <v>26.064080000000001</v>
      </c>
      <c r="BB46" s="21">
        <f t="shared" si="4"/>
        <v>13.0684</v>
      </c>
      <c r="BC46">
        <v>0</v>
      </c>
      <c r="BD46" s="49">
        <f t="shared" si="5"/>
        <v>43.371389880000002</v>
      </c>
      <c r="BE46">
        <v>0</v>
      </c>
      <c r="BF46" s="49">
        <f t="shared" si="6"/>
        <v>376.99746587999999</v>
      </c>
    </row>
    <row r="47" spans="1:58" ht="409.6">
      <c r="A47" s="67" t="s">
        <v>104</v>
      </c>
      <c r="B47" s="103">
        <v>42491</v>
      </c>
      <c r="C47" s="104">
        <v>18.61</v>
      </c>
      <c r="D47" s="104">
        <v>0</v>
      </c>
      <c r="E47" s="104">
        <v>0.98</v>
      </c>
      <c r="F47" s="104">
        <v>-1.423</v>
      </c>
      <c r="G47" s="104">
        <v>1.51</v>
      </c>
      <c r="H47" s="104">
        <v>0</v>
      </c>
      <c r="I47" s="104">
        <v>0.79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5">
        <v>1.0999999999999999E-2</v>
      </c>
      <c r="P47" s="105">
        <v>-1.8E-3</v>
      </c>
      <c r="Q47" s="105">
        <v>3.5999999999999999E-3</v>
      </c>
      <c r="R47" s="105">
        <v>-3.2000000000000002E-3</v>
      </c>
      <c r="S47" s="105">
        <v>0</v>
      </c>
      <c r="T47" s="105">
        <v>0</v>
      </c>
      <c r="U47" s="105">
        <v>0</v>
      </c>
      <c r="V47" s="105">
        <v>0</v>
      </c>
      <c r="W47" s="105">
        <v>0</v>
      </c>
      <c r="X47" s="105">
        <v>0</v>
      </c>
      <c r="Y47" s="105">
        <v>0</v>
      </c>
      <c r="Z47" s="105">
        <v>0</v>
      </c>
      <c r="AA47" s="105">
        <v>0</v>
      </c>
      <c r="AB47" s="105">
        <v>0</v>
      </c>
      <c r="AC47" s="105">
        <v>0</v>
      </c>
      <c r="AD47" s="105">
        <v>0</v>
      </c>
      <c r="AE47" s="105">
        <v>0</v>
      </c>
      <c r="AF47" s="105">
        <v>0</v>
      </c>
      <c r="AG47" s="105">
        <v>0</v>
      </c>
      <c r="AH47" s="105">
        <v>0</v>
      </c>
      <c r="AI47" s="105">
        <v>0</v>
      </c>
      <c r="AJ47" s="105">
        <v>7.0000000000000001E-3</v>
      </c>
      <c r="AK47" s="105">
        <v>0</v>
      </c>
      <c r="AL47" s="105">
        <v>0</v>
      </c>
      <c r="AM47" s="105">
        <v>0</v>
      </c>
      <c r="AN47" s="105">
        <v>0</v>
      </c>
      <c r="AO47" s="105">
        <v>5.9999999999999995E-4</v>
      </c>
      <c r="AP47" s="105">
        <v>7.3000000000000001E-3</v>
      </c>
      <c r="AQ47" s="105">
        <v>6.0000000000000001E-3</v>
      </c>
      <c r="AR47" s="105">
        <v>1.0375000000000001</v>
      </c>
      <c r="AS47" s="105">
        <v>3.5999999999999999E-3</v>
      </c>
      <c r="AT47" s="105">
        <v>1.2999999999999999E-3</v>
      </c>
      <c r="AU47" s="105">
        <v>1.1000000000000001E-3</v>
      </c>
      <c r="AV47" s="105">
        <v>0.25</v>
      </c>
      <c r="AW47" s="106">
        <v>0</v>
      </c>
      <c r="AX47" s="21">
        <f t="shared" si="0"/>
        <v>222.78</v>
      </c>
      <c r="AY47" s="21">
        <f t="shared" si="1"/>
        <v>40.867000000000004</v>
      </c>
      <c r="AZ47" s="21">
        <f t="shared" si="2"/>
        <v>8.3542500000000199</v>
      </c>
      <c r="BA47" s="21">
        <f t="shared" si="3"/>
        <v>27.5975</v>
      </c>
      <c r="BB47" s="21">
        <f t="shared" si="4"/>
        <v>12.700000000000001</v>
      </c>
      <c r="BC47">
        <v>0</v>
      </c>
      <c r="BD47" s="49">
        <f t="shared" si="5"/>
        <v>40.598837500000009</v>
      </c>
      <c r="BE47">
        <v>0</v>
      </c>
      <c r="BF47" s="49">
        <f t="shared" si="6"/>
        <v>352.89758750000004</v>
      </c>
    </row>
    <row r="48" spans="1:58" ht="409.6">
      <c r="A48" s="11" t="s">
        <v>106</v>
      </c>
      <c r="B48" s="103">
        <v>42370</v>
      </c>
      <c r="C48" s="104">
        <v>18.059999999999999</v>
      </c>
      <c r="D48" s="104">
        <v>0</v>
      </c>
      <c r="E48" s="104">
        <v>-0.11</v>
      </c>
      <c r="F48" s="104">
        <v>0</v>
      </c>
      <c r="G48" s="104">
        <v>0</v>
      </c>
      <c r="H48" s="104">
        <v>0</v>
      </c>
      <c r="I48" s="104">
        <v>0.79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5">
        <v>1.11E-2</v>
      </c>
      <c r="P48" s="105">
        <v>0</v>
      </c>
      <c r="Q48" s="105">
        <v>0</v>
      </c>
      <c r="R48" s="105">
        <v>0</v>
      </c>
      <c r="S48" s="105">
        <v>0</v>
      </c>
      <c r="T48" s="105">
        <v>0</v>
      </c>
      <c r="U48" s="105">
        <v>0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0</v>
      </c>
      <c r="AF48" s="105">
        <v>0</v>
      </c>
      <c r="AG48" s="105">
        <v>0</v>
      </c>
      <c r="AH48" s="105">
        <v>0</v>
      </c>
      <c r="AI48" s="105">
        <v>0</v>
      </c>
      <c r="AJ48" s="105">
        <v>0</v>
      </c>
      <c r="AK48" s="105">
        <v>0</v>
      </c>
      <c r="AL48" s="105">
        <v>0</v>
      </c>
      <c r="AM48" s="105">
        <v>0</v>
      </c>
      <c r="AN48" s="105">
        <v>0</v>
      </c>
      <c r="AO48" s="105">
        <v>0</v>
      </c>
      <c r="AP48" s="105">
        <v>8.3999999999999995E-3</v>
      </c>
      <c r="AQ48" s="105">
        <v>6.7999999999999996E-3</v>
      </c>
      <c r="AR48" s="105">
        <v>1.0383</v>
      </c>
      <c r="AS48" s="105">
        <v>3.5999999999999999E-3</v>
      </c>
      <c r="AT48" s="105">
        <v>1.2999999999999999E-3</v>
      </c>
      <c r="AU48" s="105">
        <v>1.1000000000000001E-3</v>
      </c>
      <c r="AV48" s="105">
        <v>0.25</v>
      </c>
      <c r="AW48" s="106">
        <v>0</v>
      </c>
      <c r="AX48" s="21">
        <f t="shared" si="0"/>
        <v>222.78</v>
      </c>
      <c r="AY48" s="21">
        <f t="shared" si="1"/>
        <v>40.94</v>
      </c>
      <c r="AZ48" s="21">
        <f t="shared" si="2"/>
        <v>8.5324740000000006</v>
      </c>
      <c r="BA48" s="21">
        <f t="shared" si="3"/>
        <v>31.564319999999995</v>
      </c>
      <c r="BB48" s="21">
        <f t="shared" si="4"/>
        <v>12.7096</v>
      </c>
      <c r="BC48">
        <v>0</v>
      </c>
      <c r="BD48" s="49">
        <f t="shared" si="5"/>
        <v>41.148431220000006</v>
      </c>
      <c r="BE48">
        <v>0</v>
      </c>
      <c r="BF48" s="49">
        <f t="shared" si="6"/>
        <v>357.67482522000006</v>
      </c>
    </row>
    <row r="49" spans="1:58" ht="409.6">
      <c r="A49" s="12" t="s">
        <v>220</v>
      </c>
      <c r="B49" s="103">
        <v>42491</v>
      </c>
      <c r="C49" s="104">
        <v>21.94</v>
      </c>
      <c r="D49" s="104">
        <v>-0.14000000000000001</v>
      </c>
      <c r="E49" s="104">
        <v>0.93</v>
      </c>
      <c r="F49" s="104">
        <v>0</v>
      </c>
      <c r="G49" s="104">
        <v>0</v>
      </c>
      <c r="H49" s="104">
        <v>0</v>
      </c>
      <c r="I49" s="104">
        <v>0.79</v>
      </c>
      <c r="J49" s="104">
        <v>0</v>
      </c>
      <c r="K49" s="104">
        <v>0</v>
      </c>
      <c r="L49" s="104">
        <v>0</v>
      </c>
      <c r="M49" s="104">
        <v>0</v>
      </c>
      <c r="N49" s="104">
        <v>0</v>
      </c>
      <c r="O49" s="105">
        <v>1.3899999999999999E-2</v>
      </c>
      <c r="P49" s="105">
        <v>-3.0000000000000001E-3</v>
      </c>
      <c r="Q49" s="105">
        <v>-1E-4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105">
        <v>0</v>
      </c>
      <c r="AB49" s="105">
        <v>0</v>
      </c>
      <c r="AC49" s="105">
        <v>0</v>
      </c>
      <c r="AD49" s="105">
        <v>0</v>
      </c>
      <c r="AE49" s="105">
        <v>0</v>
      </c>
      <c r="AF49" s="105">
        <v>0</v>
      </c>
      <c r="AG49" s="105">
        <v>0</v>
      </c>
      <c r="AH49" s="105">
        <v>0</v>
      </c>
      <c r="AI49" s="105">
        <v>0</v>
      </c>
      <c r="AJ49" s="105">
        <v>0</v>
      </c>
      <c r="AK49" s="105">
        <v>0</v>
      </c>
      <c r="AL49" s="105">
        <v>0</v>
      </c>
      <c r="AM49" s="105">
        <v>0</v>
      </c>
      <c r="AN49" s="105">
        <v>0</v>
      </c>
      <c r="AO49" s="105">
        <v>5.0000000000000001E-4</v>
      </c>
      <c r="AP49" s="105">
        <v>7.1000000000000004E-3</v>
      </c>
      <c r="AQ49" s="105">
        <v>5.3E-3</v>
      </c>
      <c r="AR49" s="105">
        <v>1.0479000000000001</v>
      </c>
      <c r="AS49" s="105">
        <v>3.5999999999999999E-3</v>
      </c>
      <c r="AT49" s="105">
        <v>1.2999999999999999E-3</v>
      </c>
      <c r="AU49" s="105">
        <v>1.1000000000000001E-3</v>
      </c>
      <c r="AV49" s="105">
        <v>0.25</v>
      </c>
      <c r="AW49" s="106">
        <v>0</v>
      </c>
      <c r="AX49" s="21">
        <f t="shared" si="0"/>
        <v>222.78</v>
      </c>
      <c r="AY49" s="21">
        <f t="shared" si="1"/>
        <v>46.120000000000005</v>
      </c>
      <c r="AZ49" s="21">
        <f t="shared" si="2"/>
        <v>10.671162000000011</v>
      </c>
      <c r="BA49" s="21">
        <f t="shared" si="3"/>
        <v>25.987920000000006</v>
      </c>
      <c r="BB49" s="21">
        <f t="shared" si="4"/>
        <v>12.8248</v>
      </c>
      <c r="BC49">
        <v>0</v>
      </c>
      <c r="BD49" s="49">
        <f t="shared" si="5"/>
        <v>41.389904660000006</v>
      </c>
      <c r="BE49">
        <v>0</v>
      </c>
      <c r="BF49" s="49">
        <f t="shared" si="6"/>
        <v>359.77378666000004</v>
      </c>
    </row>
    <row r="50" spans="1:58" ht="409.6">
      <c r="A50" s="11" t="s">
        <v>110</v>
      </c>
      <c r="B50" s="103">
        <v>42491</v>
      </c>
      <c r="C50" s="104">
        <v>21.06</v>
      </c>
      <c r="D50" s="104">
        <v>0</v>
      </c>
      <c r="E50" s="104">
        <v>-0.28000000000000003</v>
      </c>
      <c r="F50" s="104">
        <v>0.13</v>
      </c>
      <c r="G50" s="104">
        <v>0</v>
      </c>
      <c r="H50" s="104">
        <v>0</v>
      </c>
      <c r="I50" s="104">
        <v>0.79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5">
        <v>9.7999999999999997E-3</v>
      </c>
      <c r="P50" s="105">
        <v>-3.5999999999999999E-3</v>
      </c>
      <c r="Q50" s="105">
        <v>-1E-3</v>
      </c>
      <c r="R50" s="105">
        <v>6.9999999999999999E-4</v>
      </c>
      <c r="S50" s="105">
        <v>0</v>
      </c>
      <c r="T50" s="105">
        <v>0</v>
      </c>
      <c r="U50" s="105">
        <v>0</v>
      </c>
      <c r="V50" s="105">
        <v>0</v>
      </c>
      <c r="W50" s="105">
        <v>0</v>
      </c>
      <c r="X50" s="105">
        <v>0</v>
      </c>
      <c r="Y50" s="105">
        <v>0</v>
      </c>
      <c r="Z50" s="105">
        <v>0</v>
      </c>
      <c r="AA50" s="105">
        <v>0</v>
      </c>
      <c r="AB50" s="105">
        <v>0</v>
      </c>
      <c r="AC50" s="105">
        <v>0</v>
      </c>
      <c r="AD50" s="105">
        <v>0</v>
      </c>
      <c r="AE50" s="105">
        <v>0</v>
      </c>
      <c r="AF50" s="105">
        <v>0</v>
      </c>
      <c r="AG50" s="105">
        <v>0</v>
      </c>
      <c r="AH50" s="105">
        <v>0</v>
      </c>
      <c r="AI50" s="105">
        <v>0</v>
      </c>
      <c r="AJ50" s="105">
        <v>6.3E-3</v>
      </c>
      <c r="AK50" s="105">
        <v>0</v>
      </c>
      <c r="AL50" s="105">
        <v>0</v>
      </c>
      <c r="AM50" s="105">
        <v>0</v>
      </c>
      <c r="AN50" s="105">
        <v>0</v>
      </c>
      <c r="AO50" s="105">
        <v>0</v>
      </c>
      <c r="AP50" s="105">
        <v>7.1999999999999998E-3</v>
      </c>
      <c r="AQ50" s="105">
        <v>1.5E-3</v>
      </c>
      <c r="AR50" s="105">
        <v>1.0379</v>
      </c>
      <c r="AS50" s="105">
        <v>3.5999999999999999E-3</v>
      </c>
      <c r="AT50" s="105">
        <v>1.2999999999999999E-3</v>
      </c>
      <c r="AU50" s="105">
        <v>1.1000000000000001E-3</v>
      </c>
      <c r="AV50" s="105">
        <v>0.25</v>
      </c>
      <c r="AW50" s="106">
        <v>0</v>
      </c>
      <c r="AX50" s="21">
        <f t="shared" si="0"/>
        <v>222.78</v>
      </c>
      <c r="AY50" s="21">
        <f t="shared" si="1"/>
        <v>33.499999999999993</v>
      </c>
      <c r="AZ50" s="21">
        <f t="shared" si="2"/>
        <v>8.4433620000000094</v>
      </c>
      <c r="BA50" s="21">
        <f t="shared" si="3"/>
        <v>18.059460000000001</v>
      </c>
      <c r="BB50" s="21">
        <f t="shared" si="4"/>
        <v>12.704800000000001</v>
      </c>
      <c r="BC50">
        <v>0</v>
      </c>
      <c r="BD50" s="49">
        <f t="shared" si="5"/>
        <v>38.41339086</v>
      </c>
      <c r="BE50">
        <v>0</v>
      </c>
      <c r="BF50" s="49">
        <f t="shared" si="6"/>
        <v>333.90101285999998</v>
      </c>
    </row>
    <row r="51" spans="1:58" ht="409.6">
      <c r="A51" s="11" t="s">
        <v>111</v>
      </c>
      <c r="B51" s="103">
        <v>42401</v>
      </c>
      <c r="C51" s="104">
        <v>24.85</v>
      </c>
      <c r="D51" s="104">
        <v>0</v>
      </c>
      <c r="E51" s="104">
        <v>0.1</v>
      </c>
      <c r="F51" s="104">
        <v>0.93</v>
      </c>
      <c r="G51" s="104">
        <v>-0.37</v>
      </c>
      <c r="H51" s="104">
        <v>0</v>
      </c>
      <c r="I51" s="104">
        <v>0.79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5">
        <v>1.6400000000000001E-2</v>
      </c>
      <c r="P51" s="105">
        <v>-2.0000000000000001E-4</v>
      </c>
      <c r="Q51" s="105">
        <v>2.0000000000000001E-4</v>
      </c>
      <c r="R51" s="105">
        <v>0</v>
      </c>
      <c r="S51" s="105">
        <v>0</v>
      </c>
      <c r="T51" s="105">
        <v>0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0</v>
      </c>
      <c r="AF51" s="105">
        <v>0</v>
      </c>
      <c r="AG51" s="105">
        <v>0</v>
      </c>
      <c r="AH51" s="105">
        <v>0</v>
      </c>
      <c r="AI51" s="105">
        <v>0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8.9999999999999998E-4</v>
      </c>
      <c r="AP51" s="105">
        <v>6.7000000000000002E-3</v>
      </c>
      <c r="AQ51" s="105">
        <v>3.2000000000000002E-3</v>
      </c>
      <c r="AR51" s="105">
        <v>1.0564</v>
      </c>
      <c r="AS51" s="105">
        <v>3.5999999999999999E-3</v>
      </c>
      <c r="AT51" s="105">
        <v>1.2999999999999999E-3</v>
      </c>
      <c r="AU51" s="105">
        <v>1.1000000000000001E-3</v>
      </c>
      <c r="AV51" s="105">
        <v>0.25</v>
      </c>
      <c r="AW51" s="106">
        <v>0</v>
      </c>
      <c r="AX51" s="21">
        <f t="shared" si="0"/>
        <v>222.78</v>
      </c>
      <c r="AY51" s="21">
        <f t="shared" si="1"/>
        <v>60.900000000000006</v>
      </c>
      <c r="AZ51" s="21">
        <f t="shared" si="2"/>
        <v>12.564792000000001</v>
      </c>
      <c r="BA51" s="21">
        <f t="shared" si="3"/>
        <v>20.916720000000005</v>
      </c>
      <c r="BB51" s="21">
        <f t="shared" si="4"/>
        <v>12.9268</v>
      </c>
      <c r="BC51">
        <v>0</v>
      </c>
      <c r="BD51" s="49">
        <f t="shared" si="5"/>
        <v>42.911480560000008</v>
      </c>
      <c r="BE51">
        <v>0</v>
      </c>
      <c r="BF51" s="49">
        <f t="shared" si="6"/>
        <v>372.99979256000006</v>
      </c>
    </row>
    <row r="52" spans="1:58" ht="409.6">
      <c r="A52" s="11" t="s">
        <v>112</v>
      </c>
      <c r="B52" s="103">
        <v>42491</v>
      </c>
      <c r="C52" s="104">
        <v>18.899999999999999</v>
      </c>
      <c r="D52" s="104">
        <v>0.85</v>
      </c>
      <c r="E52" s="104">
        <v>0</v>
      </c>
      <c r="F52" s="104">
        <v>0</v>
      </c>
      <c r="G52" s="104">
        <v>0</v>
      </c>
      <c r="H52" s="104">
        <v>0</v>
      </c>
      <c r="I52" s="104">
        <v>0.79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5">
        <v>1.0800000000000001E-2</v>
      </c>
      <c r="P52" s="105">
        <v>-1E-4</v>
      </c>
      <c r="Q52" s="105">
        <v>-3.5999999999999999E-3</v>
      </c>
      <c r="R52" s="105">
        <v>2.0000000000000001E-4</v>
      </c>
      <c r="S52" s="105">
        <v>0</v>
      </c>
      <c r="T52" s="105">
        <v>0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0</v>
      </c>
      <c r="AG52" s="105">
        <v>0</v>
      </c>
      <c r="AH52" s="105">
        <v>0</v>
      </c>
      <c r="AI52" s="105">
        <v>0</v>
      </c>
      <c r="AJ52" s="105">
        <v>1.6999999999999999E-3</v>
      </c>
      <c r="AK52" s="105">
        <v>3.8E-3</v>
      </c>
      <c r="AL52" s="105">
        <v>0</v>
      </c>
      <c r="AM52" s="105">
        <v>0</v>
      </c>
      <c r="AN52" s="105">
        <v>0</v>
      </c>
      <c r="AO52" s="105">
        <v>6.9999999999999994E-5</v>
      </c>
      <c r="AP52" s="105">
        <v>6.7000000000000002E-3</v>
      </c>
      <c r="AQ52" s="105">
        <v>5.7999999999999996E-3</v>
      </c>
      <c r="AR52" s="105">
        <v>1.0470999999999999</v>
      </c>
      <c r="AS52" s="105">
        <v>3.5999999999999999E-3</v>
      </c>
      <c r="AT52" s="105">
        <v>1.2999999999999999E-3</v>
      </c>
      <c r="AU52" s="105">
        <v>1.1000000000000001E-3</v>
      </c>
      <c r="AV52" s="105">
        <v>0.25</v>
      </c>
      <c r="AW52" s="106">
        <v>0</v>
      </c>
      <c r="AX52" s="21">
        <f t="shared" si="0"/>
        <v>222.78</v>
      </c>
      <c r="AY52" s="21">
        <f t="shared" si="1"/>
        <v>35.28</v>
      </c>
      <c r="AZ52" s="21">
        <f t="shared" si="2"/>
        <v>10.492937999999983</v>
      </c>
      <c r="BA52" s="21">
        <f t="shared" si="3"/>
        <v>26.177499999999998</v>
      </c>
      <c r="BB52" s="21">
        <f t="shared" si="4"/>
        <v>12.815199999999999</v>
      </c>
      <c r="BC52">
        <v>0</v>
      </c>
      <c r="BD52" s="49">
        <f t="shared" si="5"/>
        <v>39.980932940000002</v>
      </c>
      <c r="BE52">
        <v>0</v>
      </c>
      <c r="BF52" s="49">
        <f t="shared" si="6"/>
        <v>347.52657094</v>
      </c>
    </row>
    <row r="53" spans="1:58" ht="409.6">
      <c r="A53" s="11" t="s">
        <v>113</v>
      </c>
      <c r="B53" s="103">
        <v>42491</v>
      </c>
      <c r="C53" s="104">
        <v>24.25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0.79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5">
        <v>1.23E-2</v>
      </c>
      <c r="P53" s="105">
        <v>3.8999999999999998E-3</v>
      </c>
      <c r="Q53" s="105">
        <v>0</v>
      </c>
      <c r="R53" s="105">
        <v>0</v>
      </c>
      <c r="S53" s="105">
        <v>0</v>
      </c>
      <c r="T53" s="105">
        <v>0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0</v>
      </c>
      <c r="AD53" s="105">
        <v>0</v>
      </c>
      <c r="AE53" s="105">
        <v>0</v>
      </c>
      <c r="AF53" s="105">
        <v>0</v>
      </c>
      <c r="AG53" s="105">
        <v>0</v>
      </c>
      <c r="AH53" s="105">
        <v>0</v>
      </c>
      <c r="AI53" s="105">
        <v>0</v>
      </c>
      <c r="AJ53" s="105">
        <v>1.1999999999999999E-3</v>
      </c>
      <c r="AK53" s="105">
        <v>0</v>
      </c>
      <c r="AL53" s="105">
        <v>0</v>
      </c>
      <c r="AM53" s="105">
        <v>0</v>
      </c>
      <c r="AN53" s="105">
        <v>0</v>
      </c>
      <c r="AO53" s="105">
        <v>1.2999999999999999E-3</v>
      </c>
      <c r="AP53" s="105">
        <v>5.8999999999999999E-3</v>
      </c>
      <c r="AQ53" s="105">
        <v>2.7000000000000001E-3</v>
      </c>
      <c r="AR53" s="105">
        <v>1.0712999999999999</v>
      </c>
      <c r="AS53" s="105">
        <v>3.5999999999999999E-3</v>
      </c>
      <c r="AT53" s="105">
        <v>1.2999999999999999E-3</v>
      </c>
      <c r="AU53" s="105">
        <v>1.1000000000000001E-3</v>
      </c>
      <c r="AV53" s="105">
        <v>0.25</v>
      </c>
      <c r="AW53" s="106">
        <v>0</v>
      </c>
      <c r="AX53" s="21">
        <f t="shared" si="0"/>
        <v>222.78</v>
      </c>
      <c r="AY53" s="21">
        <f t="shared" si="1"/>
        <v>60.039999999999992</v>
      </c>
      <c r="AZ53" s="21">
        <f t="shared" si="2"/>
        <v>15.884213999999982</v>
      </c>
      <c r="BA53" s="21">
        <f t="shared" si="3"/>
        <v>18.426359999999999</v>
      </c>
      <c r="BB53" s="21">
        <f t="shared" si="4"/>
        <v>13.105599999999999</v>
      </c>
      <c r="BC53">
        <v>0</v>
      </c>
      <c r="BD53" s="49">
        <f t="shared" si="5"/>
        <v>42.930702619999998</v>
      </c>
      <c r="BE53">
        <v>0</v>
      </c>
      <c r="BF53" s="49">
        <f t="shared" si="6"/>
        <v>373.16687661999993</v>
      </c>
    </row>
    <row r="54" spans="1:58" ht="409.6">
      <c r="A54" s="11" t="s">
        <v>114</v>
      </c>
      <c r="B54" s="103">
        <v>42370</v>
      </c>
      <c r="C54" s="104">
        <v>18.22</v>
      </c>
      <c r="D54" s="104">
        <v>0</v>
      </c>
      <c r="E54" s="104">
        <v>0.77</v>
      </c>
      <c r="F54" s="104">
        <v>0</v>
      </c>
      <c r="G54" s="104">
        <v>0</v>
      </c>
      <c r="H54" s="104">
        <v>0</v>
      </c>
      <c r="I54" s="104">
        <v>0.79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5">
        <v>1.21E-2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4.0000000000000002E-4</v>
      </c>
      <c r="AP54" s="105">
        <v>8.0999999999999996E-3</v>
      </c>
      <c r="AQ54" s="105">
        <v>5.4999999999999997E-3</v>
      </c>
      <c r="AR54" s="105">
        <v>1.0376000000000001</v>
      </c>
      <c r="AS54" s="105">
        <v>3.5999999999999999E-3</v>
      </c>
      <c r="AT54" s="105">
        <v>1.2999999999999999E-3</v>
      </c>
      <c r="AU54" s="105">
        <v>1.1000000000000001E-3</v>
      </c>
      <c r="AV54" s="105">
        <v>0.25</v>
      </c>
      <c r="AW54" s="106">
        <v>0</v>
      </c>
      <c r="AX54" s="21">
        <f t="shared" si="0"/>
        <v>222.78</v>
      </c>
      <c r="AY54" s="21">
        <f t="shared" si="1"/>
        <v>44.779999999999994</v>
      </c>
      <c r="AZ54" s="21">
        <f t="shared" si="2"/>
        <v>8.3765280000000182</v>
      </c>
      <c r="BA54" s="21">
        <f t="shared" si="3"/>
        <v>28.222720000000002</v>
      </c>
      <c r="BB54" s="21">
        <f t="shared" si="4"/>
        <v>12.7012</v>
      </c>
      <c r="BC54">
        <v>0</v>
      </c>
      <c r="BD54" s="49">
        <f t="shared" si="5"/>
        <v>41.191858240000002</v>
      </c>
      <c r="BE54">
        <v>0</v>
      </c>
      <c r="BF54" s="49">
        <f t="shared" si="6"/>
        <v>358.05230624000001</v>
      </c>
    </row>
    <row r="55" spans="1:58" ht="409.6">
      <c r="A55" s="11" t="s">
        <v>115</v>
      </c>
      <c r="B55" s="103">
        <v>42491</v>
      </c>
      <c r="C55" s="104">
        <v>18.190000000000001</v>
      </c>
      <c r="D55" s="104">
        <v>0</v>
      </c>
      <c r="E55" s="104">
        <v>0.17</v>
      </c>
      <c r="F55" s="104">
        <v>0</v>
      </c>
      <c r="G55" s="104">
        <v>0</v>
      </c>
      <c r="H55" s="104">
        <v>0</v>
      </c>
      <c r="I55" s="104">
        <v>0.79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5">
        <v>1.0200000000000001E-2</v>
      </c>
      <c r="P55" s="105">
        <v>6.9999999999999999E-4</v>
      </c>
      <c r="Q55" s="105">
        <v>-6.9999999999999999E-4</v>
      </c>
      <c r="R55" s="105">
        <v>-1.4E-3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0</v>
      </c>
      <c r="AJ55" s="105">
        <v>2.8999999999999998E-3</v>
      </c>
      <c r="AK55" s="105">
        <v>0</v>
      </c>
      <c r="AL55" s="105">
        <v>0</v>
      </c>
      <c r="AM55" s="105">
        <v>0</v>
      </c>
      <c r="AN55" s="105">
        <v>0</v>
      </c>
      <c r="AO55" s="105">
        <v>1.6999999999999999E-3</v>
      </c>
      <c r="AP55" s="105">
        <v>6.7999999999999996E-3</v>
      </c>
      <c r="AQ55" s="105">
        <v>3.7000000000000002E-3</v>
      </c>
      <c r="AR55" s="105">
        <v>1.0481</v>
      </c>
      <c r="AS55" s="105">
        <v>3.5999999999999999E-3</v>
      </c>
      <c r="AT55" s="105">
        <v>1.2999999999999999E-3</v>
      </c>
      <c r="AU55" s="105">
        <v>1.1000000000000001E-3</v>
      </c>
      <c r="AV55" s="105">
        <v>0.25</v>
      </c>
      <c r="AW55" s="106">
        <v>0</v>
      </c>
      <c r="AX55" s="21">
        <f t="shared" si="0"/>
        <v>222.78</v>
      </c>
      <c r="AY55" s="21">
        <f t="shared" si="1"/>
        <v>40.150000000000006</v>
      </c>
      <c r="AZ55" s="21">
        <f t="shared" si="2"/>
        <v>10.715718000000008</v>
      </c>
      <c r="BA55" s="21">
        <f t="shared" si="3"/>
        <v>22.010100000000001</v>
      </c>
      <c r="BB55" s="21">
        <f t="shared" si="4"/>
        <v>12.827200000000001</v>
      </c>
      <c r="BC55">
        <v>0</v>
      </c>
      <c r="BD55" s="49">
        <f t="shared" si="5"/>
        <v>40.102792340000001</v>
      </c>
      <c r="BE55">
        <v>0</v>
      </c>
      <c r="BF55" s="49">
        <f t="shared" si="6"/>
        <v>348.58581034000002</v>
      </c>
    </row>
    <row r="56" spans="1:58" ht="409.6">
      <c r="A56" s="11" t="s">
        <v>117</v>
      </c>
      <c r="B56" s="103">
        <v>42491</v>
      </c>
      <c r="C56" s="104">
        <v>17.68</v>
      </c>
      <c r="D56" s="104">
        <v>0</v>
      </c>
      <c r="E56" s="104">
        <v>2.56</v>
      </c>
      <c r="F56" s="104">
        <v>-3.63</v>
      </c>
      <c r="G56" s="104">
        <v>-0.08</v>
      </c>
      <c r="H56" s="104">
        <v>0</v>
      </c>
      <c r="I56" s="104">
        <v>0.79</v>
      </c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5">
        <v>1.2699999999999999E-2</v>
      </c>
      <c r="P56" s="105">
        <v>1.2999999999999999E-3</v>
      </c>
      <c r="Q56" s="105">
        <v>-2.8E-3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6.7999999999999996E-3</v>
      </c>
      <c r="AK56" s="105">
        <v>0</v>
      </c>
      <c r="AL56" s="105">
        <v>0</v>
      </c>
      <c r="AM56" s="105">
        <v>0</v>
      </c>
      <c r="AN56" s="105">
        <v>0</v>
      </c>
      <c r="AO56" s="105">
        <v>5.9999999999999995E-4</v>
      </c>
      <c r="AP56" s="105">
        <v>5.4000000000000003E-3</v>
      </c>
      <c r="AQ56" s="105">
        <v>4.1000000000000003E-3</v>
      </c>
      <c r="AR56" s="105">
        <v>1.0561</v>
      </c>
      <c r="AS56" s="105">
        <v>3.5999999999999999E-3</v>
      </c>
      <c r="AT56" s="105">
        <v>1.2999999999999999E-3</v>
      </c>
      <c r="AU56" s="105">
        <v>1.1000000000000001E-3</v>
      </c>
      <c r="AV56" s="105">
        <v>0.25</v>
      </c>
      <c r="AW56" s="106">
        <v>0</v>
      </c>
      <c r="AX56" s="21">
        <f t="shared" si="0"/>
        <v>222.78</v>
      </c>
      <c r="AY56" s="21">
        <f t="shared" si="1"/>
        <v>40.919999999999995</v>
      </c>
      <c r="AZ56" s="21">
        <f t="shared" si="2"/>
        <v>12.497958000000009</v>
      </c>
      <c r="BA56" s="21">
        <f t="shared" si="3"/>
        <v>20.065900000000006</v>
      </c>
      <c r="BB56" s="21">
        <f t="shared" si="4"/>
        <v>12.923200000000001</v>
      </c>
      <c r="BC56">
        <v>0</v>
      </c>
      <c r="BD56" s="49">
        <f t="shared" si="5"/>
        <v>40.19431754</v>
      </c>
      <c r="BE56">
        <v>0</v>
      </c>
      <c r="BF56" s="49">
        <f t="shared" si="6"/>
        <v>349.38137553999996</v>
      </c>
    </row>
    <row r="57" spans="1:58" ht="409.6">
      <c r="A57" s="11" t="s">
        <v>118</v>
      </c>
      <c r="B57" s="103">
        <v>42370</v>
      </c>
      <c r="C57" s="104">
        <v>11.21</v>
      </c>
      <c r="D57" s="104">
        <v>0</v>
      </c>
      <c r="E57" s="104">
        <v>0.06</v>
      </c>
      <c r="F57" s="104">
        <v>0.6</v>
      </c>
      <c r="G57" s="104">
        <v>0</v>
      </c>
      <c r="H57" s="104">
        <v>0</v>
      </c>
      <c r="I57" s="104">
        <v>0.79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5">
        <v>1.4200000000000001E-2</v>
      </c>
      <c r="P57" s="105">
        <v>5.9999999999999995E-4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  <c r="AI57" s="105">
        <v>0</v>
      </c>
      <c r="AJ57" s="105">
        <v>1.2999999999999999E-3</v>
      </c>
      <c r="AK57" s="105">
        <v>0</v>
      </c>
      <c r="AL57" s="105">
        <v>0</v>
      </c>
      <c r="AM57" s="105">
        <v>0</v>
      </c>
      <c r="AN57" s="105">
        <v>0</v>
      </c>
      <c r="AO57" s="105">
        <v>0</v>
      </c>
      <c r="AP57" s="105">
        <v>7.7999999999999996E-3</v>
      </c>
      <c r="AQ57" s="105">
        <v>6.1999999999999998E-3</v>
      </c>
      <c r="AR57" s="105">
        <v>1.0486</v>
      </c>
      <c r="AS57" s="105">
        <v>3.5999999999999999E-3</v>
      </c>
      <c r="AT57" s="105">
        <v>1.2999999999999999E-3</v>
      </c>
      <c r="AU57" s="105">
        <v>1.1000000000000001E-3</v>
      </c>
      <c r="AV57" s="105">
        <v>0.25</v>
      </c>
      <c r="AW57" s="106">
        <v>0</v>
      </c>
      <c r="AX57" s="21">
        <f t="shared" si="0"/>
        <v>222.78</v>
      </c>
      <c r="AY57" s="21">
        <f t="shared" si="1"/>
        <v>42.260000000000005</v>
      </c>
      <c r="AZ57" s="21">
        <f t="shared" si="2"/>
        <v>10.827107999999996</v>
      </c>
      <c r="BA57" s="21">
        <f t="shared" si="3"/>
        <v>29.360799999999994</v>
      </c>
      <c r="BB57" s="21">
        <f t="shared" si="4"/>
        <v>12.8332</v>
      </c>
      <c r="BC57">
        <v>0</v>
      </c>
      <c r="BD57" s="49">
        <f t="shared" si="5"/>
        <v>41.347944040000002</v>
      </c>
      <c r="BE57">
        <v>0</v>
      </c>
      <c r="BF57" s="49">
        <f t="shared" si="6"/>
        <v>359.40905204000001</v>
      </c>
    </row>
    <row r="58" spans="1:58" ht="409.6">
      <c r="A58" s="67" t="s">
        <v>119</v>
      </c>
      <c r="B58" s="103">
        <v>42491</v>
      </c>
      <c r="C58" s="104">
        <v>14.02</v>
      </c>
      <c r="D58" s="104">
        <v>0</v>
      </c>
      <c r="E58" s="104">
        <v>0.32</v>
      </c>
      <c r="F58" s="104">
        <v>1.68</v>
      </c>
      <c r="G58" s="104">
        <v>7.0000000000000007E-2</v>
      </c>
      <c r="H58" s="104">
        <v>0.11</v>
      </c>
      <c r="I58" s="104">
        <v>0.79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5">
        <v>1.29E-2</v>
      </c>
      <c r="P58" s="105">
        <v>-8.0000000000000004E-4</v>
      </c>
      <c r="Q58" s="105">
        <v>-2.7000000000000001E-3</v>
      </c>
      <c r="R58" s="105">
        <v>-4.0000000000000002E-4</v>
      </c>
      <c r="S58" s="105">
        <v>2.9999999999999997E-4</v>
      </c>
      <c r="T58" s="105">
        <v>0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  <c r="AI58" s="105">
        <v>0</v>
      </c>
      <c r="AJ58" s="105">
        <v>6.1999999999999998E-3</v>
      </c>
      <c r="AK58" s="105">
        <v>0</v>
      </c>
      <c r="AL58" s="105">
        <v>0</v>
      </c>
      <c r="AM58" s="105">
        <v>0</v>
      </c>
      <c r="AN58" s="105">
        <v>0</v>
      </c>
      <c r="AO58" s="105">
        <v>8.0000000000000004E-4</v>
      </c>
      <c r="AP58" s="105">
        <v>5.8999999999999999E-3</v>
      </c>
      <c r="AQ58" s="105">
        <v>4.4999999999999997E-3</v>
      </c>
      <c r="AR58" s="105">
        <v>1.0457000000000001</v>
      </c>
      <c r="AS58" s="105">
        <v>3.5999999999999999E-3</v>
      </c>
      <c r="AT58" s="105">
        <v>1.2999999999999999E-3</v>
      </c>
      <c r="AU58" s="105">
        <v>1.1000000000000001E-3</v>
      </c>
      <c r="AV58" s="105">
        <v>0.25</v>
      </c>
      <c r="AW58" s="106">
        <v>0</v>
      </c>
      <c r="AX58" s="21">
        <f t="shared" si="0"/>
        <v>222.78</v>
      </c>
      <c r="AY58" s="21">
        <f t="shared" si="1"/>
        <v>37.19</v>
      </c>
      <c r="AZ58" s="21">
        <f t="shared" si="2"/>
        <v>10.181046000000016</v>
      </c>
      <c r="BA58" s="21">
        <f t="shared" si="3"/>
        <v>21.75056</v>
      </c>
      <c r="BB58" s="21">
        <f t="shared" si="4"/>
        <v>12.798400000000001</v>
      </c>
      <c r="BC58">
        <v>0</v>
      </c>
      <c r="BD58" s="49">
        <f t="shared" si="5"/>
        <v>39.611000780000012</v>
      </c>
      <c r="BE58">
        <v>0</v>
      </c>
      <c r="BF58" s="49">
        <f t="shared" si="6"/>
        <v>344.31100678000007</v>
      </c>
    </row>
    <row r="59" spans="1:58" ht="409.6">
      <c r="A59" s="92" t="s">
        <v>245</v>
      </c>
      <c r="B59" s="103">
        <v>42370</v>
      </c>
      <c r="C59" s="104">
        <v>26.52</v>
      </c>
      <c r="D59" s="104">
        <v>0</v>
      </c>
      <c r="E59" s="104">
        <v>4.1100000000000003</v>
      </c>
      <c r="F59" s="104">
        <v>0</v>
      </c>
      <c r="G59" s="104">
        <v>0</v>
      </c>
      <c r="H59" s="104">
        <v>0</v>
      </c>
      <c r="I59" s="104">
        <v>0.79</v>
      </c>
      <c r="J59" s="104">
        <v>0</v>
      </c>
      <c r="K59" s="104">
        <v>0</v>
      </c>
      <c r="L59" s="104">
        <v>0</v>
      </c>
      <c r="M59" s="104">
        <v>0</v>
      </c>
      <c r="N59" s="104">
        <v>0</v>
      </c>
      <c r="O59" s="105">
        <v>1.46E-2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1.1000000000000001E-3</v>
      </c>
      <c r="AP59" s="105">
        <v>4.3E-3</v>
      </c>
      <c r="AQ59" s="105">
        <v>3.3E-3</v>
      </c>
      <c r="AR59" s="105">
        <v>1.0809</v>
      </c>
      <c r="AS59" s="105">
        <v>3.5999999999999999E-3</v>
      </c>
      <c r="AT59" s="105">
        <v>1.2999999999999999E-3</v>
      </c>
      <c r="AU59" s="105">
        <v>1.1000000000000001E-3</v>
      </c>
      <c r="AV59" s="105">
        <v>0.25</v>
      </c>
      <c r="AW59" s="106">
        <v>0</v>
      </c>
      <c r="AX59" s="21">
        <f t="shared" si="0"/>
        <v>222.78</v>
      </c>
      <c r="AY59" s="21">
        <f t="shared" si="1"/>
        <v>62.819999999999993</v>
      </c>
      <c r="AZ59" s="21">
        <f t="shared" si="2"/>
        <v>18.022901999999995</v>
      </c>
      <c r="BA59" s="21">
        <f t="shared" si="3"/>
        <v>16.429679999999998</v>
      </c>
      <c r="BB59" s="21">
        <f t="shared" si="4"/>
        <v>13.220800000000001</v>
      </c>
      <c r="BC59">
        <v>0</v>
      </c>
      <c r="BD59" s="49">
        <f t="shared" si="5"/>
        <v>43.325539660000004</v>
      </c>
      <c r="BE59">
        <v>0</v>
      </c>
      <c r="BF59" s="49">
        <f t="shared" si="6"/>
        <v>376.59892166000003</v>
      </c>
    </row>
    <row r="60" spans="1:58" ht="409.6">
      <c r="A60" s="11" t="s">
        <v>121</v>
      </c>
      <c r="B60" s="103">
        <v>42491</v>
      </c>
      <c r="C60" s="104">
        <v>15.2</v>
      </c>
      <c r="D60" s="104">
        <v>0</v>
      </c>
      <c r="E60" s="104">
        <v>0.05</v>
      </c>
      <c r="F60" s="104">
        <v>0</v>
      </c>
      <c r="G60" s="104">
        <v>0</v>
      </c>
      <c r="H60" s="104">
        <v>0</v>
      </c>
      <c r="I60" s="104">
        <v>0.79</v>
      </c>
      <c r="J60" s="104">
        <v>0</v>
      </c>
      <c r="K60" s="104">
        <v>0</v>
      </c>
      <c r="L60" s="104">
        <v>0</v>
      </c>
      <c r="M60" s="104">
        <v>0</v>
      </c>
      <c r="N60" s="104">
        <v>0</v>
      </c>
      <c r="O60" s="105">
        <v>9.4000000000000004E-3</v>
      </c>
      <c r="P60" s="105">
        <v>1.1000000000000001E-3</v>
      </c>
      <c r="Q60" s="105">
        <v>5.0000000000000001E-4</v>
      </c>
      <c r="R60" s="105">
        <v>-2.0000000000000001E-4</v>
      </c>
      <c r="S60" s="105">
        <v>0</v>
      </c>
      <c r="T60" s="105">
        <v>0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0</v>
      </c>
      <c r="AG60" s="105">
        <v>0</v>
      </c>
      <c r="AH60" s="105">
        <v>0</v>
      </c>
      <c r="AI60" s="105">
        <v>0</v>
      </c>
      <c r="AJ60" s="105">
        <v>5.7000000000000002E-3</v>
      </c>
      <c r="AK60" s="105">
        <v>0</v>
      </c>
      <c r="AL60" s="105">
        <v>0</v>
      </c>
      <c r="AM60" s="105">
        <v>0</v>
      </c>
      <c r="AN60" s="105">
        <v>0</v>
      </c>
      <c r="AO60" s="105">
        <v>1E-3</v>
      </c>
      <c r="AP60" s="105">
        <v>7.0000000000000001E-3</v>
      </c>
      <c r="AQ60" s="105">
        <v>5.1999999999999998E-3</v>
      </c>
      <c r="AR60" s="105">
        <v>1.0548</v>
      </c>
      <c r="AS60" s="105">
        <v>3.5999999999999999E-3</v>
      </c>
      <c r="AT60" s="105">
        <v>1.2999999999999999E-3</v>
      </c>
      <c r="AU60" s="105">
        <v>1.1000000000000001E-3</v>
      </c>
      <c r="AV60" s="105">
        <v>0.25</v>
      </c>
      <c r="AW60" s="106">
        <v>0</v>
      </c>
      <c r="AX60" s="21">
        <f t="shared" si="0"/>
        <v>222.78</v>
      </c>
      <c r="AY60" s="21">
        <f t="shared" si="1"/>
        <v>39.64</v>
      </c>
      <c r="AZ60" s="21">
        <f t="shared" si="2"/>
        <v>12.208343999999991</v>
      </c>
      <c r="BA60" s="21">
        <f t="shared" si="3"/>
        <v>25.737119999999997</v>
      </c>
      <c r="BB60" s="21">
        <f t="shared" si="4"/>
        <v>12.907599999999999</v>
      </c>
      <c r="BC60">
        <v>0</v>
      </c>
      <c r="BD60" s="49">
        <f t="shared" si="5"/>
        <v>40.725498320000007</v>
      </c>
      <c r="BE60">
        <v>0</v>
      </c>
      <c r="BF60" s="49">
        <f t="shared" si="6"/>
        <v>353.99856232000002</v>
      </c>
    </row>
    <row r="61" spans="1:58" ht="409.6">
      <c r="A61" s="67" t="s">
        <v>313</v>
      </c>
      <c r="B61" s="103">
        <v>42370</v>
      </c>
      <c r="C61" s="104">
        <v>12.9</v>
      </c>
      <c r="D61" s="104">
        <v>0</v>
      </c>
      <c r="E61" s="104">
        <v>0.2</v>
      </c>
      <c r="F61" s="104">
        <v>1.33</v>
      </c>
      <c r="G61" s="104">
        <v>-0.04</v>
      </c>
      <c r="H61" s="104">
        <v>-0.1</v>
      </c>
      <c r="I61" s="104">
        <v>0.79</v>
      </c>
      <c r="J61" s="104">
        <v>0.06</v>
      </c>
      <c r="K61" s="104">
        <v>0.12</v>
      </c>
      <c r="L61" s="104">
        <v>7.0000000000000007E-2</v>
      </c>
      <c r="M61" s="104">
        <v>0</v>
      </c>
      <c r="N61" s="104">
        <v>0</v>
      </c>
      <c r="O61" s="105">
        <v>1.43E-2</v>
      </c>
      <c r="P61" s="105">
        <v>2.9999999999999997E-4</v>
      </c>
      <c r="Q61" s="105">
        <v>-2.9999999999999997E-4</v>
      </c>
      <c r="R61" s="105">
        <v>1E-4</v>
      </c>
      <c r="S61" s="105">
        <v>0</v>
      </c>
      <c r="T61" s="105">
        <v>0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0</v>
      </c>
      <c r="AG61" s="105">
        <v>0</v>
      </c>
      <c r="AH61" s="105">
        <v>0</v>
      </c>
      <c r="AI61" s="105">
        <v>0</v>
      </c>
      <c r="AJ61" s="105">
        <v>1.1999999999999999E-3</v>
      </c>
      <c r="AK61" s="105">
        <v>0</v>
      </c>
      <c r="AL61" s="105">
        <v>0</v>
      </c>
      <c r="AM61" s="105">
        <v>0</v>
      </c>
      <c r="AN61" s="105">
        <v>0</v>
      </c>
      <c r="AO61" s="105">
        <v>2.9999999999999997E-4</v>
      </c>
      <c r="AP61" s="105">
        <v>8.0000000000000002E-3</v>
      </c>
      <c r="AQ61" s="105">
        <v>3.5000000000000001E-3</v>
      </c>
      <c r="AR61" s="105">
        <v>1.0345</v>
      </c>
      <c r="AS61" s="105">
        <v>3.5999999999999999E-3</v>
      </c>
      <c r="AT61" s="105">
        <v>1.2999999999999999E-3</v>
      </c>
      <c r="AU61" s="105">
        <v>1.1000000000000001E-3</v>
      </c>
      <c r="AV61" s="105">
        <v>0.25</v>
      </c>
      <c r="AW61" s="106">
        <v>0</v>
      </c>
      <c r="AX61" s="21">
        <f t="shared" si="0"/>
        <v>222.78</v>
      </c>
      <c r="AY61" s="21">
        <f t="shared" ref="AY61:AY79" si="7">SUM(C61:N61)+SUM(O61:AI61,AO61)*$BH$1</f>
        <v>44.730000000000004</v>
      </c>
      <c r="AZ61" s="21">
        <f t="shared" si="2"/>
        <v>7.6859099999999945</v>
      </c>
      <c r="BA61" s="21">
        <f t="shared" si="3"/>
        <v>23.793499999999998</v>
      </c>
      <c r="BB61" s="21">
        <f t="shared" si="4"/>
        <v>12.664</v>
      </c>
      <c r="BC61">
        <v>0</v>
      </c>
      <c r="BD61" s="49">
        <f t="shared" si="5"/>
        <v>40.514943299999992</v>
      </c>
      <c r="BE61">
        <v>0</v>
      </c>
      <c r="BF61" s="49">
        <f t="shared" si="6"/>
        <v>352.16835329999992</v>
      </c>
    </row>
    <row r="62" spans="1:58" ht="409.6">
      <c r="A62" s="11" t="s">
        <v>123</v>
      </c>
      <c r="B62" s="103">
        <v>42491</v>
      </c>
      <c r="C62" s="104">
        <v>13.23</v>
      </c>
      <c r="D62" s="104">
        <v>0</v>
      </c>
      <c r="E62" s="104">
        <v>0.05</v>
      </c>
      <c r="F62" s="104">
        <v>0</v>
      </c>
      <c r="G62" s="104">
        <v>0</v>
      </c>
      <c r="H62" s="104">
        <v>0</v>
      </c>
      <c r="I62" s="104">
        <v>0.79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5">
        <v>1.37E-2</v>
      </c>
      <c r="P62" s="105">
        <v>2.0000000000000001E-4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5">
        <v>0</v>
      </c>
      <c r="W62" s="105">
        <v>0</v>
      </c>
      <c r="X62" s="105">
        <v>0</v>
      </c>
      <c r="Y62" s="105">
        <v>0</v>
      </c>
      <c r="Z62" s="105">
        <v>0</v>
      </c>
      <c r="AA62" s="105">
        <v>0</v>
      </c>
      <c r="AB62" s="105">
        <v>0</v>
      </c>
      <c r="AC62" s="105">
        <v>0</v>
      </c>
      <c r="AD62" s="105">
        <v>0</v>
      </c>
      <c r="AE62" s="105">
        <v>0</v>
      </c>
      <c r="AF62" s="105">
        <v>0</v>
      </c>
      <c r="AG62" s="105">
        <v>0</v>
      </c>
      <c r="AH62" s="105">
        <v>0</v>
      </c>
      <c r="AI62" s="105">
        <v>0</v>
      </c>
      <c r="AJ62" s="105">
        <v>5.4000000000000003E-3</v>
      </c>
      <c r="AK62" s="105">
        <v>0</v>
      </c>
      <c r="AL62" s="105">
        <v>0</v>
      </c>
      <c r="AM62" s="105">
        <v>0</v>
      </c>
      <c r="AN62" s="105">
        <v>0</v>
      </c>
      <c r="AO62" s="105">
        <v>0</v>
      </c>
      <c r="AP62" s="105">
        <v>6.1000000000000004E-3</v>
      </c>
      <c r="AQ62" s="105">
        <v>0</v>
      </c>
      <c r="AR62" s="105">
        <v>1.0488999999999999</v>
      </c>
      <c r="AS62" s="105">
        <v>3.5999999999999999E-3</v>
      </c>
      <c r="AT62" s="105">
        <v>1.2999999999999999E-3</v>
      </c>
      <c r="AU62" s="105">
        <v>1.1000000000000001E-3</v>
      </c>
      <c r="AV62" s="105">
        <v>0.25</v>
      </c>
      <c r="AW62" s="106">
        <v>0</v>
      </c>
      <c r="AX62" s="21">
        <f t="shared" si="0"/>
        <v>222.78</v>
      </c>
      <c r="AY62" s="21">
        <f t="shared" si="7"/>
        <v>41.870000000000005</v>
      </c>
      <c r="AZ62" s="21">
        <f t="shared" si="2"/>
        <v>10.893941999999987</v>
      </c>
      <c r="BA62" s="21">
        <f t="shared" si="3"/>
        <v>12.796579999999999</v>
      </c>
      <c r="BB62" s="21">
        <f t="shared" si="4"/>
        <v>12.8368</v>
      </c>
      <c r="BC62">
        <v>0</v>
      </c>
      <c r="BD62" s="49">
        <f t="shared" si="5"/>
        <v>39.153051859999998</v>
      </c>
      <c r="BE62">
        <v>0</v>
      </c>
      <c r="BF62" s="49">
        <f t="shared" si="6"/>
        <v>340.33037385999995</v>
      </c>
    </row>
    <row r="63" spans="1:58" ht="409.6">
      <c r="A63" s="16" t="s">
        <v>124</v>
      </c>
      <c r="B63" s="107">
        <v>42125</v>
      </c>
      <c r="C63" s="104">
        <v>13.97</v>
      </c>
      <c r="D63" s="104">
        <v>0</v>
      </c>
      <c r="E63" s="104">
        <v>0</v>
      </c>
      <c r="F63" s="104">
        <v>0</v>
      </c>
      <c r="G63" s="104">
        <v>0</v>
      </c>
      <c r="H63" s="104">
        <v>0</v>
      </c>
      <c r="I63" s="104">
        <v>0.79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5">
        <v>1.4500000000000001E-2</v>
      </c>
      <c r="P63" s="105">
        <v>-2.5999999999999999E-3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  <c r="AI63" s="105">
        <v>0</v>
      </c>
      <c r="AJ63" s="105">
        <v>2.8E-3</v>
      </c>
      <c r="AK63" s="105">
        <v>0</v>
      </c>
      <c r="AL63" s="105">
        <v>0</v>
      </c>
      <c r="AM63" s="105">
        <v>0</v>
      </c>
      <c r="AN63" s="105">
        <v>0</v>
      </c>
      <c r="AO63" s="105">
        <v>1.1000000000000001E-3</v>
      </c>
      <c r="AP63" s="105">
        <v>6.4000000000000003E-3</v>
      </c>
      <c r="AQ63" s="105">
        <v>3.3E-3</v>
      </c>
      <c r="AR63" s="105">
        <v>1.081</v>
      </c>
      <c r="AS63" s="105">
        <v>3.5999999999999999E-3</v>
      </c>
      <c r="AT63" s="105">
        <v>1.2999999999999999E-3</v>
      </c>
      <c r="AU63" s="105">
        <v>1.1000000000000001E-3</v>
      </c>
      <c r="AV63" s="105">
        <v>0.25</v>
      </c>
      <c r="AW63" s="106">
        <v>0</v>
      </c>
      <c r="AX63" s="21">
        <f t="shared" si="0"/>
        <v>222.78</v>
      </c>
      <c r="AY63" s="21">
        <f t="shared" si="7"/>
        <v>40.760000000000005</v>
      </c>
      <c r="AZ63" s="21">
        <f t="shared" si="2"/>
        <v>18.045179999999991</v>
      </c>
      <c r="BA63" s="21">
        <f t="shared" si="3"/>
        <v>20.971399999999999</v>
      </c>
      <c r="BB63" s="21">
        <f t="shared" si="4"/>
        <v>13.222</v>
      </c>
      <c r="BC63">
        <v>0</v>
      </c>
      <c r="BD63" s="49">
        <f t="shared" si="5"/>
        <v>41.051215400000004</v>
      </c>
      <c r="BE63">
        <v>0</v>
      </c>
      <c r="BF63" s="49">
        <f t="shared" si="6"/>
        <v>356.82979540000002</v>
      </c>
    </row>
    <row r="64" spans="1:58" ht="409.6">
      <c r="A64" s="16" t="s">
        <v>125</v>
      </c>
      <c r="B64" s="107">
        <v>42125</v>
      </c>
      <c r="C64" s="104">
        <v>13.19</v>
      </c>
      <c r="D64" s="104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0.79</v>
      </c>
      <c r="J64" s="104">
        <v>0</v>
      </c>
      <c r="K64" s="104">
        <v>0</v>
      </c>
      <c r="L64" s="104">
        <v>0</v>
      </c>
      <c r="M64" s="104">
        <v>0</v>
      </c>
      <c r="N64" s="104">
        <v>0</v>
      </c>
      <c r="O64" s="105">
        <v>1.4999999999999999E-2</v>
      </c>
      <c r="P64" s="105">
        <v>2.8999999999999998E-3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0</v>
      </c>
      <c r="AF64" s="105">
        <v>0</v>
      </c>
      <c r="AG64" s="105">
        <v>0</v>
      </c>
      <c r="AH64" s="105">
        <v>0</v>
      </c>
      <c r="AI64" s="105">
        <v>0</v>
      </c>
      <c r="AJ64" s="105">
        <v>8.0000000000000004E-4</v>
      </c>
      <c r="AK64" s="105">
        <v>0</v>
      </c>
      <c r="AL64" s="105">
        <v>0</v>
      </c>
      <c r="AM64" s="105">
        <v>0</v>
      </c>
      <c r="AN64" s="105">
        <v>0</v>
      </c>
      <c r="AO64" s="105">
        <v>2.3999999999999998E-3</v>
      </c>
      <c r="AP64" s="105">
        <v>8.2000000000000007E-3</v>
      </c>
      <c r="AQ64" s="105">
        <v>5.8999999999999999E-3</v>
      </c>
      <c r="AR64" s="105">
        <v>1.0797000000000001</v>
      </c>
      <c r="AS64" s="105">
        <v>3.5999999999999999E-3</v>
      </c>
      <c r="AT64" s="105">
        <v>1.2999999999999999E-3</v>
      </c>
      <c r="AU64" s="105">
        <v>1.1000000000000001E-3</v>
      </c>
      <c r="AV64" s="105">
        <v>0.25</v>
      </c>
      <c r="AW64" s="106">
        <v>0</v>
      </c>
      <c r="AX64" s="21">
        <f t="shared" si="0"/>
        <v>222.78</v>
      </c>
      <c r="AY64" s="21">
        <f t="shared" si="7"/>
        <v>54.58</v>
      </c>
      <c r="AZ64" s="21">
        <f t="shared" si="2"/>
        <v>17.755566000000023</v>
      </c>
      <c r="BA64" s="21">
        <f t="shared" si="3"/>
        <v>30.447540000000004</v>
      </c>
      <c r="BB64" s="21">
        <f t="shared" si="4"/>
        <v>13.206400000000002</v>
      </c>
      <c r="BC64">
        <v>0</v>
      </c>
      <c r="BD64" s="49">
        <f t="shared" si="5"/>
        <v>44.040035780000011</v>
      </c>
      <c r="BE64">
        <v>0</v>
      </c>
      <c r="BF64" s="49">
        <f t="shared" si="6"/>
        <v>382.80954178000013</v>
      </c>
    </row>
    <row r="65" spans="1:58" ht="409.6">
      <c r="A65" s="11" t="s">
        <v>126</v>
      </c>
      <c r="B65" s="103">
        <v>42491</v>
      </c>
      <c r="C65" s="104">
        <v>31.23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0.79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5">
        <v>8.8999999999999999E-3</v>
      </c>
      <c r="P65" s="105">
        <v>-3.2000000000000002E-3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  <c r="AI65" s="105">
        <v>0</v>
      </c>
      <c r="AJ65" s="105">
        <v>4.7999999999999996E-3</v>
      </c>
      <c r="AK65" s="105">
        <v>0</v>
      </c>
      <c r="AL65" s="105">
        <v>0</v>
      </c>
      <c r="AM65" s="105">
        <v>0</v>
      </c>
      <c r="AN65" s="105">
        <v>0</v>
      </c>
      <c r="AO65" s="105">
        <v>3.7000000000000002E-3</v>
      </c>
      <c r="AP65" s="105">
        <v>6.7999999999999996E-3</v>
      </c>
      <c r="AQ65" s="105">
        <v>1.6999999999999999E-3</v>
      </c>
      <c r="AR65" s="105">
        <v>1.0896999999999999</v>
      </c>
      <c r="AS65" s="105">
        <v>3.5999999999999999E-3</v>
      </c>
      <c r="AT65" s="105">
        <v>1.2999999999999999E-3</v>
      </c>
      <c r="AU65" s="105">
        <v>1.1000000000000001E-3</v>
      </c>
      <c r="AV65" s="105">
        <v>0.25</v>
      </c>
      <c r="AW65" s="106">
        <v>0</v>
      </c>
      <c r="AX65" s="21">
        <f t="shared" si="0"/>
        <v>222.78</v>
      </c>
      <c r="AY65" s="21">
        <f t="shared" si="7"/>
        <v>50.820000000000007</v>
      </c>
      <c r="AZ65" s="21">
        <f t="shared" si="2"/>
        <v>19.983365999999975</v>
      </c>
      <c r="BA65" s="21">
        <f t="shared" si="3"/>
        <v>18.524899999999995</v>
      </c>
      <c r="BB65" s="21">
        <f t="shared" si="4"/>
        <v>13.3264</v>
      </c>
      <c r="BC65">
        <v>0</v>
      </c>
      <c r="BD65" s="49">
        <f t="shared" si="5"/>
        <v>42.306506579999997</v>
      </c>
      <c r="BE65">
        <v>0</v>
      </c>
      <c r="BF65" s="49">
        <f t="shared" si="6"/>
        <v>367.74117258000001</v>
      </c>
    </row>
    <row r="66" spans="1:58" ht="409.6">
      <c r="A66" s="11" t="s">
        <v>127</v>
      </c>
      <c r="B66" s="103">
        <v>42370</v>
      </c>
      <c r="C66" s="104">
        <v>17.309999999999999</v>
      </c>
      <c r="D66" s="104">
        <v>0</v>
      </c>
      <c r="E66" s="104">
        <v>0.37</v>
      </c>
      <c r="F66" s="104">
        <v>0</v>
      </c>
      <c r="G66" s="104">
        <v>0</v>
      </c>
      <c r="H66" s="104">
        <v>0</v>
      </c>
      <c r="I66" s="104">
        <v>0.79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5">
        <v>1.2800000000000001E-2</v>
      </c>
      <c r="P66" s="105">
        <v>-3.7000000000000002E-3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1.12E-2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7.4000000000000003E-3</v>
      </c>
      <c r="AQ66" s="105">
        <v>5.7999999999999996E-3</v>
      </c>
      <c r="AR66" s="105">
        <v>1.0392999999999999</v>
      </c>
      <c r="AS66" s="105">
        <v>3.5999999999999999E-3</v>
      </c>
      <c r="AT66" s="105">
        <v>1.2999999999999999E-3</v>
      </c>
      <c r="AU66" s="105">
        <v>1.1000000000000001E-3</v>
      </c>
      <c r="AV66" s="105">
        <v>0.25</v>
      </c>
      <c r="AW66" s="106">
        <v>0</v>
      </c>
      <c r="AX66" s="21">
        <f t="shared" si="0"/>
        <v>222.78</v>
      </c>
      <c r="AY66" s="21">
        <f t="shared" si="7"/>
        <v>36.67</v>
      </c>
      <c r="AZ66" s="21">
        <f t="shared" si="2"/>
        <v>8.7552539999999759</v>
      </c>
      <c r="BA66" s="21">
        <f t="shared" si="3"/>
        <v>27.437519999999999</v>
      </c>
      <c r="BB66" s="21">
        <f t="shared" si="4"/>
        <v>12.721599999999999</v>
      </c>
      <c r="BC66">
        <v>0</v>
      </c>
      <c r="BD66" s="49">
        <f t="shared" si="5"/>
        <v>40.087368619999999</v>
      </c>
      <c r="BE66">
        <v>0</v>
      </c>
      <c r="BF66" s="49">
        <f t="shared" si="6"/>
        <v>348.45174262</v>
      </c>
    </row>
    <row r="67" spans="1:58" ht="409.6">
      <c r="A67" s="11" t="s">
        <v>128</v>
      </c>
      <c r="B67" s="103">
        <v>42491</v>
      </c>
      <c r="C67" s="104">
        <v>15.24</v>
      </c>
      <c r="D67" s="104">
        <v>0</v>
      </c>
      <c r="E67" s="104">
        <v>0</v>
      </c>
      <c r="F67" s="104">
        <v>0</v>
      </c>
      <c r="G67" s="104">
        <v>0</v>
      </c>
      <c r="H67" s="104">
        <v>0</v>
      </c>
      <c r="I67" s="104">
        <v>0.79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5">
        <v>9.7000000000000003E-3</v>
      </c>
      <c r="P67" s="105">
        <v>-1E-3</v>
      </c>
      <c r="Q67" s="105">
        <v>-1E-4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3.7000000000000002E-3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6.1000000000000004E-3</v>
      </c>
      <c r="AQ67" s="105">
        <v>4.5999999999999999E-3</v>
      </c>
      <c r="AR67" s="105">
        <v>1.0342</v>
      </c>
      <c r="AS67" s="105">
        <v>3.5999999999999999E-3</v>
      </c>
      <c r="AT67" s="105">
        <v>1.2999999999999999E-3</v>
      </c>
      <c r="AU67" s="105">
        <v>1.1000000000000001E-3</v>
      </c>
      <c r="AV67" s="105">
        <v>0.25</v>
      </c>
      <c r="AW67" s="106">
        <v>0</v>
      </c>
      <c r="AX67" s="21">
        <f t="shared" ref="AX67:AX79" si="8">$BH$1*$BJ$4</f>
        <v>222.78</v>
      </c>
      <c r="AY67" s="21">
        <f t="shared" si="7"/>
        <v>33.230000000000004</v>
      </c>
      <c r="AZ67" s="21">
        <f t="shared" ref="AZ67:AZ79" si="9">$BH$1*$BJ$4*(AR67-1)</f>
        <v>7.6190760000000015</v>
      </c>
      <c r="BA67" s="21">
        <f t="shared" ref="BA67:BA79" si="10">$BH$1*AR67*SUM(AP67:AQ67)</f>
        <v>22.131880000000002</v>
      </c>
      <c r="BB67" s="21">
        <f t="shared" ref="BB67:BB79" si="11">SUM(AS67:AU67)*$BH$1*AR67+AV67</f>
        <v>12.660399999999999</v>
      </c>
      <c r="BC67">
        <v>0</v>
      </c>
      <c r="BD67" s="49">
        <f t="shared" ref="BD67:BD79" si="12">SUM(AX67:BB67)*0.13</f>
        <v>38.794776280000001</v>
      </c>
      <c r="BE67">
        <v>0</v>
      </c>
      <c r="BF67" s="49">
        <f t="shared" ref="BF67:BF79" si="13">SUM(AX67:BB67,BD67)</f>
        <v>337.21613228000001</v>
      </c>
    </row>
    <row r="68" spans="1:58" ht="409.6">
      <c r="A68" s="11" t="s">
        <v>129</v>
      </c>
      <c r="B68" s="103">
        <v>42491</v>
      </c>
      <c r="C68" s="104">
        <v>13.8</v>
      </c>
      <c r="D68" s="104">
        <v>0</v>
      </c>
      <c r="E68" s="104">
        <v>0</v>
      </c>
      <c r="F68" s="104">
        <v>0</v>
      </c>
      <c r="G68" s="104">
        <v>0</v>
      </c>
      <c r="H68" s="104">
        <v>0</v>
      </c>
      <c r="I68" s="104">
        <v>0.79</v>
      </c>
      <c r="J68" s="104">
        <v>0</v>
      </c>
      <c r="K68" s="104">
        <v>0</v>
      </c>
      <c r="L68" s="104">
        <v>0</v>
      </c>
      <c r="M68" s="104">
        <v>0</v>
      </c>
      <c r="N68" s="104">
        <v>0</v>
      </c>
      <c r="O68" s="105">
        <v>1.9699999999999999E-2</v>
      </c>
      <c r="P68" s="105">
        <v>1.4E-3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2.3E-3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6.8999999999999999E-3</v>
      </c>
      <c r="AQ68" s="105">
        <v>5.5999999999999999E-3</v>
      </c>
      <c r="AR68" s="105">
        <v>1.0333000000000001</v>
      </c>
      <c r="AS68" s="105">
        <v>3.5999999999999999E-3</v>
      </c>
      <c r="AT68" s="105">
        <v>1.2999999999999999E-3</v>
      </c>
      <c r="AU68" s="105">
        <v>1.1000000000000001E-3</v>
      </c>
      <c r="AV68" s="105">
        <v>0.25</v>
      </c>
      <c r="AW68" s="106">
        <v>0</v>
      </c>
      <c r="AX68" s="21">
        <f t="shared" si="8"/>
        <v>222.78</v>
      </c>
      <c r="AY68" s="21">
        <f t="shared" si="7"/>
        <v>56.789999999999992</v>
      </c>
      <c r="AZ68" s="21">
        <f t="shared" si="9"/>
        <v>7.4185740000000235</v>
      </c>
      <c r="BA68" s="21">
        <f t="shared" si="10"/>
        <v>25.832500000000007</v>
      </c>
      <c r="BB68" s="21">
        <f t="shared" si="11"/>
        <v>12.649600000000001</v>
      </c>
      <c r="BC68">
        <v>0</v>
      </c>
      <c r="BD68" s="49">
        <f t="shared" si="12"/>
        <v>42.311187620000005</v>
      </c>
      <c r="BE68">
        <v>0</v>
      </c>
      <c r="BF68" s="49">
        <f t="shared" si="13"/>
        <v>367.78186162000003</v>
      </c>
    </row>
    <row r="69" spans="1:58" ht="409.6">
      <c r="A69" s="11" t="s">
        <v>130</v>
      </c>
      <c r="B69" s="103">
        <v>42430</v>
      </c>
      <c r="C69" s="104">
        <v>24.79</v>
      </c>
      <c r="D69" s="104">
        <v>0</v>
      </c>
      <c r="E69" s="104">
        <v>0.08</v>
      </c>
      <c r="F69" s="104">
        <v>0.06</v>
      </c>
      <c r="G69" s="104">
        <v>0.28000000000000003</v>
      </c>
      <c r="H69" s="104">
        <v>-0.17</v>
      </c>
      <c r="I69" s="104">
        <v>0.78</v>
      </c>
      <c r="J69" s="104">
        <v>-0.08</v>
      </c>
      <c r="K69" s="104">
        <v>-0.03</v>
      </c>
      <c r="L69" s="104">
        <v>-0.48</v>
      </c>
      <c r="M69" s="104">
        <v>-1.48</v>
      </c>
      <c r="N69" s="104">
        <v>1.7500000000000002</v>
      </c>
      <c r="O69" s="105">
        <v>2.018E-2</v>
      </c>
      <c r="P69" s="105">
        <v>-9.0000000000000006E-5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0</v>
      </c>
      <c r="AG69" s="105">
        <v>0</v>
      </c>
      <c r="AH69" s="105">
        <v>0</v>
      </c>
      <c r="AI69" s="105">
        <v>0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6.0000000000000002E-5</v>
      </c>
      <c r="AP69" s="105">
        <v>9.1400000000000006E-3</v>
      </c>
      <c r="AQ69" s="105">
        <v>7.8600000000000007E-3</v>
      </c>
      <c r="AR69" s="105">
        <v>1.0376000000000001</v>
      </c>
      <c r="AS69" s="105">
        <v>3.5999999999999999E-3</v>
      </c>
      <c r="AT69" s="105">
        <v>1.2999999999999999E-3</v>
      </c>
      <c r="AU69" s="105">
        <v>1.1000000000000001E-3</v>
      </c>
      <c r="AV69" s="105">
        <v>0.25</v>
      </c>
      <c r="AW69" s="106">
        <v>0</v>
      </c>
      <c r="AX69" s="21">
        <f t="shared" si="8"/>
        <v>222.78</v>
      </c>
      <c r="AY69" s="21">
        <f t="shared" si="7"/>
        <v>65.8</v>
      </c>
      <c r="AZ69" s="21">
        <f t="shared" si="9"/>
        <v>8.3765280000000182</v>
      </c>
      <c r="BA69" s="21">
        <f t="shared" si="10"/>
        <v>35.278400000000005</v>
      </c>
      <c r="BB69" s="21">
        <f t="shared" si="11"/>
        <v>12.7012</v>
      </c>
      <c r="BC69">
        <v>0</v>
      </c>
      <c r="BD69" s="49">
        <f t="shared" si="12"/>
        <v>44.841696639999995</v>
      </c>
      <c r="BE69">
        <v>0</v>
      </c>
      <c r="BF69" s="49">
        <f t="shared" si="13"/>
        <v>389.77782463999995</v>
      </c>
    </row>
    <row r="70" spans="1:58" ht="409.6">
      <c r="A70" s="11" t="s">
        <v>134</v>
      </c>
      <c r="B70" s="103">
        <v>42491</v>
      </c>
      <c r="C70" s="104">
        <v>16.3</v>
      </c>
      <c r="D70" s="104">
        <v>0</v>
      </c>
      <c r="E70" s="104">
        <v>0</v>
      </c>
      <c r="F70" s="104">
        <v>0</v>
      </c>
      <c r="G70" s="104">
        <v>0</v>
      </c>
      <c r="H70" s="104">
        <v>0</v>
      </c>
      <c r="I70" s="104">
        <v>0.79</v>
      </c>
      <c r="J70" s="104">
        <v>0</v>
      </c>
      <c r="K70" s="104">
        <v>0</v>
      </c>
      <c r="L70" s="104">
        <v>0</v>
      </c>
      <c r="M70" s="104">
        <v>0</v>
      </c>
      <c r="N70" s="104">
        <v>0</v>
      </c>
      <c r="O70" s="105">
        <v>1.23E-2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0</v>
      </c>
      <c r="AF70" s="105">
        <v>0</v>
      </c>
      <c r="AG70" s="105">
        <v>0</v>
      </c>
      <c r="AH70" s="105">
        <v>0</v>
      </c>
      <c r="AI70" s="105">
        <v>0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1E-3</v>
      </c>
      <c r="AP70" s="105">
        <v>6.7999999999999996E-3</v>
      </c>
      <c r="AQ70" s="105">
        <v>4.7000000000000002E-3</v>
      </c>
      <c r="AR70" s="105">
        <v>1.0482</v>
      </c>
      <c r="AS70" s="105">
        <v>3.5999999999999999E-3</v>
      </c>
      <c r="AT70" s="105">
        <v>1.2999999999999999E-3</v>
      </c>
      <c r="AU70" s="105">
        <v>1.1000000000000001E-3</v>
      </c>
      <c r="AV70" s="105">
        <v>0.25</v>
      </c>
      <c r="AW70" s="106">
        <v>0</v>
      </c>
      <c r="AX70" s="21">
        <f t="shared" si="8"/>
        <v>222.78</v>
      </c>
      <c r="AY70" s="21">
        <f t="shared" si="7"/>
        <v>43.69</v>
      </c>
      <c r="AZ70" s="21">
        <f t="shared" si="9"/>
        <v>10.737996000000004</v>
      </c>
      <c r="BA70" s="21">
        <f t="shared" si="10"/>
        <v>24.108599999999999</v>
      </c>
      <c r="BB70" s="21">
        <f t="shared" si="11"/>
        <v>12.8284</v>
      </c>
      <c r="BC70">
        <v>0</v>
      </c>
      <c r="BD70" s="49">
        <f t="shared" si="12"/>
        <v>40.838849480000007</v>
      </c>
      <c r="BE70">
        <v>0</v>
      </c>
      <c r="BF70" s="49">
        <f t="shared" si="13"/>
        <v>354.98384548000007</v>
      </c>
    </row>
    <row r="71" spans="1:58" ht="409.6">
      <c r="A71" s="11" t="s">
        <v>135</v>
      </c>
      <c r="B71" s="103">
        <v>42491</v>
      </c>
      <c r="C71" s="104">
        <v>14.91</v>
      </c>
      <c r="D71" s="104">
        <v>0</v>
      </c>
      <c r="E71" s="104">
        <v>0</v>
      </c>
      <c r="F71" s="104">
        <v>0</v>
      </c>
      <c r="G71" s="104">
        <v>0</v>
      </c>
      <c r="H71" s="104">
        <v>0</v>
      </c>
      <c r="I71" s="104">
        <v>0.79</v>
      </c>
      <c r="J71" s="104">
        <v>0</v>
      </c>
      <c r="K71" s="104">
        <v>0</v>
      </c>
      <c r="L71" s="104">
        <v>0</v>
      </c>
      <c r="M71" s="104">
        <v>0</v>
      </c>
      <c r="N71" s="104">
        <v>0</v>
      </c>
      <c r="O71" s="105">
        <v>1.18E-2</v>
      </c>
      <c r="P71" s="105">
        <v>1.2999999999999999E-3</v>
      </c>
      <c r="Q71" s="105">
        <v>-2.3E-3</v>
      </c>
      <c r="R71" s="105">
        <v>0</v>
      </c>
      <c r="S71" s="105">
        <v>0</v>
      </c>
      <c r="T71" s="105">
        <v>0</v>
      </c>
      <c r="U71" s="105">
        <v>0</v>
      </c>
      <c r="V71" s="105">
        <v>0</v>
      </c>
      <c r="W71" s="105">
        <v>0</v>
      </c>
      <c r="X71" s="105">
        <v>0</v>
      </c>
      <c r="Y71" s="105">
        <v>0</v>
      </c>
      <c r="Z71" s="105">
        <v>0</v>
      </c>
      <c r="AA71" s="105">
        <v>0</v>
      </c>
      <c r="AB71" s="105">
        <v>0</v>
      </c>
      <c r="AC71" s="105">
        <v>0</v>
      </c>
      <c r="AD71" s="105">
        <v>0</v>
      </c>
      <c r="AE71" s="105">
        <v>0</v>
      </c>
      <c r="AF71" s="105">
        <v>0</v>
      </c>
      <c r="AG71" s="105">
        <v>0</v>
      </c>
      <c r="AH71" s="105">
        <v>0</v>
      </c>
      <c r="AI71" s="105">
        <v>0</v>
      </c>
      <c r="AJ71" s="105">
        <v>9.1000000000000004E-3</v>
      </c>
      <c r="AK71" s="105">
        <v>1.2E-2</v>
      </c>
      <c r="AL71" s="105">
        <v>0</v>
      </c>
      <c r="AM71" s="105">
        <v>0</v>
      </c>
      <c r="AN71" s="105">
        <v>0</v>
      </c>
      <c r="AO71" s="105">
        <v>2.3999999999999998E-3</v>
      </c>
      <c r="AP71" s="105">
        <v>7.0000000000000001E-3</v>
      </c>
      <c r="AQ71" s="105">
        <v>5.4000000000000003E-3</v>
      </c>
      <c r="AR71" s="105">
        <v>1.0802</v>
      </c>
      <c r="AS71" s="105">
        <v>3.5999999999999999E-3</v>
      </c>
      <c r="AT71" s="105">
        <v>1.2999999999999999E-3</v>
      </c>
      <c r="AU71" s="105">
        <v>1.1000000000000001E-3</v>
      </c>
      <c r="AV71" s="105">
        <v>0.25</v>
      </c>
      <c r="AW71" s="106">
        <v>0</v>
      </c>
      <c r="AX71" s="21">
        <f t="shared" si="8"/>
        <v>222.78</v>
      </c>
      <c r="AY71" s="21">
        <f t="shared" si="7"/>
        <v>42.099999999999994</v>
      </c>
      <c r="AZ71" s="21">
        <f t="shared" si="9"/>
        <v>17.866956000000012</v>
      </c>
      <c r="BA71" s="21">
        <f t="shared" si="10"/>
        <v>26.788960000000003</v>
      </c>
      <c r="BB71" s="21">
        <f t="shared" si="11"/>
        <v>13.212400000000001</v>
      </c>
      <c r="BC71">
        <v>0</v>
      </c>
      <c r="BD71" s="49">
        <f t="shared" si="12"/>
        <v>41.957281080000008</v>
      </c>
      <c r="BE71">
        <v>0</v>
      </c>
      <c r="BF71" s="49">
        <f t="shared" si="13"/>
        <v>364.70559708000008</v>
      </c>
    </row>
    <row r="72" spans="1:58" ht="409.6">
      <c r="A72" s="11" t="s">
        <v>136</v>
      </c>
      <c r="B72" s="103">
        <v>42370</v>
      </c>
      <c r="C72" s="104">
        <v>19.71</v>
      </c>
      <c r="D72" s="104">
        <v>0</v>
      </c>
      <c r="E72" s="104">
        <v>0.57999999999999996</v>
      </c>
      <c r="F72" s="104">
        <v>0</v>
      </c>
      <c r="G72" s="104">
        <v>0</v>
      </c>
      <c r="H72" s="104">
        <v>0</v>
      </c>
      <c r="I72" s="104">
        <v>0.79</v>
      </c>
      <c r="J72" s="104">
        <v>0</v>
      </c>
      <c r="K72" s="104">
        <v>0</v>
      </c>
      <c r="L72" s="104">
        <v>0</v>
      </c>
      <c r="M72" s="104">
        <v>0</v>
      </c>
      <c r="N72" s="104">
        <v>0</v>
      </c>
      <c r="O72" s="105">
        <v>1.54E-2</v>
      </c>
      <c r="P72" s="105">
        <v>-1.4E-3</v>
      </c>
      <c r="Q72" s="105">
        <v>1.6000000000000001E-3</v>
      </c>
      <c r="R72" s="105">
        <v>-1.6000000000000001E-3</v>
      </c>
      <c r="S72" s="105">
        <v>2.0000000000000001E-4</v>
      </c>
      <c r="T72" s="105">
        <v>-1E-4</v>
      </c>
      <c r="U72" s="105">
        <v>0</v>
      </c>
      <c r="V72" s="105">
        <v>0</v>
      </c>
      <c r="W72" s="105">
        <v>0</v>
      </c>
      <c r="X72" s="105">
        <v>0</v>
      </c>
      <c r="Y72" s="105">
        <v>0</v>
      </c>
      <c r="Z72" s="105">
        <v>0</v>
      </c>
      <c r="AA72" s="105">
        <v>0</v>
      </c>
      <c r="AB72" s="105">
        <v>0</v>
      </c>
      <c r="AC72" s="105">
        <v>0</v>
      </c>
      <c r="AD72" s="105">
        <v>0</v>
      </c>
      <c r="AE72" s="105">
        <v>0</v>
      </c>
      <c r="AF72" s="105">
        <v>0</v>
      </c>
      <c r="AG72" s="105">
        <v>0</v>
      </c>
      <c r="AH72" s="105">
        <v>0</v>
      </c>
      <c r="AI72" s="105">
        <v>0</v>
      </c>
      <c r="AJ72" s="105">
        <v>5.9999999999999995E-4</v>
      </c>
      <c r="AK72" s="105">
        <v>3.0999999999999999E-3</v>
      </c>
      <c r="AL72" s="105">
        <v>0</v>
      </c>
      <c r="AM72" s="105">
        <v>0</v>
      </c>
      <c r="AN72" s="105">
        <v>0</v>
      </c>
      <c r="AO72" s="105">
        <v>2.0000000000000001E-4</v>
      </c>
      <c r="AP72" s="105">
        <v>7.4000000000000003E-3</v>
      </c>
      <c r="AQ72" s="105">
        <v>2.3E-3</v>
      </c>
      <c r="AR72" s="105">
        <v>1.0362</v>
      </c>
      <c r="AS72" s="105">
        <v>3.5999999999999999E-3</v>
      </c>
      <c r="AT72" s="105">
        <v>1.2999999999999999E-3</v>
      </c>
      <c r="AU72" s="105">
        <v>1.1000000000000001E-3</v>
      </c>
      <c r="AV72" s="105">
        <v>0.25</v>
      </c>
      <c r="AW72" s="106">
        <v>0</v>
      </c>
      <c r="AX72" s="21">
        <f t="shared" si="8"/>
        <v>222.78</v>
      </c>
      <c r="AY72" s="21">
        <f t="shared" si="7"/>
        <v>49.680000000000007</v>
      </c>
      <c r="AZ72" s="21">
        <f t="shared" si="9"/>
        <v>8.0646360000000019</v>
      </c>
      <c r="BA72" s="21">
        <f t="shared" si="10"/>
        <v>20.10228</v>
      </c>
      <c r="BB72" s="21">
        <f t="shared" si="11"/>
        <v>12.6844</v>
      </c>
      <c r="BC72">
        <v>0</v>
      </c>
      <c r="BD72" s="49">
        <f t="shared" si="12"/>
        <v>40.730471080000008</v>
      </c>
      <c r="BE72">
        <v>0</v>
      </c>
      <c r="BF72" s="49">
        <f t="shared" si="13"/>
        <v>354.04178708000006</v>
      </c>
    </row>
    <row r="73" spans="1:58" ht="409.6">
      <c r="A73" s="11" t="s">
        <v>137</v>
      </c>
      <c r="B73" s="103">
        <v>42491</v>
      </c>
      <c r="C73" s="104">
        <v>18.760000000000002</v>
      </c>
      <c r="D73" s="104">
        <v>0</v>
      </c>
      <c r="E73" s="104">
        <v>0.45</v>
      </c>
      <c r="F73" s="104">
        <v>0.05</v>
      </c>
      <c r="G73" s="104">
        <v>0</v>
      </c>
      <c r="H73" s="104">
        <v>0</v>
      </c>
      <c r="I73" s="104">
        <v>0.79</v>
      </c>
      <c r="J73" s="104">
        <v>0</v>
      </c>
      <c r="K73" s="104">
        <v>0</v>
      </c>
      <c r="L73" s="104">
        <v>0</v>
      </c>
      <c r="M73" s="104">
        <v>0</v>
      </c>
      <c r="N73" s="104">
        <v>0</v>
      </c>
      <c r="O73" s="105">
        <v>1.0500000000000001E-2</v>
      </c>
      <c r="P73" s="105">
        <v>-1.9E-3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5">
        <v>0</v>
      </c>
      <c r="W73" s="105">
        <v>0</v>
      </c>
      <c r="X73" s="105">
        <v>0</v>
      </c>
      <c r="Y73" s="105">
        <v>0</v>
      </c>
      <c r="Z73" s="105">
        <v>0</v>
      </c>
      <c r="AA73" s="105">
        <v>0</v>
      </c>
      <c r="AB73" s="105">
        <v>0</v>
      </c>
      <c r="AC73" s="105">
        <v>0</v>
      </c>
      <c r="AD73" s="105">
        <v>0</v>
      </c>
      <c r="AE73" s="105">
        <v>0</v>
      </c>
      <c r="AF73" s="105">
        <v>0</v>
      </c>
      <c r="AG73" s="105">
        <v>0</v>
      </c>
      <c r="AH73" s="105">
        <v>0</v>
      </c>
      <c r="AI73" s="105">
        <v>0</v>
      </c>
      <c r="AJ73" s="105">
        <v>1E-3</v>
      </c>
      <c r="AK73" s="105">
        <v>0</v>
      </c>
      <c r="AL73" s="105">
        <v>0</v>
      </c>
      <c r="AM73" s="105">
        <v>0</v>
      </c>
      <c r="AN73" s="105">
        <v>0</v>
      </c>
      <c r="AO73" s="105">
        <v>0</v>
      </c>
      <c r="AP73" s="105">
        <v>7.7999999999999996E-3</v>
      </c>
      <c r="AQ73" s="105">
        <v>6.1000000000000004E-3</v>
      </c>
      <c r="AR73" s="105">
        <v>1.0531999999999999</v>
      </c>
      <c r="AS73" s="105">
        <v>3.5999999999999999E-3</v>
      </c>
      <c r="AT73" s="105">
        <v>1.2999999999999999E-3</v>
      </c>
      <c r="AU73" s="105">
        <v>1.1000000000000001E-3</v>
      </c>
      <c r="AV73" s="105">
        <v>0.25</v>
      </c>
      <c r="AW73" s="106">
        <v>0</v>
      </c>
      <c r="AX73" s="21">
        <f t="shared" si="8"/>
        <v>222.78</v>
      </c>
      <c r="AY73" s="21">
        <f t="shared" si="7"/>
        <v>37.25</v>
      </c>
      <c r="AZ73" s="21">
        <f t="shared" si="9"/>
        <v>11.85189599999998</v>
      </c>
      <c r="BA73" s="21">
        <f t="shared" si="10"/>
        <v>29.278959999999994</v>
      </c>
      <c r="BB73" s="21">
        <f t="shared" si="11"/>
        <v>12.888399999999999</v>
      </c>
      <c r="BC73">
        <v>0</v>
      </c>
      <c r="BD73" s="49">
        <f t="shared" si="12"/>
        <v>40.826403279999987</v>
      </c>
      <c r="BE73">
        <v>0</v>
      </c>
      <c r="BF73" s="49">
        <f t="shared" si="13"/>
        <v>354.87565927999987</v>
      </c>
    </row>
    <row r="74" spans="1:58" ht="409.6">
      <c r="A74" s="11" t="s">
        <v>138</v>
      </c>
      <c r="B74" s="103">
        <v>42491</v>
      </c>
      <c r="C74" s="104">
        <v>23.97</v>
      </c>
      <c r="D74" s="104">
        <v>0</v>
      </c>
      <c r="E74" s="104">
        <v>0.34</v>
      </c>
      <c r="F74" s="104">
        <v>0</v>
      </c>
      <c r="G74" s="104">
        <v>0</v>
      </c>
      <c r="H74" s="104">
        <v>0</v>
      </c>
      <c r="I74" s="104">
        <v>0.79</v>
      </c>
      <c r="J74" s="104">
        <v>0</v>
      </c>
      <c r="K74" s="104">
        <v>0</v>
      </c>
      <c r="L74" s="104">
        <v>0</v>
      </c>
      <c r="M74" s="104">
        <v>0</v>
      </c>
      <c r="N74" s="104">
        <v>0</v>
      </c>
      <c r="O74" s="105">
        <v>1.5299999999999999E-2</v>
      </c>
      <c r="P74" s="105">
        <v>2.9999999999999997E-4</v>
      </c>
      <c r="Q74" s="105">
        <v>1E-4</v>
      </c>
      <c r="R74" s="105">
        <v>0</v>
      </c>
      <c r="S74" s="105">
        <v>0</v>
      </c>
      <c r="T74" s="105">
        <v>0</v>
      </c>
      <c r="U74" s="105">
        <v>0</v>
      </c>
      <c r="V74" s="105">
        <v>0</v>
      </c>
      <c r="W74" s="105">
        <v>0</v>
      </c>
      <c r="X74" s="105">
        <v>0</v>
      </c>
      <c r="Y74" s="105">
        <v>0</v>
      </c>
      <c r="Z74" s="105">
        <v>0</v>
      </c>
      <c r="AA74" s="105">
        <v>0</v>
      </c>
      <c r="AB74" s="105">
        <v>0</v>
      </c>
      <c r="AC74" s="105">
        <v>0</v>
      </c>
      <c r="AD74" s="105">
        <v>0</v>
      </c>
      <c r="AE74" s="105">
        <v>0</v>
      </c>
      <c r="AF74" s="105">
        <v>0</v>
      </c>
      <c r="AG74" s="105">
        <v>0</v>
      </c>
      <c r="AH74" s="105">
        <v>0</v>
      </c>
      <c r="AI74" s="105">
        <v>0</v>
      </c>
      <c r="AJ74" s="105">
        <v>2.0999999999999999E-3</v>
      </c>
      <c r="AK74" s="105">
        <v>0</v>
      </c>
      <c r="AL74" s="105">
        <v>0</v>
      </c>
      <c r="AM74" s="105">
        <v>0</v>
      </c>
      <c r="AN74" s="105">
        <v>0</v>
      </c>
      <c r="AO74" s="105">
        <v>2.8999999999999998E-3</v>
      </c>
      <c r="AP74" s="105">
        <v>6.7000000000000002E-3</v>
      </c>
      <c r="AQ74" s="105">
        <v>4.4999999999999997E-3</v>
      </c>
      <c r="AR74" s="105">
        <v>1.0656000000000001</v>
      </c>
      <c r="AS74" s="105">
        <v>3.5999999999999999E-3</v>
      </c>
      <c r="AT74" s="105">
        <v>1.2999999999999999E-3</v>
      </c>
      <c r="AU74" s="105">
        <v>1.1000000000000001E-3</v>
      </c>
      <c r="AV74" s="105">
        <v>0.25</v>
      </c>
      <c r="AW74" s="106">
        <v>0</v>
      </c>
      <c r="AX74" s="21">
        <f t="shared" si="8"/>
        <v>222.78</v>
      </c>
      <c r="AY74" s="21">
        <f t="shared" si="7"/>
        <v>62.3</v>
      </c>
      <c r="AZ74" s="21">
        <f t="shared" si="9"/>
        <v>14.614368000000024</v>
      </c>
      <c r="BA74" s="21">
        <f t="shared" si="10"/>
        <v>23.869440000000004</v>
      </c>
      <c r="BB74" s="21">
        <f t="shared" si="11"/>
        <v>13.037200000000002</v>
      </c>
      <c r="BC74">
        <v>0</v>
      </c>
      <c r="BD74" s="49">
        <f t="shared" si="12"/>
        <v>43.758131040000002</v>
      </c>
      <c r="BE74">
        <v>0</v>
      </c>
      <c r="BF74" s="49">
        <f t="shared" si="13"/>
        <v>380.35913904</v>
      </c>
    </row>
    <row r="75" spans="1:58" ht="409.6">
      <c r="A75" s="11" t="s">
        <v>139</v>
      </c>
      <c r="B75" s="103">
        <v>42491</v>
      </c>
      <c r="C75" s="104">
        <v>21.6</v>
      </c>
      <c r="D75" s="104">
        <v>0</v>
      </c>
      <c r="E75" s="104">
        <v>0.8</v>
      </c>
      <c r="F75" s="104">
        <v>1.17</v>
      </c>
      <c r="G75" s="104">
        <v>0</v>
      </c>
      <c r="H75" s="104">
        <v>0</v>
      </c>
      <c r="I75" s="104">
        <v>0.79</v>
      </c>
      <c r="J75" s="104">
        <v>0</v>
      </c>
      <c r="K75" s="104">
        <v>0</v>
      </c>
      <c r="L75" s="104">
        <v>0</v>
      </c>
      <c r="M75" s="104">
        <v>0</v>
      </c>
      <c r="N75" s="104">
        <v>0</v>
      </c>
      <c r="O75" s="105">
        <v>1.7299999999999999E-2</v>
      </c>
      <c r="P75" s="105">
        <v>4.0000000000000002E-4</v>
      </c>
      <c r="Q75" s="105">
        <v>-2E-3</v>
      </c>
      <c r="R75" s="105">
        <v>0</v>
      </c>
      <c r="S75" s="105">
        <v>0</v>
      </c>
      <c r="T75" s="105">
        <v>0</v>
      </c>
      <c r="U75" s="105">
        <v>0</v>
      </c>
      <c r="V75" s="105">
        <v>0</v>
      </c>
      <c r="W75" s="105">
        <v>0</v>
      </c>
      <c r="X75" s="105">
        <v>0</v>
      </c>
      <c r="Y75" s="105">
        <v>0</v>
      </c>
      <c r="Z75" s="105">
        <v>0</v>
      </c>
      <c r="AA75" s="105">
        <v>0</v>
      </c>
      <c r="AB75" s="105">
        <v>0</v>
      </c>
      <c r="AC75" s="105">
        <v>0</v>
      </c>
      <c r="AD75" s="105">
        <v>0</v>
      </c>
      <c r="AE75" s="105">
        <v>0</v>
      </c>
      <c r="AF75" s="105">
        <v>0</v>
      </c>
      <c r="AG75" s="105">
        <v>0</v>
      </c>
      <c r="AH75" s="105">
        <v>0</v>
      </c>
      <c r="AI75" s="105">
        <v>0</v>
      </c>
      <c r="AJ75" s="105">
        <v>9.7000000000000003E-3</v>
      </c>
      <c r="AK75" s="105">
        <v>0</v>
      </c>
      <c r="AL75" s="105">
        <v>0</v>
      </c>
      <c r="AM75" s="105">
        <v>0</v>
      </c>
      <c r="AN75" s="105">
        <v>0</v>
      </c>
      <c r="AO75" s="105">
        <v>0</v>
      </c>
      <c r="AP75" s="105">
        <v>6.8999999999999999E-3</v>
      </c>
      <c r="AQ75" s="105">
        <v>5.7999999999999996E-3</v>
      </c>
      <c r="AR75" s="105">
        <v>1.0467</v>
      </c>
      <c r="AS75" s="105">
        <v>3.5999999999999999E-3</v>
      </c>
      <c r="AT75" s="105">
        <v>1.2999999999999999E-3</v>
      </c>
      <c r="AU75" s="105">
        <v>1.1000000000000001E-3</v>
      </c>
      <c r="AV75" s="105">
        <v>0.25</v>
      </c>
      <c r="AW75" s="106">
        <v>0</v>
      </c>
      <c r="AX75" s="21">
        <f t="shared" si="8"/>
        <v>222.78</v>
      </c>
      <c r="AY75" s="21">
        <f t="shared" si="7"/>
        <v>55.76</v>
      </c>
      <c r="AZ75" s="21">
        <f t="shared" si="9"/>
        <v>10.403825999999992</v>
      </c>
      <c r="BA75" s="21">
        <f t="shared" si="10"/>
        <v>26.586179999999999</v>
      </c>
      <c r="BB75" s="21">
        <f t="shared" si="11"/>
        <v>12.8104</v>
      </c>
      <c r="BC75">
        <v>0</v>
      </c>
      <c r="BD75" s="49">
        <f t="shared" si="12"/>
        <v>42.684252780000008</v>
      </c>
      <c r="BE75">
        <v>0</v>
      </c>
      <c r="BF75" s="49">
        <f t="shared" si="13"/>
        <v>371.02465878000004</v>
      </c>
    </row>
    <row r="76" spans="1:58" ht="409.6">
      <c r="A76" s="11" t="s">
        <v>140</v>
      </c>
      <c r="B76" s="103">
        <v>42491</v>
      </c>
      <c r="C76" s="104">
        <v>16.309999999999999</v>
      </c>
      <c r="D76" s="104">
        <v>0</v>
      </c>
      <c r="E76" s="104">
        <v>0.19</v>
      </c>
      <c r="F76" s="104">
        <v>0</v>
      </c>
      <c r="G76" s="104">
        <v>0</v>
      </c>
      <c r="H76" s="104">
        <v>0</v>
      </c>
      <c r="I76" s="104">
        <v>0.79</v>
      </c>
      <c r="J76" s="104">
        <v>0</v>
      </c>
      <c r="K76" s="104">
        <v>0</v>
      </c>
      <c r="L76" s="104">
        <v>0</v>
      </c>
      <c r="M76" s="104">
        <v>0</v>
      </c>
      <c r="N76" s="104">
        <v>0</v>
      </c>
      <c r="O76" s="105">
        <v>1.21E-2</v>
      </c>
      <c r="P76" s="105">
        <v>4.4999999999999997E-3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5">
        <v>0</v>
      </c>
      <c r="W76" s="105">
        <v>0</v>
      </c>
      <c r="X76" s="105">
        <v>0</v>
      </c>
      <c r="Y76" s="105">
        <v>0</v>
      </c>
      <c r="Z76" s="105">
        <v>0</v>
      </c>
      <c r="AA76" s="105">
        <v>0</v>
      </c>
      <c r="AB76" s="105">
        <v>0</v>
      </c>
      <c r="AC76" s="105">
        <v>0</v>
      </c>
      <c r="AD76" s="105">
        <v>0</v>
      </c>
      <c r="AE76" s="105">
        <v>0</v>
      </c>
      <c r="AF76" s="105">
        <v>0</v>
      </c>
      <c r="AG76" s="105">
        <v>0</v>
      </c>
      <c r="AH76" s="105">
        <v>0</v>
      </c>
      <c r="AI76" s="105">
        <v>0</v>
      </c>
      <c r="AJ76" s="105">
        <v>-2.5000000000000001E-3</v>
      </c>
      <c r="AK76" s="105">
        <v>0</v>
      </c>
      <c r="AL76" s="105">
        <v>0</v>
      </c>
      <c r="AM76" s="105">
        <v>0</v>
      </c>
      <c r="AN76" s="105">
        <v>0</v>
      </c>
      <c r="AO76" s="105">
        <v>1.8E-3</v>
      </c>
      <c r="AP76" s="105">
        <v>6.4000000000000003E-3</v>
      </c>
      <c r="AQ76" s="105">
        <v>4.4999999999999997E-3</v>
      </c>
      <c r="AR76" s="105">
        <v>1.07</v>
      </c>
      <c r="AS76" s="105">
        <v>3.5999999999999999E-3</v>
      </c>
      <c r="AT76" s="105">
        <v>1.2999999999999999E-3</v>
      </c>
      <c r="AU76" s="105">
        <v>1.1000000000000001E-3</v>
      </c>
      <c r="AV76" s="105">
        <v>0.25</v>
      </c>
      <c r="AW76" s="106">
        <v>0</v>
      </c>
      <c r="AX76" s="21">
        <f t="shared" si="8"/>
        <v>222.78</v>
      </c>
      <c r="AY76" s="21">
        <f t="shared" si="7"/>
        <v>54.089999999999996</v>
      </c>
      <c r="AZ76" s="21">
        <f t="shared" si="9"/>
        <v>15.594600000000014</v>
      </c>
      <c r="BA76" s="21">
        <f t="shared" si="10"/>
        <v>23.326000000000001</v>
      </c>
      <c r="BB76" s="21">
        <f t="shared" si="11"/>
        <v>13.09</v>
      </c>
      <c r="BC76">
        <v>0</v>
      </c>
      <c r="BD76" s="49">
        <f t="shared" si="12"/>
        <v>42.754478000000006</v>
      </c>
      <c r="BE76">
        <v>0</v>
      </c>
      <c r="BF76" s="49">
        <f t="shared" si="13"/>
        <v>371.63507800000002</v>
      </c>
    </row>
    <row r="77" spans="1:58" ht="409.6">
      <c r="A77" s="11" t="s">
        <v>141</v>
      </c>
      <c r="B77" s="103">
        <v>42370</v>
      </c>
      <c r="C77" s="104">
        <v>21.2</v>
      </c>
      <c r="D77" s="104">
        <v>0</v>
      </c>
      <c r="E77" s="104">
        <v>-1.9</v>
      </c>
      <c r="F77" s="104">
        <v>2.2000000000000002</v>
      </c>
      <c r="G77" s="104">
        <v>0</v>
      </c>
      <c r="H77" s="104">
        <v>0</v>
      </c>
      <c r="I77" s="104">
        <v>0.79</v>
      </c>
      <c r="J77" s="104">
        <v>0</v>
      </c>
      <c r="K77" s="104">
        <v>0</v>
      </c>
      <c r="L77" s="104">
        <v>0</v>
      </c>
      <c r="M77" s="104">
        <v>0</v>
      </c>
      <c r="N77" s="104">
        <v>0</v>
      </c>
      <c r="O77" s="105">
        <v>1.1299999999999999E-2</v>
      </c>
      <c r="P77" s="105">
        <v>5.9999999999999995E-4</v>
      </c>
      <c r="Q77" s="105">
        <v>-8.0000000000000004E-4</v>
      </c>
      <c r="R77" s="105">
        <v>0</v>
      </c>
      <c r="S77" s="105">
        <v>0</v>
      </c>
      <c r="T77" s="105">
        <v>0</v>
      </c>
      <c r="U77" s="105">
        <v>0</v>
      </c>
      <c r="V77" s="105">
        <v>0</v>
      </c>
      <c r="W77" s="105">
        <v>0</v>
      </c>
      <c r="X77" s="105">
        <v>0</v>
      </c>
      <c r="Y77" s="105">
        <v>0</v>
      </c>
      <c r="Z77" s="105">
        <v>0</v>
      </c>
      <c r="AA77" s="105">
        <v>0</v>
      </c>
      <c r="AB77" s="105">
        <v>0</v>
      </c>
      <c r="AC77" s="105">
        <v>0</v>
      </c>
      <c r="AD77" s="105">
        <v>0</v>
      </c>
      <c r="AE77" s="105">
        <v>0</v>
      </c>
      <c r="AF77" s="105">
        <v>0</v>
      </c>
      <c r="AG77" s="105">
        <v>0</v>
      </c>
      <c r="AH77" s="105">
        <v>0</v>
      </c>
      <c r="AI77" s="105">
        <v>0</v>
      </c>
      <c r="AJ77" s="105">
        <v>5.0000000000000001E-3</v>
      </c>
      <c r="AK77" s="105">
        <v>0</v>
      </c>
      <c r="AL77" s="105">
        <v>0</v>
      </c>
      <c r="AM77" s="105">
        <v>0</v>
      </c>
      <c r="AN77" s="105">
        <v>0</v>
      </c>
      <c r="AO77" s="105">
        <v>0</v>
      </c>
      <c r="AP77" s="105">
        <v>8.0999999999999996E-3</v>
      </c>
      <c r="AQ77" s="105">
        <v>6.3E-3</v>
      </c>
      <c r="AR77" s="105">
        <v>1.0454000000000001</v>
      </c>
      <c r="AS77" s="105">
        <v>3.5999999999999999E-3</v>
      </c>
      <c r="AT77" s="105">
        <v>1.2999999999999999E-3</v>
      </c>
      <c r="AU77" s="105">
        <v>1.1000000000000001E-3</v>
      </c>
      <c r="AV77" s="105">
        <v>0.25</v>
      </c>
      <c r="AW77" s="106">
        <v>0</v>
      </c>
      <c r="AX77" s="21">
        <f t="shared" si="8"/>
        <v>222.78</v>
      </c>
      <c r="AY77" s="21">
        <f t="shared" si="7"/>
        <v>44.489999999999995</v>
      </c>
      <c r="AZ77" s="21">
        <f t="shared" si="9"/>
        <v>10.114212000000023</v>
      </c>
      <c r="BA77" s="21">
        <f t="shared" si="10"/>
        <v>30.107520000000001</v>
      </c>
      <c r="BB77" s="21">
        <f t="shared" si="11"/>
        <v>12.794800000000002</v>
      </c>
      <c r="BC77">
        <v>0</v>
      </c>
      <c r="BD77" s="49">
        <f t="shared" si="12"/>
        <v>41.637249160000003</v>
      </c>
      <c r="BE77">
        <v>0</v>
      </c>
      <c r="BF77" s="49">
        <f t="shared" si="13"/>
        <v>361.92378116000003</v>
      </c>
    </row>
    <row r="78" spans="1:58" ht="409.6">
      <c r="A78" s="11" t="s">
        <v>142</v>
      </c>
      <c r="B78" s="103">
        <v>42401</v>
      </c>
      <c r="C78" s="104">
        <v>16.38</v>
      </c>
      <c r="D78" s="104">
        <v>0</v>
      </c>
      <c r="E78" s="104">
        <v>-0.16</v>
      </c>
      <c r="F78" s="104">
        <v>0.64</v>
      </c>
      <c r="G78" s="104">
        <v>0</v>
      </c>
      <c r="H78" s="104">
        <v>0</v>
      </c>
      <c r="I78" s="104">
        <v>0.79</v>
      </c>
      <c r="J78" s="104">
        <v>0</v>
      </c>
      <c r="K78" s="104">
        <v>0</v>
      </c>
      <c r="L78" s="104">
        <v>0</v>
      </c>
      <c r="M78" s="104">
        <v>0</v>
      </c>
      <c r="N78" s="104">
        <v>0</v>
      </c>
      <c r="O78" s="105">
        <v>1.78E-2</v>
      </c>
      <c r="P78" s="105">
        <v>2.0000000000000001E-4</v>
      </c>
      <c r="Q78" s="105">
        <v>8.0000000000000004E-4</v>
      </c>
      <c r="R78" s="105">
        <v>0</v>
      </c>
      <c r="S78" s="105">
        <v>0</v>
      </c>
      <c r="T78" s="105">
        <v>0</v>
      </c>
      <c r="U78" s="105">
        <v>0</v>
      </c>
      <c r="V78" s="105">
        <v>0</v>
      </c>
      <c r="W78" s="105">
        <v>0</v>
      </c>
      <c r="X78" s="105">
        <v>0</v>
      </c>
      <c r="Y78" s="105">
        <v>0</v>
      </c>
      <c r="Z78" s="105">
        <v>0</v>
      </c>
      <c r="AA78" s="105">
        <v>0</v>
      </c>
      <c r="AB78" s="105">
        <v>0</v>
      </c>
      <c r="AC78" s="105">
        <v>0</v>
      </c>
      <c r="AD78" s="105">
        <v>0</v>
      </c>
      <c r="AE78" s="105">
        <v>0</v>
      </c>
      <c r="AF78" s="105">
        <v>0</v>
      </c>
      <c r="AG78" s="105">
        <v>0</v>
      </c>
      <c r="AH78" s="105">
        <v>0</v>
      </c>
      <c r="AI78" s="105">
        <v>0</v>
      </c>
      <c r="AJ78" s="105">
        <v>0</v>
      </c>
      <c r="AK78" s="105">
        <v>0</v>
      </c>
      <c r="AL78" s="105">
        <v>0</v>
      </c>
      <c r="AM78" s="105">
        <v>0</v>
      </c>
      <c r="AN78" s="105">
        <v>0</v>
      </c>
      <c r="AO78" s="105">
        <v>0</v>
      </c>
      <c r="AP78" s="105">
        <v>7.4999999999999997E-3</v>
      </c>
      <c r="AQ78" s="105">
        <v>5.4000000000000003E-3</v>
      </c>
      <c r="AR78" s="105">
        <v>1.0430999999999999</v>
      </c>
      <c r="AS78" s="105">
        <v>3.5999999999999999E-3</v>
      </c>
      <c r="AT78" s="105">
        <v>1.2999999999999999E-3</v>
      </c>
      <c r="AU78" s="105">
        <v>1.1000000000000001E-3</v>
      </c>
      <c r="AV78" s="105">
        <v>0.25</v>
      </c>
      <c r="AW78" s="106">
        <v>0</v>
      </c>
      <c r="AX78" s="21">
        <f t="shared" si="8"/>
        <v>222.78</v>
      </c>
      <c r="AY78" s="21">
        <f t="shared" si="7"/>
        <v>55.249999999999993</v>
      </c>
      <c r="AZ78" s="21">
        <f t="shared" si="9"/>
        <v>9.601817999999982</v>
      </c>
      <c r="BA78" s="21">
        <f t="shared" si="10"/>
        <v>26.911979999999996</v>
      </c>
      <c r="BB78" s="21">
        <f t="shared" si="11"/>
        <v>12.767199999999999</v>
      </c>
      <c r="BC78">
        <v>0</v>
      </c>
      <c r="BD78" s="49">
        <f t="shared" si="12"/>
        <v>42.550429739999991</v>
      </c>
      <c r="BE78">
        <v>0</v>
      </c>
      <c r="BF78" s="49">
        <f t="shared" si="13"/>
        <v>369.8614277399999</v>
      </c>
    </row>
    <row r="79" spans="1:58" ht="409.6">
      <c r="A79" s="11" t="s">
        <v>169</v>
      </c>
      <c r="B79" s="114">
        <v>42401</v>
      </c>
      <c r="C79" s="104">
        <v>30.11</v>
      </c>
      <c r="D79" s="104">
        <v>0</v>
      </c>
      <c r="E79" s="104">
        <v>0.78</v>
      </c>
      <c r="F79" s="104">
        <v>-0.01</v>
      </c>
      <c r="G79" s="104">
        <v>0</v>
      </c>
      <c r="H79" s="104">
        <v>0</v>
      </c>
      <c r="I79" s="104">
        <v>0.79</v>
      </c>
      <c r="J79" s="104">
        <v>0</v>
      </c>
      <c r="K79" s="104">
        <v>0</v>
      </c>
      <c r="L79" s="104">
        <v>0</v>
      </c>
      <c r="M79" s="104">
        <v>0</v>
      </c>
      <c r="N79" s="104">
        <v>0</v>
      </c>
      <c r="O79" s="105">
        <v>2.9899999999999999E-2</v>
      </c>
      <c r="P79" s="105">
        <v>-1E-4</v>
      </c>
      <c r="Q79" s="105">
        <v>0</v>
      </c>
      <c r="R79" s="105">
        <v>0</v>
      </c>
      <c r="S79" s="105">
        <v>0</v>
      </c>
      <c r="T79" s="105">
        <v>0</v>
      </c>
      <c r="U79" s="105">
        <v>0</v>
      </c>
      <c r="V79" s="105">
        <v>0</v>
      </c>
      <c r="W79" s="105">
        <v>0</v>
      </c>
      <c r="X79" s="105">
        <v>0</v>
      </c>
      <c r="Y79" s="105">
        <v>0</v>
      </c>
      <c r="Z79" s="105">
        <v>0</v>
      </c>
      <c r="AA79" s="105">
        <v>0</v>
      </c>
      <c r="AB79" s="105">
        <v>0</v>
      </c>
      <c r="AC79" s="105">
        <v>0</v>
      </c>
      <c r="AD79" s="105">
        <v>0</v>
      </c>
      <c r="AE79" s="105">
        <v>0</v>
      </c>
      <c r="AF79" s="105">
        <v>0</v>
      </c>
      <c r="AG79" s="105">
        <v>0</v>
      </c>
      <c r="AH79" s="105">
        <v>0</v>
      </c>
      <c r="AI79" s="105">
        <v>0</v>
      </c>
      <c r="AJ79" s="105">
        <v>0</v>
      </c>
      <c r="AK79" s="105">
        <v>0</v>
      </c>
      <c r="AL79" s="105">
        <v>0</v>
      </c>
      <c r="AM79" s="105">
        <v>0</v>
      </c>
      <c r="AN79" s="105">
        <v>0</v>
      </c>
      <c r="AO79" s="105">
        <v>0</v>
      </c>
      <c r="AP79" s="105">
        <v>6.7999999999999996E-3</v>
      </c>
      <c r="AQ79" s="105">
        <v>4.7999999999999996E-3</v>
      </c>
      <c r="AR79" s="105">
        <v>1.0760000000000001</v>
      </c>
      <c r="AS79" s="105">
        <v>3.5999999999999999E-3</v>
      </c>
      <c r="AT79" s="105">
        <v>1.2999999999999999E-3</v>
      </c>
      <c r="AU79" s="105">
        <v>1.1000000000000001E-3</v>
      </c>
      <c r="AV79" s="105">
        <v>0.25</v>
      </c>
      <c r="AW79" s="116">
        <v>0</v>
      </c>
      <c r="AX79" s="21">
        <f t="shared" si="8"/>
        <v>222.78</v>
      </c>
      <c r="AY79" s="21">
        <f t="shared" si="7"/>
        <v>91.27</v>
      </c>
      <c r="AZ79" s="21">
        <f t="shared" si="9"/>
        <v>16.931280000000015</v>
      </c>
      <c r="BA79" s="21">
        <f t="shared" si="10"/>
        <v>24.963199999999997</v>
      </c>
      <c r="BB79" s="21">
        <f t="shared" si="11"/>
        <v>13.162000000000001</v>
      </c>
      <c r="BC79">
        <v>0</v>
      </c>
      <c r="BD79" s="49">
        <f t="shared" si="12"/>
        <v>47.9838424</v>
      </c>
      <c r="BE79">
        <v>0</v>
      </c>
      <c r="BF79" s="49">
        <f t="shared" si="13"/>
        <v>417.09032239999999</v>
      </c>
    </row>
    <row r="80" spans="1:58" ht="409.6">
      <c r="A80" s="115" t="s">
        <v>164</v>
      </c>
      <c r="AX80" s="36">
        <f>AVERAGE(AX2:AX79)</f>
        <v>222.7800000000002</v>
      </c>
      <c r="AY80" s="36">
        <f t="shared" ref="AY80:BF80" si="14">AVERAGE(AY2:AY79)</f>
        <v>47.468679487179507</v>
      </c>
      <c r="AZ80" s="36">
        <f t="shared" si="14"/>
        <v>11.576277153846149</v>
      </c>
      <c r="BA80" s="36">
        <f t="shared" si="14"/>
        <v>24.130577948717942</v>
      </c>
      <c r="BB80" s="36">
        <f t="shared" si="14"/>
        <v>12.873553846153849</v>
      </c>
      <c r="BC80" s="36">
        <f t="shared" si="14"/>
        <v>0</v>
      </c>
      <c r="BD80" s="36">
        <f t="shared" si="14"/>
        <v>41.44778149666665</v>
      </c>
      <c r="BE80" s="36">
        <f t="shared" si="14"/>
        <v>0</v>
      </c>
      <c r="BF80" s="36">
        <f t="shared" si="14"/>
        <v>360.27686993256407</v>
      </c>
    </row>
    <row r="81" spans="1:58" ht="409.6">
      <c r="AX81" s="110"/>
      <c r="AY81" s="110"/>
      <c r="AZ81" s="110"/>
      <c r="BA81" s="110"/>
      <c r="BB81" s="110"/>
      <c r="BC81" s="110"/>
      <c r="BD81" s="110"/>
      <c r="BE81" s="110"/>
      <c r="BF81" s="110"/>
    </row>
    <row r="82" spans="1:58" ht="409.6">
      <c r="BD82" s="49"/>
    </row>
    <row r="83" spans="1:58" ht="409.6">
      <c r="A83" t="s">
        <v>314</v>
      </c>
    </row>
  </sheetData>
  <conditionalFormatting sqref="C2:AW12 C14:AW20 AR13:AW13 AS21:AW21 C22:AW25 C27:AW46 AR26:AW26 AR47:AW47 C48:AW57 C59:AW60 AR58:AW58 C62:AW62 AR61:AW61 AR63:AW64 C65:AW79">
    <cfRule type="expression" dxfId="22" priority="23" stopIfTrue="1">
      <formula>ISBLANK(C2)</formula>
    </cfRule>
  </conditionalFormatting>
  <conditionalFormatting sqref="C13:O13">
    <cfRule type="expression" dxfId="21" priority="22" stopIfTrue="1">
      <formula>ISBLANK(C13)</formula>
    </cfRule>
  </conditionalFormatting>
  <conditionalFormatting sqref="C13:O13">
    <cfRule type="expression" dxfId="20" priority="21" stopIfTrue="1">
      <formula>ISBLANK(C13)</formula>
    </cfRule>
  </conditionalFormatting>
  <conditionalFormatting sqref="AJ21:AQ21">
    <cfRule type="expression" dxfId="19" priority="11" stopIfTrue="1">
      <formula>ISBLANK(AJ21)</formula>
    </cfRule>
  </conditionalFormatting>
  <conditionalFormatting sqref="P13:AI13">
    <cfRule type="expression" dxfId="18" priority="20" stopIfTrue="1">
      <formula>ISBLANK(P13)</formula>
    </cfRule>
  </conditionalFormatting>
  <conditionalFormatting sqref="P13:AI13">
    <cfRule type="expression" dxfId="17" priority="19" stopIfTrue="1">
      <formula>ISBLANK(P13)</formula>
    </cfRule>
  </conditionalFormatting>
  <conditionalFormatting sqref="AJ13:AN13">
    <cfRule type="expression" dxfId="16" priority="18" stopIfTrue="1">
      <formula>ISBLANK(AJ13)</formula>
    </cfRule>
  </conditionalFormatting>
  <conditionalFormatting sqref="AJ13:AN13">
    <cfRule type="expression" dxfId="15" priority="17" stopIfTrue="1">
      <formula>ISBLANK(AJ13)</formula>
    </cfRule>
  </conditionalFormatting>
  <conditionalFormatting sqref="AO13">
    <cfRule type="expression" dxfId="14" priority="16" stopIfTrue="1">
      <formula>ISBLANK(AO13)</formula>
    </cfRule>
  </conditionalFormatting>
  <conditionalFormatting sqref="AO13">
    <cfRule type="expression" dxfId="13" priority="15" stopIfTrue="1">
      <formula>ISBLANK(AO13)</formula>
    </cfRule>
  </conditionalFormatting>
  <conditionalFormatting sqref="AP13:AQ13">
    <cfRule type="expression" dxfId="12" priority="14" stopIfTrue="1">
      <formula>ISBLANK(AP13)</formula>
    </cfRule>
  </conditionalFormatting>
  <conditionalFormatting sqref="AP13:AQ13">
    <cfRule type="expression" dxfId="11" priority="13" stopIfTrue="1">
      <formula>ISBLANK(AP13)</formula>
    </cfRule>
  </conditionalFormatting>
  <conditionalFormatting sqref="C21:AI21">
    <cfRule type="expression" dxfId="10" priority="12" stopIfTrue="1">
      <formula>ISBLANK(C21)</formula>
    </cfRule>
  </conditionalFormatting>
  <conditionalFormatting sqref="C26:AI26">
    <cfRule type="expression" dxfId="9" priority="10" stopIfTrue="1">
      <formula>ISBLANK(C26)</formula>
    </cfRule>
  </conditionalFormatting>
  <conditionalFormatting sqref="AJ26:AQ26">
    <cfRule type="expression" dxfId="8" priority="9" stopIfTrue="1">
      <formula>ISBLANK(AJ26)</formula>
    </cfRule>
  </conditionalFormatting>
  <conditionalFormatting sqref="C47:AI47">
    <cfRule type="expression" dxfId="7" priority="8" stopIfTrue="1">
      <formula>ISBLANK(C47)</formula>
    </cfRule>
  </conditionalFormatting>
  <conditionalFormatting sqref="AJ47:AQ47">
    <cfRule type="expression" dxfId="6" priority="7" stopIfTrue="1">
      <formula>ISBLANK(AJ47)</formula>
    </cfRule>
  </conditionalFormatting>
  <conditionalFormatting sqref="C58:AI58">
    <cfRule type="expression" dxfId="5" priority="6" stopIfTrue="1">
      <formula>ISBLANK(C58)</formula>
    </cfRule>
  </conditionalFormatting>
  <conditionalFormatting sqref="AJ58:AQ58">
    <cfRule type="expression" dxfId="4" priority="5" stopIfTrue="1">
      <formula>ISBLANK(AJ58)</formula>
    </cfRule>
  </conditionalFormatting>
  <conditionalFormatting sqref="AJ63:AQ64">
    <cfRule type="expression" dxfId="3" priority="1" stopIfTrue="1">
      <formula>ISBLANK(AJ63)</formula>
    </cfRule>
  </conditionalFormatting>
  <conditionalFormatting sqref="C61:AI61">
    <cfRule type="expression" dxfId="2" priority="4" stopIfTrue="1">
      <formula>ISBLANK(C61)</formula>
    </cfRule>
  </conditionalFormatting>
  <conditionalFormatting sqref="AJ61:AQ61">
    <cfRule type="expression" dxfId="1" priority="3" stopIfTrue="1">
      <formula>ISBLANK(AJ61)</formula>
    </cfRule>
  </conditionalFormatting>
  <conditionalFormatting sqref="C63:AI64">
    <cfRule type="expression" dxfId="0" priority="2" stopIfTrue="1">
      <formula>ISBLANK(C63)</formula>
    </cfRule>
  </conditionalFormatting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zoomScale="90" zoomScaleNormal="90" workbookViewId="0">
      <selection activeCell="P11" sqref="P11"/>
    </sheetView>
  </sheetViews>
  <sheetFormatPr defaultRowHeight="15"/>
  <cols>
    <col min="1" max="1" width="13.140625" customWidth="1"/>
    <col min="2" max="9" width="15.7109375" customWidth="1"/>
    <col min="14" max="14" width="12.85546875" customWidth="1"/>
    <col min="15" max="15" width="15.42578125" customWidth="1"/>
  </cols>
  <sheetData>
    <row r="2" spans="1:20"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f>SUM(I4:I6)/I11</f>
        <v>0.29166753734188999</v>
      </c>
    </row>
    <row r="3" spans="1:20" ht="20.100000000000001" customHeight="1">
      <c r="A3" s="29" t="s">
        <v>151</v>
      </c>
      <c r="B3" s="49">
        <v>45.480000000000011</v>
      </c>
      <c r="C3" s="49">
        <v>51.914999999999971</v>
      </c>
      <c r="D3" s="49">
        <v>54.780000000000044</v>
      </c>
      <c r="E3" s="49">
        <v>60.494999999999912</v>
      </c>
      <c r="F3" s="49">
        <v>62.939999999999934</v>
      </c>
      <c r="G3" s="49">
        <v>69.345000000000013</v>
      </c>
      <c r="H3" s="49">
        <v>76.604999999999848</v>
      </c>
      <c r="I3" s="49">
        <v>83.542499999999833</v>
      </c>
      <c r="L3">
        <f>I3/I$11</f>
        <v>0.55989411513985055</v>
      </c>
      <c r="M3">
        <f>L3*0.42</f>
        <v>0.23515552835873721</v>
      </c>
      <c r="O3">
        <f>(0.2*0.35)+(0.8*0.42)</f>
        <v>0.40600000000000003</v>
      </c>
    </row>
    <row r="4" spans="1:20" ht="20.100000000000001" customHeight="1">
      <c r="A4" s="29" t="s">
        <v>152</v>
      </c>
      <c r="B4" s="49">
        <v>25.682613636363648</v>
      </c>
      <c r="C4" s="49">
        <v>25.28048850574713</v>
      </c>
      <c r="D4" s="49">
        <v>26.704331395348841</v>
      </c>
      <c r="E4" s="49">
        <v>26.701104651162787</v>
      </c>
      <c r="F4" s="49">
        <v>28.940945402298858</v>
      </c>
      <c r="G4" s="49">
        <v>28.898558823529413</v>
      </c>
      <c r="H4" s="49">
        <v>29.399849397590362</v>
      </c>
      <c r="I4" s="49">
        <v>30.098655063291137</v>
      </c>
      <c r="J4" s="129">
        <f>I4/I11</f>
        <v>0.20171840492636689</v>
      </c>
      <c r="L4">
        <f t="shared" ref="L4:L10" si="0">I4/I$11</f>
        <v>0.20171840492636689</v>
      </c>
      <c r="M4">
        <f>L4</f>
        <v>0.20171840492636689</v>
      </c>
    </row>
    <row r="5" spans="1:20" ht="20.100000000000001" customHeight="1">
      <c r="A5" s="29" t="s">
        <v>153</v>
      </c>
      <c r="B5" s="49">
        <v>2.3985015000000001</v>
      </c>
      <c r="C5" s="49">
        <v>2.7557914137931032</v>
      </c>
      <c r="D5" s="49">
        <v>2.8688158604651153</v>
      </c>
      <c r="E5" s="49">
        <v>3.1786605348837189</v>
      </c>
      <c r="F5" s="49">
        <v>3.3329985517241378</v>
      </c>
      <c r="G5" s="49">
        <v>3.6002292352941168</v>
      </c>
      <c r="H5" s="49">
        <v>3.998134933734939</v>
      </c>
      <c r="I5" s="49">
        <v>4.3214737499999982</v>
      </c>
      <c r="J5" s="129">
        <f>I5/I11</f>
        <v>2.8962117740746873E-2</v>
      </c>
      <c r="L5">
        <f t="shared" si="0"/>
        <v>2.8962117740746873E-2</v>
      </c>
      <c r="M5">
        <f>L5</f>
        <v>2.8962117740746873E-2</v>
      </c>
    </row>
    <row r="6" spans="1:20" ht="20.100000000000001" customHeight="1">
      <c r="A6" s="29" t="s">
        <v>154</v>
      </c>
      <c r="B6" s="49">
        <v>7.1700904261363627</v>
      </c>
      <c r="C6" s="49">
        <v>7.8024091206896538</v>
      </c>
      <c r="D6" s="49">
        <v>7.9208523488372071</v>
      </c>
      <c r="E6" s="49">
        <v>8.4011514767441842</v>
      </c>
      <c r="F6" s="49">
        <v>8.8411982413793115</v>
      </c>
      <c r="G6" s="49">
        <v>9.1330054588235239</v>
      </c>
      <c r="H6" s="49">
        <v>9.159968873493975</v>
      </c>
      <c r="I6" s="49">
        <v>9.0999486075949356</v>
      </c>
      <c r="J6" s="129">
        <f>I6/I11</f>
        <v>6.0987014674776213E-2</v>
      </c>
      <c r="L6">
        <f t="shared" si="0"/>
        <v>6.0987014674776213E-2</v>
      </c>
      <c r="M6">
        <f>L6</f>
        <v>6.0987014674776213E-2</v>
      </c>
    </row>
    <row r="7" spans="1:20" ht="20.100000000000001" customHeight="1">
      <c r="A7" s="29" t="s">
        <v>155</v>
      </c>
      <c r="B7" s="49">
        <v>5.382095312499998</v>
      </c>
      <c r="C7" s="49">
        <v>5.3540975862068922</v>
      </c>
      <c r="D7" s="49">
        <v>5.3531194767441841</v>
      </c>
      <c r="E7" s="49">
        <v>5.2232712790697686</v>
      </c>
      <c r="F7" s="49">
        <v>4.6724117241379295</v>
      </c>
      <c r="G7" s="49">
        <v>4.7469479411764732</v>
      </c>
      <c r="H7" s="49">
        <v>4.7481189457831361</v>
      </c>
      <c r="I7" s="49">
        <v>4.9827753164556974</v>
      </c>
      <c r="L7">
        <f t="shared" si="0"/>
        <v>3.3394099730647955E-2</v>
      </c>
      <c r="M7">
        <f>L7</f>
        <v>3.3394099730647955E-2</v>
      </c>
    </row>
    <row r="8" spans="1:20" ht="20.100000000000001" customHeight="1">
      <c r="A8" s="29" t="s">
        <v>162</v>
      </c>
      <c r="B8" s="49">
        <v>5.0786931818181822</v>
      </c>
      <c r="C8" s="49">
        <v>5.033620689655173</v>
      </c>
      <c r="D8" s="49">
        <v>5.0311046511627913</v>
      </c>
      <c r="E8" s="49">
        <v>5.0311046511627904</v>
      </c>
      <c r="F8" s="49">
        <v>5.0336206896551721</v>
      </c>
      <c r="G8" s="49">
        <v>5.0285294117647057</v>
      </c>
      <c r="H8" s="49">
        <v>5.0222891566265053</v>
      </c>
      <c r="I8" s="49">
        <v>0</v>
      </c>
      <c r="L8">
        <f t="shared" si="0"/>
        <v>0</v>
      </c>
    </row>
    <row r="9" spans="1:20" ht="20.100000000000001" customHeight="1">
      <c r="A9" s="29" t="s">
        <v>171</v>
      </c>
      <c r="B9" s="49">
        <v>4.5595997028409085</v>
      </c>
      <c r="C9" s="49">
        <v>12.758382951091955</v>
      </c>
      <c r="D9" s="49">
        <v>13.345569085232558</v>
      </c>
      <c r="E9" s="49">
        <v>14.173938037093031</v>
      </c>
      <c r="F9" s="49">
        <v>14.788952699195397</v>
      </c>
      <c r="G9" s="49">
        <v>15.697795213176468</v>
      </c>
      <c r="H9" s="49">
        <v>16.761336969939755</v>
      </c>
      <c r="I9" s="49">
        <v>17.16589585585443</v>
      </c>
      <c r="L9">
        <f t="shared" si="0"/>
        <v>0.11504424778761065</v>
      </c>
    </row>
    <row r="10" spans="1:20" ht="20.100000000000001" customHeight="1">
      <c r="A10" s="29" t="s">
        <v>172</v>
      </c>
      <c r="B10" s="49">
        <v>0</v>
      </c>
      <c r="C10" s="49">
        <v>0</v>
      </c>
      <c r="D10" s="49">
        <v>-11.6003792817791</v>
      </c>
      <c r="E10" s="49">
        <v>-12.320423063011599</v>
      </c>
      <c r="F10" s="49">
        <v>-12.8550127308391</v>
      </c>
      <c r="G10" s="49">
        <v>-13.6450066083765</v>
      </c>
      <c r="H10" s="49">
        <v>-14.569469827716899</v>
      </c>
      <c r="I10" s="49">
        <v>0</v>
      </c>
      <c r="K10" t="s">
        <v>300</v>
      </c>
      <c r="L10">
        <f t="shared" si="0"/>
        <v>0</v>
      </c>
    </row>
    <row r="11" spans="1:20" ht="20.100000000000001" customHeight="1">
      <c r="A11" s="29" t="s">
        <v>163</v>
      </c>
      <c r="B11" s="49">
        <v>95.751593759659059</v>
      </c>
      <c r="C11" s="49">
        <v>110.89979026718392</v>
      </c>
      <c r="D11" s="49">
        <v>104.40341353601163</v>
      </c>
      <c r="E11" s="49">
        <v>110.88380756710471</v>
      </c>
      <c r="F11" s="49">
        <v>115.69511457755173</v>
      </c>
      <c r="G11" s="49">
        <v>122.80505947538823</v>
      </c>
      <c r="H11" s="49">
        <v>131.12522844945178</v>
      </c>
      <c r="I11" s="49">
        <v>149.21124859319616</v>
      </c>
      <c r="M11">
        <f>SUM(M3:M9)</f>
        <v>0.5602171654312752</v>
      </c>
    </row>
    <row r="12" spans="1:20">
      <c r="B12" s="49"/>
    </row>
    <row r="13" spans="1:20" ht="25.5">
      <c r="A13" s="29" t="s">
        <v>274</v>
      </c>
      <c r="B13" s="49"/>
      <c r="C13" s="49"/>
      <c r="D13" s="49"/>
      <c r="E13" s="49"/>
      <c r="F13" s="49"/>
      <c r="G13" s="49"/>
      <c r="H13" s="49"/>
      <c r="I13" s="49"/>
    </row>
    <row r="14" spans="1:20">
      <c r="A14" s="29" t="s">
        <v>275</v>
      </c>
      <c r="B14" t="s">
        <v>206</v>
      </c>
      <c r="C14" s="49">
        <f>C11-B11</f>
        <v>15.148196507524858</v>
      </c>
      <c r="D14" s="49">
        <f t="shared" ref="D14:I14" si="1">D11-C11</f>
        <v>-6.4963767311722904</v>
      </c>
      <c r="E14" s="49">
        <f t="shared" si="1"/>
        <v>6.4803940310930841</v>
      </c>
      <c r="F14" s="49">
        <f t="shared" si="1"/>
        <v>4.8113070104470239</v>
      </c>
      <c r="G14" s="49">
        <f t="shared" si="1"/>
        <v>7.109944897836499</v>
      </c>
      <c r="H14" s="49">
        <f t="shared" si="1"/>
        <v>8.3201689740635487</v>
      </c>
      <c r="I14" s="49">
        <f t="shared" si="1"/>
        <v>18.086020143744378</v>
      </c>
      <c r="Q14" t="s">
        <v>278</v>
      </c>
    </row>
    <row r="15" spans="1:20">
      <c r="A15" s="29" t="s">
        <v>276</v>
      </c>
      <c r="B15" t="s">
        <v>206</v>
      </c>
      <c r="C15" s="117">
        <f>C14/B11</f>
        <v>0.15820307435871547</v>
      </c>
      <c r="D15" s="117">
        <f t="shared" ref="D15:I15" si="2">D14/C11</f>
        <v>-5.857880087528549E-2</v>
      </c>
      <c r="E15" s="117">
        <f t="shared" si="2"/>
        <v>6.2070710253719977E-2</v>
      </c>
      <c r="F15" s="117">
        <f t="shared" si="2"/>
        <v>4.3390528482125899E-2</v>
      </c>
      <c r="G15" s="117">
        <f t="shared" si="2"/>
        <v>6.1454149760754355E-2</v>
      </c>
      <c r="H15" s="117">
        <f t="shared" si="2"/>
        <v>6.7751027601033173E-2</v>
      </c>
      <c r="I15" s="117">
        <f t="shared" si="2"/>
        <v>0.13792936994360672</v>
      </c>
      <c r="N15" t="s">
        <v>304</v>
      </c>
      <c r="T15" t="s">
        <v>305</v>
      </c>
    </row>
    <row r="17" spans="1:22">
      <c r="A17" s="29" t="s">
        <v>277</v>
      </c>
      <c r="O17" s="128" t="s">
        <v>301</v>
      </c>
      <c r="P17" s="128" t="s">
        <v>302</v>
      </c>
      <c r="U17" s="128" t="s">
        <v>301</v>
      </c>
      <c r="V17" s="128" t="s">
        <v>302</v>
      </c>
    </row>
    <row r="18" spans="1:22">
      <c r="A18" s="29" t="s">
        <v>151</v>
      </c>
      <c r="B18" s="118"/>
      <c r="C18" s="118">
        <f>(C3-B3)/B3</f>
        <v>0.14149076517150302</v>
      </c>
      <c r="D18" s="118">
        <f t="shared" ref="D18:I18" si="3">(D3-C3)/C3</f>
        <v>5.5186362323029467E-2</v>
      </c>
      <c r="E18" s="118">
        <f t="shared" si="3"/>
        <v>0.10432639649506871</v>
      </c>
      <c r="F18" s="118">
        <f t="shared" si="3"/>
        <v>4.0416563352343587E-2</v>
      </c>
      <c r="G18" s="118">
        <f t="shared" si="3"/>
        <v>0.10176358436606428</v>
      </c>
      <c r="H18" s="118">
        <f t="shared" si="3"/>
        <v>0.10469392169586608</v>
      </c>
      <c r="I18" s="118">
        <f t="shared" si="3"/>
        <v>9.0561973761503808E-2</v>
      </c>
      <c r="N18" s="128" t="s">
        <v>151</v>
      </c>
      <c r="O18" s="49">
        <f>I3-B3</f>
        <v>38.062499999999822</v>
      </c>
      <c r="P18" s="118">
        <f>O18/B3/7</f>
        <v>0.11955804749340311</v>
      </c>
      <c r="T18" s="128" t="s">
        <v>151</v>
      </c>
      <c r="U18" s="49">
        <f>I3-D3</f>
        <v>28.76249999999979</v>
      </c>
      <c r="V18" s="129">
        <f>U18/D3/5</f>
        <v>0.10501095290251831</v>
      </c>
    </row>
    <row r="19" spans="1:22">
      <c r="A19" s="29" t="s">
        <v>152</v>
      </c>
      <c r="B19" s="118"/>
      <c r="C19" s="118">
        <f t="shared" ref="C19:I25" si="4">(C4-B4)/B4</f>
        <v>-1.5657484721381901E-2</v>
      </c>
      <c r="D19" s="118">
        <f t="shared" si="4"/>
        <v>5.6321810762399754E-2</v>
      </c>
      <c r="E19" s="118">
        <f t="shared" si="4"/>
        <v>-1.2083224021915564E-4</v>
      </c>
      <c r="F19" s="118">
        <f t="shared" si="4"/>
        <v>8.3885696131247162E-2</v>
      </c>
      <c r="G19" s="118">
        <f t="shared" si="4"/>
        <v>-1.4645886020737391E-3</v>
      </c>
      <c r="H19" s="118">
        <f t="shared" si="4"/>
        <v>1.7346559637181444E-2</v>
      </c>
      <c r="I19" s="118">
        <f t="shared" si="4"/>
        <v>2.376902195145426E-2</v>
      </c>
      <c r="N19" s="128" t="s">
        <v>152</v>
      </c>
      <c r="O19" s="49">
        <f t="shared" ref="O19:O21" si="5">I4-B4</f>
        <v>4.4160414269274888</v>
      </c>
      <c r="P19" s="118">
        <f t="shared" ref="P19:P21" si="6">O19/B4/7</f>
        <v>2.4563818539730366E-2</v>
      </c>
      <c r="T19" s="128" t="s">
        <v>152</v>
      </c>
      <c r="U19" s="49">
        <f t="shared" ref="U19:U21" si="7">I4-D4</f>
        <v>3.3943236679422952</v>
      </c>
      <c r="V19" s="129">
        <f t="shared" ref="V19:V21" si="8">U19/D4/5</f>
        <v>2.5421521458002073E-2</v>
      </c>
    </row>
    <row r="20" spans="1:22">
      <c r="A20" s="29" t="s">
        <v>153</v>
      </c>
      <c r="B20" s="118"/>
      <c r="C20" s="118">
        <f t="shared" si="4"/>
        <v>0.14896380669059542</v>
      </c>
      <c r="D20" s="118">
        <f t="shared" si="4"/>
        <v>4.1013425800773468E-2</v>
      </c>
      <c r="E20" s="118">
        <f t="shared" si="4"/>
        <v>0.10800437863180565</v>
      </c>
      <c r="F20" s="118">
        <f t="shared" si="4"/>
        <v>4.8554419431285661E-2</v>
      </c>
      <c r="G20" s="118">
        <f t="shared" si="4"/>
        <v>8.0177257632392987E-2</v>
      </c>
      <c r="H20" s="118">
        <f t="shared" si="4"/>
        <v>0.11052232300655594</v>
      </c>
      <c r="I20" s="118">
        <f t="shared" si="4"/>
        <v>8.0872412168192062E-2</v>
      </c>
      <c r="N20" s="128" t="s">
        <v>153</v>
      </c>
      <c r="O20" s="49">
        <f t="shared" si="5"/>
        <v>1.9229722499999982</v>
      </c>
      <c r="P20" s="118">
        <f t="shared" si="6"/>
        <v>0.11453414618609625</v>
      </c>
      <c r="T20" s="128" t="s">
        <v>153</v>
      </c>
      <c r="U20" s="49">
        <f t="shared" si="7"/>
        <v>1.452657889534883</v>
      </c>
      <c r="V20" s="129">
        <f t="shared" si="8"/>
        <v>0.10127229910806242</v>
      </c>
    </row>
    <row r="21" spans="1:22">
      <c r="A21" s="29" t="s">
        <v>154</v>
      </c>
      <c r="B21" s="118"/>
      <c r="C21" s="118">
        <f t="shared" si="4"/>
        <v>8.8188384939800399E-2</v>
      </c>
      <c r="D21" s="118">
        <f t="shared" si="4"/>
        <v>1.5180340624984323E-2</v>
      </c>
      <c r="E21" s="118">
        <f t="shared" si="4"/>
        <v>6.0637303506545691E-2</v>
      </c>
      <c r="F21" s="118">
        <f t="shared" si="4"/>
        <v>5.2379339409990601E-2</v>
      </c>
      <c r="G21" s="118">
        <f t="shared" si="4"/>
        <v>3.3005392422768211E-2</v>
      </c>
      <c r="H21" s="118">
        <f t="shared" si="4"/>
        <v>2.9523046703537692E-3</v>
      </c>
      <c r="I21" s="118">
        <f t="shared" si="4"/>
        <v>-6.552453040830619E-3</v>
      </c>
      <c r="N21" s="128" t="s">
        <v>154</v>
      </c>
      <c r="O21" s="49">
        <f t="shared" si="5"/>
        <v>1.9298581814585729</v>
      </c>
      <c r="P21" s="118">
        <f t="shared" si="6"/>
        <v>3.8450564712223904E-2</v>
      </c>
      <c r="T21" s="128" t="s">
        <v>154</v>
      </c>
      <c r="U21" s="49">
        <f t="shared" si="7"/>
        <v>1.1790962587577285</v>
      </c>
      <c r="V21" s="129">
        <f t="shared" si="8"/>
        <v>2.9771953997623037E-2</v>
      </c>
    </row>
    <row r="22" spans="1:22">
      <c r="A22" s="29" t="s">
        <v>155</v>
      </c>
      <c r="B22" s="118"/>
      <c r="C22" s="118">
        <f t="shared" si="4"/>
        <v>-5.2020123515985608E-3</v>
      </c>
      <c r="D22" s="118">
        <f t="shared" si="4"/>
        <v>-1.8268428002282558E-4</v>
      </c>
      <c r="E22" s="118">
        <f t="shared" si="4"/>
        <v>-2.4256547651985216E-2</v>
      </c>
      <c r="F22" s="118">
        <f t="shared" si="4"/>
        <v>-0.10546255890234821</v>
      </c>
      <c r="G22" s="118">
        <f t="shared" si="4"/>
        <v>1.5952407758392875E-2</v>
      </c>
      <c r="H22" s="118">
        <f t="shared" si="4"/>
        <v>2.4668579078047416E-4</v>
      </c>
      <c r="I22" s="118">
        <f t="shared" si="4"/>
        <v>4.9420912439643611E-2</v>
      </c>
      <c r="N22" s="128" t="s">
        <v>303</v>
      </c>
      <c r="O22" s="49">
        <f>I11-B11</f>
        <v>53.459654833537101</v>
      </c>
      <c r="P22" s="118">
        <f>O22/B11/7</f>
        <v>7.9759440525006983E-2</v>
      </c>
      <c r="T22" s="128" t="s">
        <v>303</v>
      </c>
      <c r="U22" s="49">
        <f>I11-D11</f>
        <v>44.807835057184533</v>
      </c>
      <c r="V22" s="129">
        <f>U22/D11/5</f>
        <v>8.5835957924362452E-2</v>
      </c>
    </row>
    <row r="23" spans="1:22">
      <c r="A23" s="29" t="s">
        <v>162</v>
      </c>
      <c r="B23" s="118"/>
      <c r="C23" s="118">
        <f t="shared" si="4"/>
        <v>-8.8748208543823065E-3</v>
      </c>
      <c r="D23" s="118">
        <f t="shared" si="4"/>
        <v>-4.9984666058618924E-4</v>
      </c>
      <c r="E23" s="118">
        <f t="shared" si="4"/>
        <v>-1.765374567382233E-16</v>
      </c>
      <c r="F23" s="118">
        <f t="shared" si="4"/>
        <v>5.000966322177738E-4</v>
      </c>
      <c r="G23" s="118">
        <f t="shared" si="4"/>
        <v>-1.0114544190685036E-3</v>
      </c>
      <c r="H23" s="118">
        <f t="shared" si="4"/>
        <v>-1.2409701976885566E-3</v>
      </c>
      <c r="I23" s="118">
        <f t="shared" si="4"/>
        <v>-1</v>
      </c>
    </row>
    <row r="24" spans="1:22">
      <c r="A24" s="29" t="s">
        <v>171</v>
      </c>
      <c r="B24" s="118"/>
      <c r="C24" s="118">
        <f t="shared" si="4"/>
        <v>1.7981366309728253</v>
      </c>
      <c r="D24" s="118">
        <f t="shared" si="4"/>
        <v>4.6023554583016171E-2</v>
      </c>
      <c r="E24" s="118">
        <f t="shared" si="4"/>
        <v>6.2070710253719942E-2</v>
      </c>
      <c r="F24" s="118">
        <f t="shared" si="4"/>
        <v>4.3390528482125434E-2</v>
      </c>
      <c r="G24" s="118">
        <f t="shared" si="4"/>
        <v>6.1454149760754674E-2</v>
      </c>
      <c r="H24" s="118">
        <f t="shared" si="4"/>
        <v>6.7751027601033312E-2</v>
      </c>
      <c r="I24" s="118">
        <f t="shared" si="4"/>
        <v>2.4136432949246341E-2</v>
      </c>
    </row>
    <row r="25" spans="1:22">
      <c r="A25" s="29" t="s">
        <v>172</v>
      </c>
      <c r="B25" s="118"/>
      <c r="C25" s="118" t="e">
        <f t="shared" si="4"/>
        <v>#DIV/0!</v>
      </c>
      <c r="D25" s="118">
        <f t="shared" ref="D25:I25" si="9">D10/D$11</f>
        <v>-0.1111111111111114</v>
      </c>
      <c r="E25" s="118">
        <f t="shared" si="9"/>
        <v>-0.1111111111111108</v>
      </c>
      <c r="F25" s="118">
        <f t="shared" si="9"/>
        <v>-0.11111111111111127</v>
      </c>
      <c r="G25" s="118">
        <f t="shared" si="9"/>
        <v>-0.11111111111111135</v>
      </c>
      <c r="H25" s="118">
        <f t="shared" si="9"/>
        <v>-0.11111111111111137</v>
      </c>
      <c r="I25" s="118">
        <f t="shared" si="9"/>
        <v>0</v>
      </c>
    </row>
  </sheetData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H34" sqref="H34"/>
    </sheetView>
  </sheetViews>
  <sheetFormatPr defaultRowHeight="15"/>
  <sheetData>
    <row r="2" spans="1:7">
      <c r="A2" t="s">
        <v>279</v>
      </c>
      <c r="B2" t="s">
        <v>288</v>
      </c>
      <c r="C2" t="s">
        <v>289</v>
      </c>
    </row>
    <row r="3" spans="1:7">
      <c r="A3" t="s">
        <v>280</v>
      </c>
      <c r="B3">
        <v>0.18</v>
      </c>
      <c r="C3">
        <v>0.18</v>
      </c>
    </row>
    <row r="4" spans="1:7">
      <c r="A4" t="s">
        <v>281</v>
      </c>
      <c r="B4">
        <v>0.17</v>
      </c>
      <c r="C4">
        <v>0.13200000000000001</v>
      </c>
      <c r="E4" t="s">
        <v>173</v>
      </c>
      <c r="G4">
        <v>750</v>
      </c>
    </row>
    <row r="5" spans="1:7">
      <c r="A5" t="s">
        <v>282</v>
      </c>
      <c r="B5">
        <v>0.65</v>
      </c>
      <c r="C5">
        <v>8.6999999999999994E-2</v>
      </c>
    </row>
    <row r="6" spans="1:7">
      <c r="B6" t="s">
        <v>290</v>
      </c>
      <c r="C6">
        <f>SUMPRODUCT(B3:B5,C3:C5)</f>
        <v>0.11138999999999999</v>
      </c>
    </row>
    <row r="7" spans="1:7">
      <c r="A7" t="s">
        <v>152</v>
      </c>
    </row>
    <row r="8" spans="1:7">
      <c r="A8" t="s">
        <v>283</v>
      </c>
      <c r="B8" t="s">
        <v>284</v>
      </c>
      <c r="C8" t="s">
        <v>285</v>
      </c>
      <c r="D8" t="s">
        <v>287</v>
      </c>
      <c r="E8" t="s">
        <v>286</v>
      </c>
    </row>
    <row r="9" spans="1:7">
      <c r="A9">
        <v>72.86</v>
      </c>
      <c r="B9">
        <v>4.2599999999999999E-2</v>
      </c>
      <c r="C9">
        <v>6.4999999999999997E-3</v>
      </c>
      <c r="D9">
        <v>1.105</v>
      </c>
      <c r="E9">
        <v>0.25</v>
      </c>
    </row>
    <row r="10" spans="1:7">
      <c r="A10">
        <v>1.27</v>
      </c>
      <c r="B10">
        <v>1E-4</v>
      </c>
      <c r="C10">
        <v>4.5999999999999999E-3</v>
      </c>
      <c r="E10">
        <v>3.5999999999999999E-3</v>
      </c>
    </row>
    <row r="11" spans="1:7">
      <c r="A11">
        <v>0.69</v>
      </c>
      <c r="E11">
        <v>1.1000000000000001E-3</v>
      </c>
    </row>
    <row r="12" spans="1:7">
      <c r="A12">
        <v>0.79</v>
      </c>
      <c r="E12">
        <v>1.2999999999999999E-3</v>
      </c>
    </row>
    <row r="13" spans="1:7">
      <c r="A13">
        <v>-31.5</v>
      </c>
    </row>
    <row r="15" spans="1:7">
      <c r="A15" t="s">
        <v>291</v>
      </c>
    </row>
    <row r="17" spans="1:3">
      <c r="A17" t="s">
        <v>151</v>
      </c>
      <c r="C17" s="21">
        <f>C6*G4</f>
        <v>83.54249999999999</v>
      </c>
    </row>
    <row r="18" spans="1:3">
      <c r="A18" t="s">
        <v>152</v>
      </c>
      <c r="C18" s="21">
        <f>SUM(A9:A13)+SUM(B9:B10)*G4</f>
        <v>76.134999999999991</v>
      </c>
    </row>
    <row r="19" spans="1:3">
      <c r="A19" t="s">
        <v>153</v>
      </c>
      <c r="C19" s="21">
        <f>(D9-1)*G4*C6</f>
        <v>8.7719624999999972</v>
      </c>
    </row>
    <row r="20" spans="1:3">
      <c r="A20" t="s">
        <v>154</v>
      </c>
      <c r="C20" s="21">
        <f>SUM(C9:C10)*D9*G4</f>
        <v>9.1991249999999987</v>
      </c>
    </row>
    <row r="21" spans="1:3">
      <c r="A21" t="s">
        <v>155</v>
      </c>
      <c r="C21" s="21">
        <f>(SUM(E10:E12)*D9*G4)+E9</f>
        <v>5.2225000000000001</v>
      </c>
    </row>
    <row r="22" spans="1:3">
      <c r="A22" t="s">
        <v>162</v>
      </c>
      <c r="C22" s="21">
        <v>0</v>
      </c>
    </row>
    <row r="23" spans="1:3">
      <c r="A23" t="s">
        <v>171</v>
      </c>
      <c r="C23" s="21">
        <f>SUM(C17:C22)*0.13</f>
        <v>23.773241374999998</v>
      </c>
    </row>
    <row r="24" spans="1:3">
      <c r="A24" t="s">
        <v>163</v>
      </c>
      <c r="C24" s="21">
        <f>SUM(C17:C23)</f>
        <v>206.64432887499999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workbookViewId="0">
      <selection activeCell="M16" sqref="M16"/>
    </sheetView>
  </sheetViews>
  <sheetFormatPr defaultRowHeight="15"/>
  <cols>
    <col min="1" max="1" width="15.140625" customWidth="1"/>
    <col min="2" max="8" width="15.7109375" customWidth="1"/>
  </cols>
  <sheetData>
    <row r="2" spans="1:8" ht="15.75" thickBot="1"/>
    <row r="3" spans="1:8" ht="30.75" thickBot="1">
      <c r="A3" s="121" t="s">
        <v>292</v>
      </c>
      <c r="B3" s="121" t="s">
        <v>293</v>
      </c>
      <c r="C3" s="121" t="s">
        <v>294</v>
      </c>
      <c r="D3" s="121" t="s">
        <v>295</v>
      </c>
      <c r="E3" s="121" t="s">
        <v>296</v>
      </c>
      <c r="F3" s="121" t="s">
        <v>297</v>
      </c>
      <c r="G3" s="121" t="s">
        <v>298</v>
      </c>
      <c r="H3" s="121" t="s">
        <v>306</v>
      </c>
    </row>
    <row r="4" spans="1:8" ht="16.5" thickTop="1" thickBot="1">
      <c r="A4" s="122" t="s">
        <v>151</v>
      </c>
      <c r="B4" s="123">
        <v>83.54</v>
      </c>
      <c r="C4" s="123">
        <v>83.54</v>
      </c>
      <c r="D4" s="123">
        <v>83.54</v>
      </c>
      <c r="E4" s="123">
        <v>83.54</v>
      </c>
      <c r="F4" s="123">
        <v>83.54</v>
      </c>
      <c r="G4" s="123">
        <v>83.54</v>
      </c>
      <c r="H4" s="123">
        <v>83.54</v>
      </c>
    </row>
    <row r="5" spans="1:8" ht="15.75" thickBot="1">
      <c r="A5" s="124" t="s">
        <v>299</v>
      </c>
      <c r="B5" s="125">
        <v>16.62</v>
      </c>
      <c r="C5" s="125">
        <v>25.72</v>
      </c>
      <c r="D5" s="125">
        <v>27.98</v>
      </c>
      <c r="E5" s="125">
        <v>29.73</v>
      </c>
      <c r="F5" s="125">
        <v>38.17</v>
      </c>
      <c r="G5" s="125">
        <v>37.57</v>
      </c>
      <c r="H5" s="125">
        <v>76.14</v>
      </c>
    </row>
    <row r="6" spans="1:8" ht="15.75" thickBot="1">
      <c r="A6" s="126" t="s">
        <v>153</v>
      </c>
      <c r="B6" s="127">
        <v>4.5199999999999996</v>
      </c>
      <c r="C6" s="127">
        <v>4.51</v>
      </c>
      <c r="D6" s="127">
        <v>3.15</v>
      </c>
      <c r="E6" s="127">
        <v>3.17</v>
      </c>
      <c r="F6" s="127">
        <v>5.96</v>
      </c>
      <c r="G6" s="127">
        <v>3.14</v>
      </c>
      <c r="H6" s="127">
        <v>8.77</v>
      </c>
    </row>
    <row r="7" spans="1:8" ht="15.75" thickBot="1">
      <c r="A7" s="124" t="s">
        <v>154</v>
      </c>
      <c r="B7" s="125">
        <v>8.3000000000000007</v>
      </c>
      <c r="C7" s="125">
        <v>8.06</v>
      </c>
      <c r="D7" s="125">
        <v>9.8800000000000008</v>
      </c>
      <c r="E7" s="125">
        <v>10.66</v>
      </c>
      <c r="F7" s="125">
        <v>6.91</v>
      </c>
      <c r="G7" s="125">
        <v>13.23</v>
      </c>
      <c r="H7" s="125">
        <v>9.1999999999999993</v>
      </c>
    </row>
    <row r="8" spans="1:8" ht="15.75" thickBot="1">
      <c r="A8" s="126" t="s">
        <v>155</v>
      </c>
      <c r="B8" s="127">
        <v>4.99</v>
      </c>
      <c r="C8" s="127">
        <v>4.99</v>
      </c>
      <c r="D8" s="127">
        <v>4.92</v>
      </c>
      <c r="E8" s="127">
        <v>4.92</v>
      </c>
      <c r="F8" s="127">
        <v>5.07</v>
      </c>
      <c r="G8" s="127">
        <v>4.92</v>
      </c>
      <c r="H8" s="127">
        <v>5.22</v>
      </c>
    </row>
    <row r="9" spans="1:8" ht="15.75" thickBot="1">
      <c r="A9" s="124" t="s">
        <v>171</v>
      </c>
      <c r="B9" s="125">
        <v>15.34</v>
      </c>
      <c r="C9" s="125">
        <v>16.489999999999998</v>
      </c>
      <c r="D9" s="125">
        <v>16.829999999999998</v>
      </c>
      <c r="E9" s="125">
        <v>17.16</v>
      </c>
      <c r="F9" s="125">
        <v>18.149999999999999</v>
      </c>
      <c r="G9" s="125">
        <v>18.510000000000002</v>
      </c>
      <c r="H9" s="125">
        <v>23.76</v>
      </c>
    </row>
    <row r="10" spans="1:8" ht="15.75" thickBot="1">
      <c r="A10" s="126" t="s">
        <v>163</v>
      </c>
      <c r="B10" s="127">
        <v>133.31</v>
      </c>
      <c r="C10" s="127">
        <v>143.32</v>
      </c>
      <c r="D10" s="127">
        <v>146.30000000000001</v>
      </c>
      <c r="E10" s="127">
        <v>149.18</v>
      </c>
      <c r="F10" s="127">
        <v>157.80000000000001</v>
      </c>
      <c r="G10" s="127">
        <v>160.91</v>
      </c>
      <c r="H10" s="127">
        <v>206.64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91"/>
  <sheetViews>
    <sheetView topLeftCell="A58" workbookViewId="0">
      <selection activeCell="A53" sqref="A53"/>
    </sheetView>
  </sheetViews>
  <sheetFormatPr defaultRowHeight="15"/>
  <cols>
    <col min="1" max="1" width="50.5703125" bestFit="1" customWidth="1"/>
    <col min="2" max="2" width="15.85546875" customWidth="1"/>
    <col min="3" max="3" width="50.5703125" bestFit="1" customWidth="1"/>
  </cols>
  <sheetData>
    <row r="1" spans="1:4">
      <c r="A1" t="s">
        <v>54</v>
      </c>
      <c r="B1">
        <f>COUNTIF($C$1:$C$87,$A1)</f>
        <v>1</v>
      </c>
      <c r="C1" s="15" t="s">
        <v>143</v>
      </c>
      <c r="D1">
        <f>COUNTIF($A$1:$A$91,$C1)</f>
        <v>0</v>
      </c>
    </row>
    <row r="2" spans="1:4">
      <c r="A2" s="17" t="s">
        <v>56</v>
      </c>
      <c r="B2">
        <f t="shared" ref="B2:B65" si="0">COUNTIF($C$1:$C$87,$A2)</f>
        <v>0</v>
      </c>
      <c r="C2" s="11" t="s">
        <v>54</v>
      </c>
      <c r="D2">
        <f t="shared" ref="D2:D65" si="1">COUNTIF($A$1:$A$91,$C2)</f>
        <v>1</v>
      </c>
    </row>
    <row r="3" spans="1:4">
      <c r="A3" t="s">
        <v>57</v>
      </c>
      <c r="B3">
        <f t="shared" si="0"/>
        <v>1</v>
      </c>
      <c r="C3" s="16" t="s">
        <v>144</v>
      </c>
      <c r="D3">
        <f t="shared" si="1"/>
        <v>0</v>
      </c>
    </row>
    <row r="4" spans="1:4">
      <c r="A4" t="s">
        <v>58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59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60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61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62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63</v>
      </c>
      <c r="B9">
        <f t="shared" si="0"/>
        <v>1</v>
      </c>
      <c r="C9" s="12" t="s">
        <v>62</v>
      </c>
      <c r="D9">
        <f t="shared" si="1"/>
        <v>1</v>
      </c>
    </row>
    <row r="10" spans="1:4">
      <c r="A10" t="s">
        <v>64</v>
      </c>
      <c r="B10">
        <f t="shared" si="0"/>
        <v>1</v>
      </c>
      <c r="C10" s="12" t="s">
        <v>63</v>
      </c>
      <c r="D10">
        <f t="shared" si="1"/>
        <v>1</v>
      </c>
    </row>
    <row r="11" spans="1:4">
      <c r="A11" t="s">
        <v>65</v>
      </c>
      <c r="B11">
        <f t="shared" si="0"/>
        <v>1</v>
      </c>
      <c r="C11" s="12" t="s">
        <v>64</v>
      </c>
      <c r="D11">
        <f t="shared" si="1"/>
        <v>1</v>
      </c>
    </row>
    <row r="12" spans="1:4">
      <c r="A12" t="s">
        <v>66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67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68</v>
      </c>
      <c r="B14">
        <f t="shared" si="0"/>
        <v>1</v>
      </c>
      <c r="C14" s="11" t="s">
        <v>67</v>
      </c>
      <c r="D14">
        <f t="shared" si="1"/>
        <v>1</v>
      </c>
    </row>
    <row r="15" spans="1:4">
      <c r="A15" t="s">
        <v>69</v>
      </c>
      <c r="B15">
        <f t="shared" si="0"/>
        <v>1</v>
      </c>
      <c r="C15" s="11" t="s">
        <v>68</v>
      </c>
      <c r="D15">
        <f t="shared" si="1"/>
        <v>1</v>
      </c>
    </row>
    <row r="16" spans="1:4">
      <c r="A16" t="s">
        <v>70</v>
      </c>
      <c r="B16">
        <f t="shared" si="0"/>
        <v>1</v>
      </c>
      <c r="C16" s="11" t="s">
        <v>69</v>
      </c>
      <c r="D16">
        <f t="shared" si="1"/>
        <v>1</v>
      </c>
    </row>
    <row r="17" spans="1:4">
      <c r="A17" t="s">
        <v>71</v>
      </c>
      <c r="B17">
        <f t="shared" si="0"/>
        <v>1</v>
      </c>
      <c r="C17" s="11" t="s">
        <v>70</v>
      </c>
      <c r="D17">
        <f t="shared" si="1"/>
        <v>1</v>
      </c>
    </row>
    <row r="18" spans="1:4">
      <c r="A18" t="s">
        <v>72</v>
      </c>
      <c r="B18">
        <f t="shared" si="0"/>
        <v>1</v>
      </c>
      <c r="C18" s="11" t="s">
        <v>71</v>
      </c>
      <c r="D18">
        <f t="shared" si="1"/>
        <v>1</v>
      </c>
    </row>
    <row r="19" spans="1:4">
      <c r="A19" t="s">
        <v>73</v>
      </c>
      <c r="B19">
        <f t="shared" si="0"/>
        <v>1</v>
      </c>
      <c r="C19" s="11" t="s">
        <v>72</v>
      </c>
      <c r="D19">
        <f t="shared" si="1"/>
        <v>1</v>
      </c>
    </row>
    <row r="20" spans="1:4">
      <c r="A20" t="s">
        <v>74</v>
      </c>
      <c r="B20">
        <f t="shared" si="0"/>
        <v>1</v>
      </c>
      <c r="C20" s="11" t="s">
        <v>73</v>
      </c>
      <c r="D20">
        <f t="shared" si="1"/>
        <v>1</v>
      </c>
    </row>
    <row r="21" spans="1:4">
      <c r="A21" t="s">
        <v>75</v>
      </c>
      <c r="B21">
        <f t="shared" si="0"/>
        <v>1</v>
      </c>
      <c r="C21" s="11" t="s">
        <v>74</v>
      </c>
      <c r="D21">
        <f t="shared" si="1"/>
        <v>1</v>
      </c>
    </row>
    <row r="22" spans="1:4">
      <c r="A22" t="s">
        <v>76</v>
      </c>
      <c r="B22">
        <f t="shared" si="0"/>
        <v>1</v>
      </c>
      <c r="C22" s="11" t="s">
        <v>75</v>
      </c>
      <c r="D22">
        <f t="shared" si="1"/>
        <v>1</v>
      </c>
    </row>
    <row r="23" spans="1:4">
      <c r="A23" t="s">
        <v>77</v>
      </c>
      <c r="B23">
        <f t="shared" si="0"/>
        <v>1</v>
      </c>
      <c r="C23" s="11" t="s">
        <v>76</v>
      </c>
      <c r="D23">
        <f t="shared" si="1"/>
        <v>1</v>
      </c>
    </row>
    <row r="24" spans="1:4">
      <c r="A24" t="s">
        <v>78</v>
      </c>
      <c r="B24">
        <f t="shared" si="0"/>
        <v>1</v>
      </c>
      <c r="C24" s="11" t="s">
        <v>77</v>
      </c>
      <c r="D24">
        <f t="shared" si="1"/>
        <v>1</v>
      </c>
    </row>
    <row r="25" spans="1:4">
      <c r="A25" t="s">
        <v>79</v>
      </c>
      <c r="B25">
        <f t="shared" si="0"/>
        <v>1</v>
      </c>
      <c r="C25" s="12" t="s">
        <v>78</v>
      </c>
      <c r="D25">
        <f t="shared" si="1"/>
        <v>1</v>
      </c>
    </row>
    <row r="26" spans="1:4">
      <c r="A26" t="s">
        <v>80</v>
      </c>
      <c r="B26">
        <f t="shared" si="0"/>
        <v>0</v>
      </c>
      <c r="C26" s="16" t="s">
        <v>145</v>
      </c>
      <c r="D26">
        <f t="shared" si="1"/>
        <v>0</v>
      </c>
    </row>
    <row r="27" spans="1:4">
      <c r="A27" t="s">
        <v>80</v>
      </c>
      <c r="B27">
        <f t="shared" si="0"/>
        <v>0</v>
      </c>
      <c r="C27" s="11" t="s">
        <v>79</v>
      </c>
      <c r="D27">
        <f t="shared" si="1"/>
        <v>1</v>
      </c>
    </row>
    <row r="28" spans="1:4">
      <c r="A28" t="s">
        <v>81</v>
      </c>
      <c r="B28">
        <f t="shared" si="0"/>
        <v>0</v>
      </c>
      <c r="C28" s="11" t="s">
        <v>146</v>
      </c>
      <c r="D28">
        <f t="shared" si="1"/>
        <v>0</v>
      </c>
    </row>
    <row r="29" spans="1:4">
      <c r="A29" t="s">
        <v>81</v>
      </c>
      <c r="B29">
        <f t="shared" si="0"/>
        <v>0</v>
      </c>
      <c r="C29" s="11" t="s">
        <v>82</v>
      </c>
      <c r="D29">
        <f t="shared" si="1"/>
        <v>1</v>
      </c>
    </row>
    <row r="30" spans="1:4">
      <c r="A30" t="s">
        <v>82</v>
      </c>
      <c r="B30">
        <f t="shared" si="0"/>
        <v>1</v>
      </c>
      <c r="C30" s="11" t="s">
        <v>83</v>
      </c>
      <c r="D30">
        <f t="shared" si="1"/>
        <v>1</v>
      </c>
    </row>
    <row r="31" spans="1:4">
      <c r="A31" t="s">
        <v>83</v>
      </c>
      <c r="B31">
        <f t="shared" si="0"/>
        <v>1</v>
      </c>
      <c r="C31" s="11" t="s">
        <v>84</v>
      </c>
      <c r="D31">
        <f t="shared" si="1"/>
        <v>2</v>
      </c>
    </row>
    <row r="32" spans="1:4">
      <c r="A32" t="s">
        <v>84</v>
      </c>
      <c r="B32">
        <f t="shared" si="0"/>
        <v>1</v>
      </c>
      <c r="C32" s="11" t="s">
        <v>87</v>
      </c>
      <c r="D32">
        <f t="shared" si="1"/>
        <v>2</v>
      </c>
    </row>
    <row r="33" spans="1:4">
      <c r="A33" t="s">
        <v>84</v>
      </c>
      <c r="B33">
        <f t="shared" si="0"/>
        <v>1</v>
      </c>
      <c r="C33" s="11" t="s">
        <v>88</v>
      </c>
      <c r="D33">
        <f t="shared" si="1"/>
        <v>1</v>
      </c>
    </row>
    <row r="34" spans="1:4">
      <c r="A34" t="s">
        <v>87</v>
      </c>
      <c r="B34">
        <f t="shared" si="0"/>
        <v>1</v>
      </c>
      <c r="C34" s="11" t="s">
        <v>89</v>
      </c>
      <c r="D34">
        <f t="shared" si="1"/>
        <v>1</v>
      </c>
    </row>
    <row r="35" spans="1:4">
      <c r="A35" t="s">
        <v>87</v>
      </c>
      <c r="B35">
        <f t="shared" si="0"/>
        <v>1</v>
      </c>
      <c r="C35" s="11" t="s">
        <v>90</v>
      </c>
      <c r="D35">
        <f t="shared" si="1"/>
        <v>1</v>
      </c>
    </row>
    <row r="36" spans="1:4">
      <c r="A36" t="s">
        <v>88</v>
      </c>
      <c r="B36">
        <f t="shared" si="0"/>
        <v>1</v>
      </c>
      <c r="C36" s="11" t="s">
        <v>91</v>
      </c>
      <c r="D36">
        <f t="shared" si="1"/>
        <v>1</v>
      </c>
    </row>
    <row r="37" spans="1:4">
      <c r="A37" t="s">
        <v>89</v>
      </c>
      <c r="B37">
        <f t="shared" si="0"/>
        <v>1</v>
      </c>
      <c r="C37" s="11" t="s">
        <v>92</v>
      </c>
      <c r="D37">
        <f t="shared" si="1"/>
        <v>1</v>
      </c>
    </row>
    <row r="38" spans="1:4">
      <c r="A38" t="s">
        <v>90</v>
      </c>
      <c r="B38">
        <f t="shared" si="0"/>
        <v>1</v>
      </c>
      <c r="C38" s="11" t="s">
        <v>93</v>
      </c>
      <c r="D38">
        <f t="shared" si="1"/>
        <v>1</v>
      </c>
    </row>
    <row r="39" spans="1:4">
      <c r="A39" t="s">
        <v>91</v>
      </c>
      <c r="B39">
        <f t="shared" si="0"/>
        <v>1</v>
      </c>
      <c r="C39" s="12" t="s">
        <v>94</v>
      </c>
      <c r="D39">
        <f t="shared" si="1"/>
        <v>1</v>
      </c>
    </row>
    <row r="40" spans="1:4">
      <c r="A40" t="s">
        <v>92</v>
      </c>
      <c r="B40">
        <f t="shared" si="0"/>
        <v>1</v>
      </c>
      <c r="C40" s="16" t="s">
        <v>147</v>
      </c>
      <c r="D40">
        <f t="shared" si="1"/>
        <v>0</v>
      </c>
    </row>
    <row r="41" spans="1:4">
      <c r="A41" t="s">
        <v>93</v>
      </c>
      <c r="B41">
        <f t="shared" si="0"/>
        <v>1</v>
      </c>
      <c r="C41" s="11" t="s">
        <v>95</v>
      </c>
      <c r="D41">
        <f t="shared" si="1"/>
        <v>1</v>
      </c>
    </row>
    <row r="42" spans="1:4">
      <c r="A42" t="s">
        <v>94</v>
      </c>
      <c r="B42">
        <f t="shared" si="0"/>
        <v>1</v>
      </c>
      <c r="C42" s="11" t="s">
        <v>96</v>
      </c>
      <c r="D42">
        <f t="shared" si="1"/>
        <v>1</v>
      </c>
    </row>
    <row r="43" spans="1:4">
      <c r="A43" t="s">
        <v>95</v>
      </c>
      <c r="B43">
        <f t="shared" si="0"/>
        <v>1</v>
      </c>
      <c r="C43" s="11" t="s">
        <v>97</v>
      </c>
      <c r="D43">
        <f t="shared" si="1"/>
        <v>1</v>
      </c>
    </row>
    <row r="44" spans="1:4">
      <c r="A44" t="s">
        <v>96</v>
      </c>
      <c r="B44">
        <f t="shared" si="0"/>
        <v>1</v>
      </c>
      <c r="C44" s="11" t="s">
        <v>98</v>
      </c>
      <c r="D44">
        <f t="shared" si="1"/>
        <v>1</v>
      </c>
    </row>
    <row r="45" spans="1:4">
      <c r="A45" t="s">
        <v>97</v>
      </c>
      <c r="B45">
        <f t="shared" si="0"/>
        <v>1</v>
      </c>
      <c r="C45" s="11" t="s">
        <v>99</v>
      </c>
      <c r="D45">
        <f t="shared" si="1"/>
        <v>1</v>
      </c>
    </row>
    <row r="46" spans="1:4">
      <c r="A46" t="s">
        <v>98</v>
      </c>
      <c r="B46">
        <f t="shared" si="0"/>
        <v>1</v>
      </c>
      <c r="C46" s="11" t="s">
        <v>100</v>
      </c>
      <c r="D46">
        <f t="shared" si="1"/>
        <v>1</v>
      </c>
    </row>
    <row r="47" spans="1:4">
      <c r="A47" t="s">
        <v>99</v>
      </c>
      <c r="B47">
        <f t="shared" si="0"/>
        <v>1</v>
      </c>
      <c r="C47" s="11" t="s">
        <v>101</v>
      </c>
      <c r="D47">
        <f t="shared" si="1"/>
        <v>1</v>
      </c>
    </row>
    <row r="48" spans="1:4">
      <c r="A48" t="s">
        <v>100</v>
      </c>
      <c r="B48">
        <f t="shared" si="0"/>
        <v>1</v>
      </c>
      <c r="C48" s="13" t="s">
        <v>102</v>
      </c>
      <c r="D48">
        <f t="shared" si="1"/>
        <v>1</v>
      </c>
    </row>
    <row r="49" spans="1:4">
      <c r="A49" t="s">
        <v>101</v>
      </c>
      <c r="B49">
        <f t="shared" si="0"/>
        <v>1</v>
      </c>
      <c r="C49" s="12" t="s">
        <v>148</v>
      </c>
      <c r="D49">
        <f t="shared" si="1"/>
        <v>0</v>
      </c>
    </row>
    <row r="50" spans="1:4">
      <c r="A50" t="s">
        <v>102</v>
      </c>
      <c r="B50">
        <f t="shared" si="0"/>
        <v>1</v>
      </c>
      <c r="C50" s="11" t="s">
        <v>103</v>
      </c>
      <c r="D50">
        <f t="shared" si="1"/>
        <v>1</v>
      </c>
    </row>
    <row r="51" spans="1:4">
      <c r="A51" t="s">
        <v>103</v>
      </c>
      <c r="B51">
        <f t="shared" si="0"/>
        <v>1</v>
      </c>
      <c r="C51" s="11" t="s">
        <v>104</v>
      </c>
      <c r="D51">
        <f t="shared" si="1"/>
        <v>1</v>
      </c>
    </row>
    <row r="52" spans="1:4">
      <c r="A52" t="s">
        <v>104</v>
      </c>
      <c r="B52">
        <f t="shared" si="0"/>
        <v>1</v>
      </c>
      <c r="C52" s="12" t="s">
        <v>106</v>
      </c>
      <c r="D52">
        <f t="shared" si="1"/>
        <v>1</v>
      </c>
    </row>
    <row r="53" spans="1:4">
      <c r="A53" s="17" t="s">
        <v>105</v>
      </c>
      <c r="B53">
        <f t="shared" si="0"/>
        <v>0</v>
      </c>
      <c r="C53" s="12" t="s">
        <v>107</v>
      </c>
      <c r="D53">
        <f t="shared" si="1"/>
        <v>1</v>
      </c>
    </row>
    <row r="54" spans="1:4">
      <c r="A54" t="s">
        <v>106</v>
      </c>
      <c r="B54">
        <f t="shared" si="0"/>
        <v>1</v>
      </c>
      <c r="C54" s="11" t="s">
        <v>108</v>
      </c>
      <c r="D54">
        <f t="shared" si="1"/>
        <v>1</v>
      </c>
    </row>
    <row r="55" spans="1:4">
      <c r="A55" t="s">
        <v>107</v>
      </c>
      <c r="B55">
        <f t="shared" si="0"/>
        <v>1</v>
      </c>
      <c r="C55" s="11" t="s">
        <v>109</v>
      </c>
      <c r="D55">
        <f t="shared" si="1"/>
        <v>2</v>
      </c>
    </row>
    <row r="56" spans="1:4">
      <c r="A56" t="s">
        <v>108</v>
      </c>
      <c r="B56">
        <f t="shared" si="0"/>
        <v>1</v>
      </c>
      <c r="C56" s="14" t="s">
        <v>110</v>
      </c>
      <c r="D56">
        <f t="shared" si="1"/>
        <v>1</v>
      </c>
    </row>
    <row r="57" spans="1:4">
      <c r="A57" t="s">
        <v>109</v>
      </c>
      <c r="B57">
        <f t="shared" si="0"/>
        <v>1</v>
      </c>
      <c r="C57" s="11" t="s">
        <v>111</v>
      </c>
      <c r="D57">
        <f t="shared" si="1"/>
        <v>1</v>
      </c>
    </row>
    <row r="58" spans="1:4">
      <c r="A58" t="s">
        <v>109</v>
      </c>
      <c r="B58">
        <f t="shared" si="0"/>
        <v>1</v>
      </c>
      <c r="C58" s="11" t="s">
        <v>112</v>
      </c>
      <c r="D58">
        <f t="shared" si="1"/>
        <v>1</v>
      </c>
    </row>
    <row r="59" spans="1:4">
      <c r="A59" t="s">
        <v>110</v>
      </c>
      <c r="B59">
        <f t="shared" si="0"/>
        <v>1</v>
      </c>
      <c r="C59" s="11" t="s">
        <v>113</v>
      </c>
      <c r="D59">
        <f t="shared" si="1"/>
        <v>1</v>
      </c>
    </row>
    <row r="60" spans="1:4">
      <c r="A60" t="s">
        <v>111</v>
      </c>
      <c r="B60">
        <f t="shared" si="0"/>
        <v>1</v>
      </c>
      <c r="C60" s="11" t="s">
        <v>114</v>
      </c>
      <c r="D60">
        <f t="shared" si="1"/>
        <v>1</v>
      </c>
    </row>
    <row r="61" spans="1:4">
      <c r="A61" t="s">
        <v>112</v>
      </c>
      <c r="B61">
        <f t="shared" si="0"/>
        <v>1</v>
      </c>
      <c r="C61" s="11" t="s">
        <v>115</v>
      </c>
      <c r="D61">
        <f t="shared" si="1"/>
        <v>1</v>
      </c>
    </row>
    <row r="62" spans="1:4">
      <c r="A62" t="s">
        <v>113</v>
      </c>
      <c r="B62">
        <f t="shared" si="0"/>
        <v>1</v>
      </c>
      <c r="C62" s="11" t="s">
        <v>117</v>
      </c>
      <c r="D62">
        <f t="shared" si="1"/>
        <v>1</v>
      </c>
    </row>
    <row r="63" spans="1:4">
      <c r="A63" t="s">
        <v>114</v>
      </c>
      <c r="B63">
        <f t="shared" si="0"/>
        <v>1</v>
      </c>
      <c r="C63" s="11" t="s">
        <v>118</v>
      </c>
      <c r="D63">
        <f t="shared" si="1"/>
        <v>1</v>
      </c>
    </row>
    <row r="64" spans="1:4">
      <c r="A64" t="s">
        <v>115</v>
      </c>
      <c r="B64">
        <f t="shared" si="0"/>
        <v>1</v>
      </c>
      <c r="C64" s="11" t="s">
        <v>119</v>
      </c>
      <c r="D64">
        <f t="shared" si="1"/>
        <v>1</v>
      </c>
    </row>
    <row r="65" spans="1:4">
      <c r="A65" t="s">
        <v>116</v>
      </c>
      <c r="B65">
        <f t="shared" si="0"/>
        <v>0</v>
      </c>
      <c r="C65" s="11" t="s">
        <v>120</v>
      </c>
      <c r="D65">
        <f t="shared" si="1"/>
        <v>1</v>
      </c>
    </row>
    <row r="66" spans="1:4">
      <c r="A66" t="s">
        <v>117</v>
      </c>
      <c r="B66">
        <f t="shared" ref="B66:B91" si="2">COUNTIF($C$1:$C$87,$A66)</f>
        <v>1</v>
      </c>
      <c r="C66" s="11" t="s">
        <v>121</v>
      </c>
      <c r="D66">
        <f t="shared" ref="D66:D87" si="3">COUNTIF($A$1:$A$91,$C66)</f>
        <v>1</v>
      </c>
    </row>
    <row r="67" spans="1:4">
      <c r="A67" t="s">
        <v>118</v>
      </c>
      <c r="B67">
        <f t="shared" si="2"/>
        <v>1</v>
      </c>
      <c r="C67" s="11" t="s">
        <v>149</v>
      </c>
      <c r="D67">
        <f t="shared" si="3"/>
        <v>0</v>
      </c>
    </row>
    <row r="68" spans="1:4">
      <c r="A68" t="s">
        <v>119</v>
      </c>
      <c r="B68">
        <f t="shared" si="2"/>
        <v>1</v>
      </c>
      <c r="C68" s="11" t="s">
        <v>122</v>
      </c>
      <c r="D68">
        <f t="shared" si="3"/>
        <v>1</v>
      </c>
    </row>
    <row r="69" spans="1:4">
      <c r="A69" t="s">
        <v>120</v>
      </c>
      <c r="B69">
        <f t="shared" si="2"/>
        <v>1</v>
      </c>
      <c r="C69" s="11" t="s">
        <v>123</v>
      </c>
      <c r="D69">
        <f t="shared" si="3"/>
        <v>1</v>
      </c>
    </row>
    <row r="70" spans="1:4">
      <c r="A70" t="s">
        <v>121</v>
      </c>
      <c r="B70">
        <f t="shared" si="2"/>
        <v>1</v>
      </c>
      <c r="C70" s="11" t="s">
        <v>124</v>
      </c>
      <c r="D70">
        <f t="shared" si="3"/>
        <v>1</v>
      </c>
    </row>
    <row r="71" spans="1:4">
      <c r="A71" t="s">
        <v>122</v>
      </c>
      <c r="B71">
        <f t="shared" si="2"/>
        <v>1</v>
      </c>
      <c r="C71" s="11" t="s">
        <v>125</v>
      </c>
      <c r="D71">
        <f t="shared" si="3"/>
        <v>1</v>
      </c>
    </row>
    <row r="72" spans="1:4">
      <c r="A72" t="s">
        <v>123</v>
      </c>
      <c r="B72">
        <f t="shared" si="2"/>
        <v>1</v>
      </c>
      <c r="C72" s="11" t="s">
        <v>126</v>
      </c>
      <c r="D72">
        <f t="shared" si="3"/>
        <v>1</v>
      </c>
    </row>
    <row r="73" spans="1:4">
      <c r="A73" t="s">
        <v>124</v>
      </c>
      <c r="B73">
        <f t="shared" si="2"/>
        <v>1</v>
      </c>
      <c r="C73" s="11" t="s">
        <v>127</v>
      </c>
      <c r="D73">
        <f t="shared" si="3"/>
        <v>1</v>
      </c>
    </row>
    <row r="74" spans="1:4">
      <c r="A74" t="s">
        <v>125</v>
      </c>
      <c r="B74">
        <f t="shared" si="2"/>
        <v>1</v>
      </c>
      <c r="C74" s="11" t="s">
        <v>128</v>
      </c>
      <c r="D74">
        <f t="shared" si="3"/>
        <v>1</v>
      </c>
    </row>
    <row r="75" spans="1:4">
      <c r="A75" t="s">
        <v>126</v>
      </c>
      <c r="B75">
        <f t="shared" si="2"/>
        <v>1</v>
      </c>
      <c r="C75" s="11" t="s">
        <v>129</v>
      </c>
      <c r="D75">
        <f t="shared" si="3"/>
        <v>1</v>
      </c>
    </row>
    <row r="76" spans="1:4">
      <c r="A76" t="s">
        <v>127</v>
      </c>
      <c r="B76">
        <f t="shared" si="2"/>
        <v>1</v>
      </c>
      <c r="C76" s="11" t="s">
        <v>130</v>
      </c>
      <c r="D76">
        <f t="shared" si="3"/>
        <v>1</v>
      </c>
    </row>
    <row r="77" spans="1:4">
      <c r="A77" t="s">
        <v>128</v>
      </c>
      <c r="B77">
        <f t="shared" si="2"/>
        <v>1</v>
      </c>
      <c r="C77" s="11" t="s">
        <v>134</v>
      </c>
      <c r="D77">
        <f t="shared" si="3"/>
        <v>1</v>
      </c>
    </row>
    <row r="78" spans="1:4">
      <c r="A78" t="s">
        <v>129</v>
      </c>
      <c r="B78">
        <f t="shared" si="2"/>
        <v>1</v>
      </c>
      <c r="C78" s="11" t="s">
        <v>131</v>
      </c>
      <c r="D78">
        <f t="shared" si="3"/>
        <v>3</v>
      </c>
    </row>
    <row r="79" spans="1:4">
      <c r="A79" t="s">
        <v>130</v>
      </c>
      <c r="B79">
        <f t="shared" si="2"/>
        <v>1</v>
      </c>
      <c r="C79" s="11" t="s">
        <v>135</v>
      </c>
      <c r="D79">
        <f t="shared" si="3"/>
        <v>1</v>
      </c>
    </row>
    <row r="80" spans="1:4">
      <c r="A80" t="s">
        <v>131</v>
      </c>
      <c r="B80">
        <f t="shared" si="2"/>
        <v>1</v>
      </c>
      <c r="C80" s="11" t="s">
        <v>136</v>
      </c>
      <c r="D80">
        <f t="shared" si="3"/>
        <v>1</v>
      </c>
    </row>
    <row r="81" spans="1:4">
      <c r="A81" t="s">
        <v>131</v>
      </c>
      <c r="B81">
        <f t="shared" si="2"/>
        <v>1</v>
      </c>
      <c r="C81" s="11" t="s">
        <v>137</v>
      </c>
      <c r="D81">
        <f t="shared" si="3"/>
        <v>1</v>
      </c>
    </row>
    <row r="82" spans="1:4">
      <c r="A82" t="s">
        <v>131</v>
      </c>
      <c r="B82">
        <f t="shared" si="2"/>
        <v>1</v>
      </c>
      <c r="C82" s="11" t="s">
        <v>138</v>
      </c>
      <c r="D82">
        <f t="shared" si="3"/>
        <v>1</v>
      </c>
    </row>
    <row r="83" spans="1:4">
      <c r="A83" t="s">
        <v>134</v>
      </c>
      <c r="B83">
        <f t="shared" si="2"/>
        <v>1</v>
      </c>
      <c r="C83" s="11" t="s">
        <v>139</v>
      </c>
      <c r="D83">
        <f t="shared" si="3"/>
        <v>1</v>
      </c>
    </row>
    <row r="84" spans="1:4">
      <c r="A84" t="s">
        <v>135</v>
      </c>
      <c r="B84">
        <f t="shared" si="2"/>
        <v>1</v>
      </c>
      <c r="C84" s="16" t="s">
        <v>150</v>
      </c>
      <c r="D84">
        <f t="shared" si="3"/>
        <v>0</v>
      </c>
    </row>
    <row r="85" spans="1:4">
      <c r="A85" t="s">
        <v>136</v>
      </c>
      <c r="B85">
        <f t="shared" si="2"/>
        <v>1</v>
      </c>
      <c r="C85" s="11" t="s">
        <v>140</v>
      </c>
      <c r="D85">
        <f t="shared" si="3"/>
        <v>1</v>
      </c>
    </row>
    <row r="86" spans="1:4">
      <c r="A86" t="s">
        <v>137</v>
      </c>
      <c r="B86">
        <f t="shared" si="2"/>
        <v>1</v>
      </c>
      <c r="C86" s="11" t="s">
        <v>141</v>
      </c>
      <c r="D86">
        <f t="shared" si="3"/>
        <v>1</v>
      </c>
    </row>
    <row r="87" spans="1:4">
      <c r="A87" t="s">
        <v>138</v>
      </c>
      <c r="B87">
        <f t="shared" si="2"/>
        <v>1</v>
      </c>
      <c r="C87" s="11" t="s">
        <v>142</v>
      </c>
      <c r="D87">
        <f t="shared" si="3"/>
        <v>1</v>
      </c>
    </row>
    <row r="88" spans="1:4">
      <c r="A88" t="s">
        <v>139</v>
      </c>
      <c r="B88">
        <f t="shared" si="2"/>
        <v>1</v>
      </c>
    </row>
    <row r="89" spans="1:4">
      <c r="A89" t="s">
        <v>140</v>
      </c>
      <c r="B89">
        <f t="shared" si="2"/>
        <v>1</v>
      </c>
    </row>
    <row r="90" spans="1:4">
      <c r="A90" t="s">
        <v>141</v>
      </c>
      <c r="B90">
        <f t="shared" si="2"/>
        <v>1</v>
      </c>
    </row>
    <row r="91" spans="1:4">
      <c r="A91" t="s">
        <v>142</v>
      </c>
      <c r="B91">
        <f t="shared" si="2"/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opLeftCell="A34" workbookViewId="0">
      <selection activeCell="E65" sqref="E65"/>
    </sheetView>
  </sheetViews>
  <sheetFormatPr defaultRowHeight="15"/>
  <cols>
    <col min="2" max="2" width="46.85546875" customWidth="1"/>
    <col min="3" max="3" width="21.140625" customWidth="1"/>
    <col min="4" max="4" width="23.85546875" customWidth="1"/>
    <col min="5" max="5" width="17.7109375" customWidth="1"/>
  </cols>
  <sheetData>
    <row r="1" spans="1:5">
      <c r="B1" s="130">
        <v>2009</v>
      </c>
      <c r="E1" s="128" t="s">
        <v>307</v>
      </c>
    </row>
    <row r="2" spans="1:5">
      <c r="A2">
        <v>1</v>
      </c>
      <c r="B2" t="s">
        <v>62</v>
      </c>
      <c r="C2" s="3" t="s">
        <v>55</v>
      </c>
      <c r="E2" t="s">
        <v>308</v>
      </c>
    </row>
    <row r="3" spans="1:5">
      <c r="B3" t="s">
        <v>63</v>
      </c>
      <c r="C3" s="3" t="s">
        <v>55</v>
      </c>
      <c r="E3" t="s">
        <v>308</v>
      </c>
    </row>
    <row r="4" spans="1:5">
      <c r="B4" t="s">
        <v>64</v>
      </c>
      <c r="C4" s="3" t="s">
        <v>55</v>
      </c>
      <c r="E4" t="s">
        <v>308</v>
      </c>
    </row>
    <row r="5" spans="1:5" ht="18.75" customHeight="1">
      <c r="A5">
        <v>2</v>
      </c>
      <c r="B5" t="s">
        <v>84</v>
      </c>
      <c r="C5" s="3" t="s">
        <v>85</v>
      </c>
      <c r="E5" t="s">
        <v>308</v>
      </c>
    </row>
    <row r="6" spans="1:5" ht="18" customHeight="1">
      <c r="B6" t="s">
        <v>84</v>
      </c>
      <c r="C6" s="3" t="s">
        <v>86</v>
      </c>
      <c r="E6" t="s">
        <v>308</v>
      </c>
    </row>
    <row r="7" spans="1:5" ht="18" customHeight="1">
      <c r="A7">
        <v>3</v>
      </c>
      <c r="B7" t="s">
        <v>108</v>
      </c>
      <c r="C7" s="3" t="s">
        <v>55</v>
      </c>
      <c r="E7" t="s">
        <v>308</v>
      </c>
    </row>
    <row r="8" spans="1:5">
      <c r="B8" t="s">
        <v>109</v>
      </c>
      <c r="C8" s="3" t="s">
        <v>85</v>
      </c>
      <c r="E8" t="s">
        <v>308</v>
      </c>
    </row>
    <row r="9" spans="1:5">
      <c r="B9" t="s">
        <v>109</v>
      </c>
      <c r="C9" s="3" t="s">
        <v>86</v>
      </c>
      <c r="E9" t="s">
        <v>308</v>
      </c>
    </row>
    <row r="10" spans="1:5" ht="30">
      <c r="A10">
        <v>4</v>
      </c>
      <c r="B10" t="s">
        <v>131</v>
      </c>
      <c r="C10" s="3" t="s">
        <v>132</v>
      </c>
      <c r="E10" t="s">
        <v>308</v>
      </c>
    </row>
    <row r="11" spans="1:5" ht="30">
      <c r="B11" t="s">
        <v>131</v>
      </c>
      <c r="C11" s="3" t="s">
        <v>133</v>
      </c>
      <c r="E11" t="s">
        <v>308</v>
      </c>
    </row>
    <row r="12" spans="1:5">
      <c r="A12">
        <v>5</v>
      </c>
      <c r="B12" t="s">
        <v>75</v>
      </c>
      <c r="C12" s="3" t="s">
        <v>55</v>
      </c>
      <c r="E12" t="s">
        <v>308</v>
      </c>
    </row>
    <row r="13" spans="1:5">
      <c r="A13">
        <v>6</v>
      </c>
      <c r="B13" t="s">
        <v>101</v>
      </c>
      <c r="C13" s="3" t="s">
        <v>55</v>
      </c>
      <c r="E13" t="s">
        <v>308</v>
      </c>
    </row>
    <row r="14" spans="1:5">
      <c r="B14" t="s">
        <v>102</v>
      </c>
      <c r="C14" s="3" t="s">
        <v>55</v>
      </c>
      <c r="E14" t="s">
        <v>308</v>
      </c>
    </row>
    <row r="15" spans="1:5">
      <c r="B15" s="130">
        <v>2010</v>
      </c>
    </row>
    <row r="16" spans="1:5">
      <c r="A16">
        <v>1</v>
      </c>
      <c r="B16" t="s">
        <v>109</v>
      </c>
      <c r="C16" s="3" t="s">
        <v>166</v>
      </c>
      <c r="E16" t="s">
        <v>309</v>
      </c>
    </row>
    <row r="17" spans="1:5" ht="30">
      <c r="B17" t="s">
        <v>109</v>
      </c>
      <c r="C17" s="3" t="s">
        <v>167</v>
      </c>
      <c r="E17" t="s">
        <v>309</v>
      </c>
    </row>
    <row r="18" spans="1:5" ht="30">
      <c r="A18">
        <v>2</v>
      </c>
      <c r="B18" t="s">
        <v>131</v>
      </c>
      <c r="C18" s="3" t="s">
        <v>133</v>
      </c>
      <c r="E18" t="s">
        <v>309</v>
      </c>
    </row>
    <row r="19" spans="1:5" ht="30">
      <c r="B19" t="s">
        <v>131</v>
      </c>
      <c r="C19" s="3" t="s">
        <v>168</v>
      </c>
      <c r="E19" t="s">
        <v>309</v>
      </c>
    </row>
    <row r="20" spans="1:5">
      <c r="A20">
        <v>3</v>
      </c>
      <c r="B20" t="s">
        <v>77</v>
      </c>
      <c r="C20" s="3" t="s">
        <v>55</v>
      </c>
      <c r="E20" t="s">
        <v>309</v>
      </c>
    </row>
    <row r="21" spans="1:5">
      <c r="B21" t="s">
        <v>78</v>
      </c>
      <c r="C21" s="3" t="s">
        <v>55</v>
      </c>
      <c r="E21" t="s">
        <v>309</v>
      </c>
    </row>
    <row r="22" spans="1:5">
      <c r="A22">
        <v>4</v>
      </c>
      <c r="B22" t="s">
        <v>101</v>
      </c>
      <c r="C22" s="3" t="s">
        <v>55</v>
      </c>
      <c r="E22" t="s">
        <v>309</v>
      </c>
    </row>
    <row r="23" spans="1:5">
      <c r="B23" t="s">
        <v>102</v>
      </c>
      <c r="C23" s="3" t="s">
        <v>55</v>
      </c>
      <c r="E23" t="s">
        <v>309</v>
      </c>
    </row>
    <row r="24" spans="1:5">
      <c r="B24" t="s">
        <v>148</v>
      </c>
      <c r="C24" s="3" t="s">
        <v>55</v>
      </c>
      <c r="E24" t="s">
        <v>309</v>
      </c>
    </row>
    <row r="25" spans="1:5">
      <c r="A25">
        <v>5</v>
      </c>
      <c r="B25" t="s">
        <v>119</v>
      </c>
      <c r="C25" s="3" t="s">
        <v>55</v>
      </c>
      <c r="D25" s="132" t="s">
        <v>310</v>
      </c>
      <c r="E25" t="s">
        <v>312</v>
      </c>
    </row>
    <row r="26" spans="1:5">
      <c r="B26" s="130">
        <v>2011</v>
      </c>
    </row>
    <row r="27" spans="1:5" ht="30">
      <c r="A27">
        <v>1</v>
      </c>
      <c r="B27" t="s">
        <v>131</v>
      </c>
      <c r="C27" s="3" t="s">
        <v>132</v>
      </c>
      <c r="E27" t="s">
        <v>309</v>
      </c>
    </row>
    <row r="28" spans="1:5" ht="30">
      <c r="B28" t="s">
        <v>131</v>
      </c>
      <c r="C28" s="3" t="s">
        <v>133</v>
      </c>
      <c r="E28" t="s">
        <v>309</v>
      </c>
    </row>
    <row r="29" spans="1:5">
      <c r="A29">
        <v>2</v>
      </c>
      <c r="B29" t="s">
        <v>62</v>
      </c>
      <c r="C29" s="3" t="s">
        <v>55</v>
      </c>
      <c r="E29" t="s">
        <v>309</v>
      </c>
    </row>
    <row r="30" spans="1:5">
      <c r="B30" t="s">
        <v>63</v>
      </c>
      <c r="C30" s="3" t="s">
        <v>55</v>
      </c>
      <c r="E30" t="s">
        <v>309</v>
      </c>
    </row>
    <row r="31" spans="1:5">
      <c r="B31" t="s">
        <v>64</v>
      </c>
      <c r="C31" s="3" t="s">
        <v>55</v>
      </c>
      <c r="E31" t="s">
        <v>309</v>
      </c>
    </row>
    <row r="32" spans="1:5">
      <c r="A32">
        <v>3</v>
      </c>
      <c r="B32" s="48" t="s">
        <v>111</v>
      </c>
      <c r="C32" s="3" t="s">
        <v>55</v>
      </c>
      <c r="E32" t="s">
        <v>309</v>
      </c>
    </row>
    <row r="33" spans="1:5">
      <c r="A33">
        <v>4</v>
      </c>
      <c r="B33" t="s">
        <v>130</v>
      </c>
      <c r="C33" s="3" t="s">
        <v>175</v>
      </c>
      <c r="E33" t="s">
        <v>309</v>
      </c>
    </row>
    <row r="34" spans="1:5">
      <c r="A34">
        <v>5</v>
      </c>
      <c r="B34" t="s">
        <v>136</v>
      </c>
      <c r="C34" s="3" t="s">
        <v>55</v>
      </c>
      <c r="E34" t="s">
        <v>309</v>
      </c>
    </row>
    <row r="35" spans="1:5">
      <c r="B35" s="130">
        <v>2012</v>
      </c>
    </row>
    <row r="36" spans="1:5" ht="25.5">
      <c r="A36">
        <v>1</v>
      </c>
      <c r="B36" s="59" t="s">
        <v>208</v>
      </c>
      <c r="C36" s="131">
        <v>41214</v>
      </c>
      <c r="E36" t="s">
        <v>309</v>
      </c>
    </row>
    <row r="37" spans="1:5" ht="25.5">
      <c r="B37" s="59" t="s">
        <v>209</v>
      </c>
      <c r="C37" s="131">
        <v>41214</v>
      </c>
      <c r="E37" t="s">
        <v>309</v>
      </c>
    </row>
    <row r="38" spans="1:5">
      <c r="B38" s="59" t="s">
        <v>210</v>
      </c>
      <c r="C38" s="131">
        <v>41214</v>
      </c>
      <c r="E38" t="s">
        <v>309</v>
      </c>
    </row>
    <row r="39" spans="1:5">
      <c r="B39" s="59" t="s">
        <v>211</v>
      </c>
      <c r="C39" s="131">
        <v>41214</v>
      </c>
      <c r="E39" t="s">
        <v>309</v>
      </c>
    </row>
    <row r="40" spans="1:5">
      <c r="A40">
        <v>2</v>
      </c>
      <c r="B40" s="52" t="s">
        <v>74</v>
      </c>
      <c r="C40" s="131">
        <v>41275</v>
      </c>
      <c r="D40" s="132" t="s">
        <v>311</v>
      </c>
      <c r="E40" t="s">
        <v>312</v>
      </c>
    </row>
    <row r="41" spans="1:5" ht="30">
      <c r="B41" s="54" t="s">
        <v>212</v>
      </c>
      <c r="C41" s="131">
        <v>41275</v>
      </c>
      <c r="D41" s="132" t="s">
        <v>311</v>
      </c>
      <c r="E41" t="s">
        <v>312</v>
      </c>
    </row>
    <row r="42" spans="1:5" ht="30">
      <c r="B42" s="54" t="s">
        <v>213</v>
      </c>
      <c r="C42" s="131">
        <v>41275</v>
      </c>
      <c r="D42" s="132" t="s">
        <v>311</v>
      </c>
      <c r="E42" t="s">
        <v>312</v>
      </c>
    </row>
    <row r="43" spans="1:5">
      <c r="A43">
        <v>3</v>
      </c>
      <c r="B43" s="52" t="s">
        <v>77</v>
      </c>
      <c r="C43" s="131">
        <v>41214</v>
      </c>
      <c r="D43" s="54" t="s">
        <v>55</v>
      </c>
      <c r="E43" t="s">
        <v>309</v>
      </c>
    </row>
    <row r="44" spans="1:5">
      <c r="B44" s="52" t="s">
        <v>77</v>
      </c>
      <c r="C44" s="131">
        <v>41214</v>
      </c>
      <c r="D44" s="54" t="s">
        <v>214</v>
      </c>
      <c r="E44" t="s">
        <v>309</v>
      </c>
    </row>
    <row r="45" spans="1:5">
      <c r="A45">
        <v>4</v>
      </c>
      <c r="B45" s="52"/>
      <c r="C45" s="131"/>
    </row>
    <row r="46" spans="1:5">
      <c r="A46">
        <v>5</v>
      </c>
      <c r="B46" s="52" t="s">
        <v>217</v>
      </c>
      <c r="C46" s="70">
        <v>41275</v>
      </c>
      <c r="D46" s="132" t="s">
        <v>311</v>
      </c>
      <c r="E46" t="s">
        <v>312</v>
      </c>
    </row>
    <row r="47" spans="1:5">
      <c r="B47" s="52" t="s">
        <v>217</v>
      </c>
      <c r="C47" s="70">
        <v>41275</v>
      </c>
      <c r="D47" s="132" t="s">
        <v>311</v>
      </c>
      <c r="E47" t="s">
        <v>312</v>
      </c>
    </row>
    <row r="48" spans="1:5">
      <c r="B48" s="130">
        <v>2013</v>
      </c>
    </row>
    <row r="49" spans="1:5">
      <c r="A49">
        <v>1</v>
      </c>
      <c r="B49" t="s">
        <v>76</v>
      </c>
      <c r="C49" s="77">
        <v>41395</v>
      </c>
      <c r="E49" t="s">
        <v>309</v>
      </c>
    </row>
    <row r="50" spans="1:5">
      <c r="A50">
        <v>2</v>
      </c>
      <c r="B50" t="s">
        <v>77</v>
      </c>
      <c r="C50" s="77">
        <v>41395</v>
      </c>
      <c r="D50" s="3" t="s">
        <v>55</v>
      </c>
      <c r="E50" t="s">
        <v>309</v>
      </c>
    </row>
    <row r="51" spans="1:5">
      <c r="B51" t="s">
        <v>77</v>
      </c>
      <c r="C51" s="77">
        <v>41395</v>
      </c>
      <c r="D51" s="3" t="s">
        <v>214</v>
      </c>
      <c r="E51" t="s">
        <v>309</v>
      </c>
    </row>
    <row r="52" spans="1:5" ht="30">
      <c r="A52">
        <v>3</v>
      </c>
      <c r="B52" t="s">
        <v>220</v>
      </c>
      <c r="C52" s="77">
        <v>41395</v>
      </c>
      <c r="D52" s="3" t="s">
        <v>221</v>
      </c>
      <c r="E52" t="s">
        <v>309</v>
      </c>
    </row>
    <row r="53" spans="1:5" ht="30">
      <c r="B53" t="s">
        <v>220</v>
      </c>
      <c r="C53" s="77">
        <v>41395</v>
      </c>
      <c r="D53" s="3" t="s">
        <v>222</v>
      </c>
      <c r="E53" t="s">
        <v>309</v>
      </c>
    </row>
    <row r="54" spans="1:5" ht="409.6">
      <c r="A54">
        <v>4</v>
      </c>
      <c r="B54" s="83" t="s">
        <v>225</v>
      </c>
      <c r="C54" s="77">
        <v>41395</v>
      </c>
      <c r="D54" s="3" t="s">
        <v>55</v>
      </c>
      <c r="E54" t="s">
        <v>309</v>
      </c>
    </row>
    <row r="55" spans="1:5" ht="409.6">
      <c r="A55">
        <v>5</v>
      </c>
      <c r="B55" t="s">
        <v>137</v>
      </c>
      <c r="C55" s="77">
        <v>41395</v>
      </c>
      <c r="E55" t="s">
        <v>309</v>
      </c>
    </row>
    <row r="56" spans="1:5" ht="409.6">
      <c r="B56" s="130">
        <v>2014</v>
      </c>
    </row>
    <row r="57" spans="1:5" ht="409.6">
      <c r="A57">
        <v>1</v>
      </c>
      <c r="B57" s="17" t="s">
        <v>77</v>
      </c>
      <c r="C57" s="77">
        <v>41760</v>
      </c>
      <c r="D57" s="3" t="s">
        <v>55</v>
      </c>
      <c r="E57" t="s">
        <v>309</v>
      </c>
    </row>
    <row r="58" spans="1:5" ht="409.6">
      <c r="B58" s="17" t="s">
        <v>77</v>
      </c>
      <c r="C58" s="77">
        <v>41760</v>
      </c>
      <c r="D58" s="3" t="s">
        <v>214</v>
      </c>
      <c r="E58" t="s">
        <v>309</v>
      </c>
    </row>
    <row r="59" spans="1:5" ht="409.6">
      <c r="A59">
        <v>2</v>
      </c>
      <c r="B59" s="91" t="s">
        <v>244</v>
      </c>
      <c r="C59" s="77">
        <v>41791</v>
      </c>
      <c r="E59" t="s">
        <v>309</v>
      </c>
    </row>
    <row r="60" spans="1:5" ht="409.6">
      <c r="B60" s="91" t="s">
        <v>107</v>
      </c>
      <c r="C60" s="77">
        <v>41791</v>
      </c>
      <c r="E60" t="s">
        <v>309</v>
      </c>
    </row>
    <row r="61" spans="1:5" ht="409.6">
      <c r="A61">
        <v>3</v>
      </c>
      <c r="B61" s="91" t="s">
        <v>225</v>
      </c>
      <c r="C61" s="77">
        <v>41760</v>
      </c>
      <c r="D61" s="3"/>
      <c r="E61" t="s">
        <v>309</v>
      </c>
    </row>
    <row r="62" spans="1:5" ht="409.6">
      <c r="B62" s="17" t="s">
        <v>131</v>
      </c>
      <c r="C62" s="77">
        <v>41760</v>
      </c>
      <c r="D62" s="3"/>
      <c r="E62" t="s">
        <v>309</v>
      </c>
    </row>
    <row r="63" spans="1:5" ht="409.6">
      <c r="A63">
        <v>4</v>
      </c>
      <c r="B63" s="17" t="s">
        <v>84</v>
      </c>
      <c r="C63" s="77">
        <v>41760</v>
      </c>
      <c r="E63" t="s">
        <v>309</v>
      </c>
    </row>
    <row r="64" spans="1:5" ht="409.6">
      <c r="A64">
        <v>5</v>
      </c>
      <c r="B64" s="17" t="s">
        <v>127</v>
      </c>
      <c r="C64" s="77">
        <v>41760</v>
      </c>
      <c r="E64" t="s">
        <v>309</v>
      </c>
    </row>
  </sheetData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tabSelected="1" workbookViewId="0">
      <selection activeCell="A6" sqref="A6"/>
    </sheetView>
  </sheetViews>
  <sheetFormatPr defaultRowHeight="15"/>
  <cols>
    <col min="1" max="1" width="24.85546875" customWidth="1"/>
    <col min="10" max="10" width="15.7109375" customWidth="1"/>
  </cols>
  <sheetData>
    <row r="3" spans="1:10"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s="50" t="s">
        <v>321</v>
      </c>
    </row>
    <row r="4" spans="1:10">
      <c r="A4" s="29" t="s">
        <v>151</v>
      </c>
      <c r="B4" s="49">
        <v>45.480000000000011</v>
      </c>
      <c r="C4" s="49">
        <v>51.914999999999971</v>
      </c>
      <c r="D4" s="49">
        <v>54.780000000000044</v>
      </c>
      <c r="E4" s="49">
        <v>60.494999999999912</v>
      </c>
      <c r="F4" s="49">
        <v>62.939999999999934</v>
      </c>
      <c r="G4" s="49">
        <v>69.345000000000013</v>
      </c>
      <c r="H4" s="49">
        <v>76.604999999999848</v>
      </c>
      <c r="I4" s="49">
        <v>83.542499999999833</v>
      </c>
      <c r="J4" s="49">
        <v>83.542499999999833</v>
      </c>
    </row>
    <row r="5" spans="1:10">
      <c r="A5" s="29" t="s">
        <v>152</v>
      </c>
      <c r="B5" s="49">
        <v>25.682613636363648</v>
      </c>
      <c r="C5" s="49">
        <v>25.28048850574713</v>
      </c>
      <c r="D5" s="49">
        <v>26.704331395348841</v>
      </c>
      <c r="E5" s="49">
        <v>26.701104651162787</v>
      </c>
      <c r="F5" s="49">
        <v>28.940945402298858</v>
      </c>
      <c r="G5" s="49">
        <v>28.898558823529413</v>
      </c>
      <c r="H5" s="49">
        <v>29.399849397590362</v>
      </c>
      <c r="I5" s="49">
        <v>30.098655063291137</v>
      </c>
      <c r="J5" s="49">
        <v>30.098655063291137</v>
      </c>
    </row>
    <row r="6" spans="1:10">
      <c r="A6" s="29" t="s">
        <v>322</v>
      </c>
      <c r="B6" s="49">
        <v>2.3985015000000001</v>
      </c>
      <c r="C6" s="49">
        <v>2.7557914137931032</v>
      </c>
      <c r="D6" s="49">
        <v>2.8688158604651153</v>
      </c>
      <c r="E6" s="49">
        <v>3.1786605348837189</v>
      </c>
      <c r="F6" s="49">
        <v>3.3329985517241378</v>
      </c>
      <c r="G6" s="49">
        <v>3.6002292352941168</v>
      </c>
      <c r="H6" s="49">
        <v>3.998134933734939</v>
      </c>
      <c r="I6" s="49">
        <v>4.3214737499999982</v>
      </c>
      <c r="J6" s="49">
        <v>4.3214737499999982</v>
      </c>
    </row>
    <row r="7" spans="1:10">
      <c r="A7" s="29" t="s">
        <v>154</v>
      </c>
      <c r="B7" s="49">
        <v>7.1700904261363627</v>
      </c>
      <c r="C7" s="49">
        <v>7.8024091206896538</v>
      </c>
      <c r="D7" s="49">
        <v>7.9208523488372071</v>
      </c>
      <c r="E7" s="49">
        <v>8.4011514767441842</v>
      </c>
      <c r="F7" s="49">
        <v>8.8411982413793115</v>
      </c>
      <c r="G7" s="49">
        <v>9.1330054588235239</v>
      </c>
      <c r="H7" s="49">
        <v>9.159968873493975</v>
      </c>
      <c r="I7" s="49">
        <v>9.0999486075949356</v>
      </c>
      <c r="J7" s="49">
        <v>9.0999486075949356</v>
      </c>
    </row>
    <row r="8" spans="1:10">
      <c r="A8" s="29" t="s">
        <v>155</v>
      </c>
      <c r="B8" s="49">
        <v>5.382095312499998</v>
      </c>
      <c r="C8" s="49">
        <v>5.3540975862068922</v>
      </c>
      <c r="D8" s="49">
        <v>5.3531194767441841</v>
      </c>
      <c r="E8" s="49">
        <v>5.2232712790697686</v>
      </c>
      <c r="F8" s="49">
        <v>4.6724117241379295</v>
      </c>
      <c r="G8" s="49">
        <v>4.7469479411764732</v>
      </c>
      <c r="H8" s="49">
        <v>4.7481189457831361</v>
      </c>
      <c r="I8" s="49">
        <v>4.9827753164556974</v>
      </c>
      <c r="J8" s="49">
        <v>4.9827753164556974</v>
      </c>
    </row>
    <row r="9" spans="1:10">
      <c r="A9" s="29" t="s">
        <v>162</v>
      </c>
      <c r="B9" s="49">
        <v>5.0786931818181822</v>
      </c>
      <c r="C9" s="49">
        <v>5.033620689655173</v>
      </c>
      <c r="D9" s="49">
        <v>5.0311046511627913</v>
      </c>
      <c r="E9" s="49">
        <v>5.0311046511627904</v>
      </c>
      <c r="F9" s="49">
        <v>5.0336206896551721</v>
      </c>
      <c r="G9" s="49">
        <v>5.0285294117647057</v>
      </c>
      <c r="H9" s="49">
        <v>5.0222891566265053</v>
      </c>
      <c r="I9" s="49">
        <v>0</v>
      </c>
      <c r="J9" s="49">
        <v>0</v>
      </c>
    </row>
    <row r="10" spans="1:10">
      <c r="A10" s="29" t="s">
        <v>316</v>
      </c>
      <c r="B10" s="49">
        <v>4.5595997028409085</v>
      </c>
      <c r="C10" s="49">
        <v>12.758382951091955</v>
      </c>
      <c r="D10" s="49">
        <v>13.345569085232558</v>
      </c>
      <c r="E10" s="49">
        <v>14.173938037093031</v>
      </c>
      <c r="F10" s="49">
        <v>14.788952699195397</v>
      </c>
      <c r="G10" s="49">
        <v>15.697795213176468</v>
      </c>
      <c r="H10" s="49">
        <v>16.761336969939755</v>
      </c>
      <c r="I10" s="49">
        <v>17.16589585585443</v>
      </c>
      <c r="J10" s="49">
        <f>17.1658958558544</f>
        <v>17.165895855854401</v>
      </c>
    </row>
    <row r="11" spans="1:10">
      <c r="A11" s="29" t="s">
        <v>318</v>
      </c>
      <c r="B11" s="49">
        <v>0</v>
      </c>
      <c r="C11" s="49">
        <v>0</v>
      </c>
      <c r="D11" s="49">
        <f>D10-D12</f>
        <v>1.7451898034534583</v>
      </c>
      <c r="E11" s="49">
        <f t="shared" ref="E11:I11" si="0">E10-E12</f>
        <v>1.8535149740814312</v>
      </c>
      <c r="F11" s="49">
        <f t="shared" si="0"/>
        <v>1.933939968356297</v>
      </c>
      <c r="G11" s="49">
        <f t="shared" si="0"/>
        <v>2.0527886047999679</v>
      </c>
      <c r="H11" s="49">
        <f t="shared" si="0"/>
        <v>2.1918671422228559</v>
      </c>
      <c r="I11" s="49">
        <f t="shared" si="0"/>
        <v>17.16589585585443</v>
      </c>
      <c r="J11" s="49">
        <f>J10-J12</f>
        <v>6.6022676368670723</v>
      </c>
    </row>
    <row r="12" spans="1:10" ht="25.5">
      <c r="A12" s="29" t="s">
        <v>317</v>
      </c>
      <c r="B12" s="49">
        <v>0</v>
      </c>
      <c r="C12" s="49">
        <v>0</v>
      </c>
      <c r="D12" s="49">
        <v>11.6003792817791</v>
      </c>
      <c r="E12" s="49">
        <v>12.320423063011599</v>
      </c>
      <c r="F12" s="49">
        <v>12.8550127308391</v>
      </c>
      <c r="G12" s="49">
        <v>13.6450066083765</v>
      </c>
      <c r="H12" s="49">
        <v>14.569469827716899</v>
      </c>
      <c r="I12" s="49">
        <v>0</v>
      </c>
      <c r="J12" s="49">
        <f>SUM(J3:J8)*0.08</f>
        <v>10.563628218987329</v>
      </c>
    </row>
    <row r="13" spans="1:10">
      <c r="A13" s="29" t="s">
        <v>163</v>
      </c>
      <c r="B13" s="49">
        <v>95.751593759659059</v>
      </c>
      <c r="C13" s="49">
        <v>110.89979026718392</v>
      </c>
      <c r="D13" s="49">
        <v>104.40341353601163</v>
      </c>
      <c r="E13" s="49">
        <v>110.88380756710471</v>
      </c>
      <c r="F13" s="49">
        <v>115.69511457755173</v>
      </c>
      <c r="G13" s="49">
        <v>122.80505947538823</v>
      </c>
      <c r="H13" s="49">
        <v>131.12522844945178</v>
      </c>
      <c r="I13" s="49">
        <v>149.21124859319616</v>
      </c>
      <c r="J13" s="49">
        <f>SUM(J4:J8,J11)</f>
        <v>138.64762037420869</v>
      </c>
    </row>
    <row r="15" spans="1:10">
      <c r="D15" s="49"/>
    </row>
    <row r="19" spans="2:10">
      <c r="J19" s="50"/>
    </row>
    <row r="20" spans="2:10">
      <c r="B20" s="49"/>
      <c r="C20" s="49"/>
      <c r="D20" s="49"/>
      <c r="E20" s="49"/>
      <c r="F20" s="49"/>
      <c r="G20" s="49"/>
      <c r="H20" s="49"/>
      <c r="I20" s="49"/>
      <c r="J20" s="49"/>
    </row>
    <row r="21" spans="2:10">
      <c r="B21" s="49"/>
      <c r="C21" s="49"/>
      <c r="D21" s="49"/>
      <c r="E21" s="49"/>
      <c r="F21" s="49"/>
      <c r="G21" s="49"/>
      <c r="H21" s="49"/>
      <c r="I21" s="49"/>
      <c r="J21" s="49"/>
    </row>
    <row r="22" spans="2:10">
      <c r="B22" s="49"/>
      <c r="C22" s="49"/>
      <c r="D22" s="49"/>
      <c r="E22" s="49"/>
      <c r="F22" s="49"/>
      <c r="G22" s="49"/>
      <c r="H22" s="49"/>
      <c r="I22" s="49"/>
      <c r="J22" s="49"/>
    </row>
    <row r="23" spans="2:10">
      <c r="B23" s="49"/>
      <c r="C23" s="49"/>
      <c r="D23" s="49"/>
      <c r="E23" s="49"/>
      <c r="F23" s="49"/>
      <c r="G23" s="49"/>
      <c r="H23" s="49"/>
      <c r="I23" s="49"/>
      <c r="J23" s="49"/>
    </row>
    <row r="24" spans="2:10">
      <c r="B24" s="49"/>
      <c r="C24" s="49"/>
      <c r="D24" s="49"/>
      <c r="E24" s="49"/>
      <c r="F24" s="49"/>
      <c r="G24" s="49"/>
      <c r="H24" s="49"/>
      <c r="I24" s="49"/>
      <c r="J24" s="49"/>
    </row>
    <row r="25" spans="2:10">
      <c r="B25" s="49"/>
      <c r="C25" s="49"/>
      <c r="D25" s="49"/>
      <c r="E25" s="49"/>
      <c r="F25" s="49"/>
      <c r="G25" s="49"/>
      <c r="H25" s="49"/>
      <c r="I25" s="49"/>
      <c r="J25" s="49"/>
    </row>
    <row r="26" spans="2:10">
      <c r="B26" s="49"/>
      <c r="C26" s="49"/>
      <c r="D26" s="49"/>
      <c r="E26" s="49"/>
      <c r="F26" s="49"/>
      <c r="G26" s="49"/>
      <c r="H26" s="49"/>
      <c r="I26" s="49"/>
      <c r="J26" s="49"/>
    </row>
    <row r="27" spans="2:10">
      <c r="B27" s="49"/>
      <c r="C27" s="49"/>
      <c r="D27" s="49"/>
      <c r="E27" s="49"/>
      <c r="F27" s="49"/>
      <c r="G27" s="49"/>
      <c r="H27" s="49"/>
      <c r="I27" s="49"/>
      <c r="J27" s="49"/>
    </row>
    <row r="28" spans="2:10">
      <c r="B28" s="49"/>
      <c r="C28" s="49"/>
      <c r="D28" s="49"/>
      <c r="E28" s="49"/>
      <c r="F28" s="49"/>
      <c r="G28" s="49"/>
      <c r="H28" s="49"/>
      <c r="I28" s="49"/>
      <c r="J28" s="49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workbookViewId="0">
      <selection activeCell="F23" sqref="F23"/>
    </sheetView>
  </sheetViews>
  <sheetFormatPr defaultRowHeight="15"/>
  <cols>
    <col min="1" max="1" width="24.85546875" customWidth="1"/>
    <col min="10" max="10" width="15.7109375" customWidth="1"/>
  </cols>
  <sheetData>
    <row r="3" spans="1:11"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s="50" t="s">
        <v>315</v>
      </c>
    </row>
    <row r="4" spans="1:11">
      <c r="A4" s="29" t="s">
        <v>151</v>
      </c>
      <c r="B4" s="49"/>
      <c r="C4" s="49"/>
      <c r="D4" s="49"/>
      <c r="E4" s="49"/>
      <c r="F4" s="49"/>
      <c r="G4" s="49"/>
      <c r="H4" s="49"/>
      <c r="I4" s="49"/>
      <c r="J4" s="49"/>
    </row>
    <row r="5" spans="1:11">
      <c r="A5" s="29" t="s">
        <v>152</v>
      </c>
      <c r="B5" s="49">
        <v>25.682613636363648</v>
      </c>
      <c r="C5" s="49">
        <v>25.28048850574713</v>
      </c>
      <c r="D5" s="49">
        <v>26.704331395348841</v>
      </c>
      <c r="E5" s="49">
        <v>26.701104651162787</v>
      </c>
      <c r="F5" s="49">
        <v>28.940945402298858</v>
      </c>
      <c r="G5" s="49">
        <v>28.898558823529413</v>
      </c>
      <c r="H5" s="49">
        <v>29.399849397590362</v>
      </c>
      <c r="I5" s="49">
        <v>30.098655063291137</v>
      </c>
      <c r="J5" s="49">
        <v>30.098655063291137</v>
      </c>
      <c r="K5" s="135">
        <f>I5-B5</f>
        <v>4.4160414269274888</v>
      </c>
    </row>
    <row r="6" spans="1:11">
      <c r="A6" s="29" t="s">
        <v>153</v>
      </c>
      <c r="B6" s="49">
        <v>2.3985015000000001</v>
      </c>
      <c r="C6" s="49">
        <v>2.7557914137931032</v>
      </c>
      <c r="D6" s="49">
        <v>2.8688158604651153</v>
      </c>
      <c r="E6" s="49">
        <v>3.1786605348837189</v>
      </c>
      <c r="F6" s="49">
        <v>3.3329985517241378</v>
      </c>
      <c r="G6" s="49">
        <v>3.6002292352941168</v>
      </c>
      <c r="H6" s="49">
        <v>3.998134933734939</v>
      </c>
      <c r="I6" s="49">
        <v>4.3214737499999982</v>
      </c>
      <c r="J6" s="49">
        <v>4.3214737499999982</v>
      </c>
    </row>
    <row r="7" spans="1:11">
      <c r="A7" s="29" t="s">
        <v>154</v>
      </c>
      <c r="B7" s="49">
        <v>7.1700904261363627</v>
      </c>
      <c r="C7" s="49">
        <v>7.8024091206896538</v>
      </c>
      <c r="D7" s="49">
        <v>7.9208523488372071</v>
      </c>
      <c r="E7" s="49">
        <v>8.4011514767441842</v>
      </c>
      <c r="F7" s="49">
        <v>8.8411982413793115</v>
      </c>
      <c r="G7" s="49">
        <v>9.1330054588235239</v>
      </c>
      <c r="H7" s="49">
        <v>9.159968873493975</v>
      </c>
      <c r="I7" s="49">
        <v>9.0999486075949356</v>
      </c>
      <c r="J7" s="49">
        <v>9.0999486075949356</v>
      </c>
      <c r="K7" s="135">
        <f>I7-B7</f>
        <v>1.9298581814585729</v>
      </c>
    </row>
    <row r="8" spans="1:11">
      <c r="A8" s="29" t="s">
        <v>155</v>
      </c>
      <c r="B8" s="49">
        <v>5.382095312499998</v>
      </c>
      <c r="C8" s="49">
        <v>5.3540975862068922</v>
      </c>
      <c r="D8" s="49">
        <v>5.3531194767441841</v>
      </c>
      <c r="E8" s="49">
        <v>5.2232712790697686</v>
      </c>
      <c r="F8" s="49">
        <v>4.6724117241379295</v>
      </c>
      <c r="G8" s="49">
        <v>4.7469479411764732</v>
      </c>
      <c r="H8" s="49">
        <v>4.7481189457831361</v>
      </c>
      <c r="I8" s="49">
        <v>4.9827753164556974</v>
      </c>
      <c r="J8" s="49">
        <v>4.9827753164556974</v>
      </c>
    </row>
    <row r="9" spans="1:11">
      <c r="A9" s="29" t="s">
        <v>162</v>
      </c>
      <c r="B9" s="49">
        <v>5.0786931818181822</v>
      </c>
      <c r="C9" s="49">
        <v>5.033620689655173</v>
      </c>
      <c r="D9" s="49">
        <v>5.0311046511627913</v>
      </c>
      <c r="E9" s="49">
        <v>5.0311046511627904</v>
      </c>
      <c r="F9" s="49">
        <v>5.0336206896551721</v>
      </c>
      <c r="G9" s="49">
        <v>5.0285294117647057</v>
      </c>
      <c r="H9" s="49">
        <v>5.0222891566265053</v>
      </c>
      <c r="I9" s="49">
        <v>0</v>
      </c>
      <c r="J9" s="49">
        <v>0</v>
      </c>
    </row>
    <row r="10" spans="1:11">
      <c r="A10" s="29" t="s">
        <v>316</v>
      </c>
      <c r="B10" s="49">
        <f>SUM(B5:B9)*0.13</f>
        <v>5.942559227386365</v>
      </c>
      <c r="C10" s="49">
        <f>SUM(C5:C9)*0.13</f>
        <v>6.009432951091954</v>
      </c>
      <c r="D10" s="49">
        <v>13.345569085232558</v>
      </c>
      <c r="E10" s="49">
        <v>14.173938037093031</v>
      </c>
      <c r="F10" s="49">
        <v>14.788952699195397</v>
      </c>
      <c r="G10" s="49">
        <v>15.697795213176468</v>
      </c>
      <c r="H10" s="49">
        <v>16.761336969939755</v>
      </c>
      <c r="I10" s="49">
        <v>17.16589585585443</v>
      </c>
      <c r="J10" s="49">
        <f>17.1658958558544</f>
        <v>17.165895855854401</v>
      </c>
    </row>
    <row r="11" spans="1:11">
      <c r="A11" s="29" t="s">
        <v>318</v>
      </c>
      <c r="B11" s="49">
        <f>B10</f>
        <v>5.942559227386365</v>
      </c>
      <c r="C11" s="49">
        <f>C10</f>
        <v>6.009432951091954</v>
      </c>
      <c r="D11" s="49">
        <f>D10-D12</f>
        <v>8.5577467119767441</v>
      </c>
      <c r="E11" s="49">
        <f t="shared" ref="E11:H11" si="0">E10-E12</f>
        <v>9.3204087777907052</v>
      </c>
      <c r="F11" s="49">
        <f t="shared" si="0"/>
        <v>9.7068352382758558</v>
      </c>
      <c r="G11" s="49">
        <f t="shared" si="0"/>
        <v>10.557068126117644</v>
      </c>
      <c r="H11" s="49">
        <f t="shared" si="0"/>
        <v>11.528500839216864</v>
      </c>
      <c r="I11" s="49">
        <f t="shared" ref="I11" si="1">I10-I12</f>
        <v>17.16589585585443</v>
      </c>
      <c r="J11" s="49">
        <f>J10-J12</f>
        <v>13.285667636867061</v>
      </c>
    </row>
    <row r="12" spans="1:11" ht="25.5">
      <c r="A12" s="29" t="s">
        <v>317</v>
      </c>
      <c r="B12" s="49">
        <v>0</v>
      </c>
      <c r="C12" s="49">
        <v>0</v>
      </c>
      <c r="D12" s="49">
        <f>SUM(D5:D9)*0.1</f>
        <v>4.7878223732558141</v>
      </c>
      <c r="E12" s="49">
        <f t="shared" ref="E12:H12" si="2">SUM(E5:E9)*0.1</f>
        <v>4.8535292593023254</v>
      </c>
      <c r="F12" s="49">
        <f t="shared" si="2"/>
        <v>5.082117460919541</v>
      </c>
      <c r="G12" s="49">
        <f t="shared" si="2"/>
        <v>5.1407270870588242</v>
      </c>
      <c r="H12" s="49">
        <f t="shared" si="2"/>
        <v>5.2328361307228919</v>
      </c>
      <c r="I12" s="49">
        <v>0</v>
      </c>
      <c r="J12" s="49">
        <f>SUM(J3:J8)*0.08</f>
        <v>3.8802282189873414</v>
      </c>
    </row>
    <row r="13" spans="1:11">
      <c r="A13" s="29" t="s">
        <v>163</v>
      </c>
      <c r="B13" s="49">
        <f>SUM(B5:B10)</f>
        <v>51.654553284204553</v>
      </c>
      <c r="C13" s="49">
        <f>SUM(C5:C10)</f>
        <v>52.235840267183903</v>
      </c>
      <c r="D13" s="49">
        <f>SUM(D5:D9,D11)</f>
        <v>56.435970444534888</v>
      </c>
      <c r="E13" s="49">
        <f t="shared" ref="E13:H13" si="3">SUM(E5:E9,E11)</f>
        <v>57.855701370813954</v>
      </c>
      <c r="F13" s="49">
        <f t="shared" si="3"/>
        <v>60.528009847471267</v>
      </c>
      <c r="G13" s="49">
        <f t="shared" si="3"/>
        <v>61.964338996705877</v>
      </c>
      <c r="H13" s="49">
        <f t="shared" si="3"/>
        <v>63.856862146445778</v>
      </c>
      <c r="I13" s="49">
        <f>SUM(I5:I10)</f>
        <v>65.668748593196199</v>
      </c>
      <c r="J13" s="49">
        <f>SUM(J5:J8,J11)</f>
        <v>61.788520374208829</v>
      </c>
    </row>
    <row r="15" spans="1:11">
      <c r="D15" s="49"/>
      <c r="E15" s="49"/>
      <c r="F15" s="49"/>
      <c r="G15" s="49"/>
      <c r="H15" s="49"/>
      <c r="I15" s="49"/>
      <c r="J15" s="49"/>
    </row>
    <row r="19" spans="2:10">
      <c r="J19" s="50"/>
    </row>
    <row r="20" spans="2:10">
      <c r="B20" s="49"/>
      <c r="C20" s="49"/>
      <c r="D20" s="49"/>
      <c r="E20" s="49"/>
      <c r="F20" s="49"/>
      <c r="G20" s="49"/>
      <c r="H20" s="49"/>
      <c r="I20" s="49"/>
      <c r="J20" s="49"/>
    </row>
    <row r="21" spans="2:10">
      <c r="B21" s="49"/>
      <c r="C21" s="49"/>
      <c r="D21" s="49"/>
      <c r="E21" s="49"/>
      <c r="F21" s="49"/>
      <c r="G21" s="49"/>
      <c r="H21" s="49"/>
      <c r="I21" s="49"/>
      <c r="J21" s="49"/>
    </row>
    <row r="22" spans="2:10">
      <c r="B22" s="49"/>
      <c r="C22" s="49"/>
      <c r="D22" s="49"/>
      <c r="E22" s="49"/>
      <c r="F22" s="49"/>
      <c r="G22" s="49"/>
      <c r="H22" s="49"/>
      <c r="I22" s="49"/>
      <c r="J22" s="49"/>
    </row>
    <row r="23" spans="2:10">
      <c r="B23" s="49"/>
      <c r="C23" s="49"/>
      <c r="D23" s="49"/>
      <c r="E23" s="49"/>
      <c r="F23" s="49"/>
      <c r="G23" s="49"/>
      <c r="H23" s="49"/>
      <c r="I23" s="49"/>
      <c r="J23" s="49"/>
    </row>
    <row r="24" spans="2:10">
      <c r="B24" s="49"/>
      <c r="C24" s="49"/>
      <c r="D24" s="49"/>
      <c r="E24" s="49"/>
      <c r="F24" s="49"/>
      <c r="G24" s="49"/>
      <c r="H24" s="49"/>
      <c r="I24" s="49"/>
      <c r="J24" s="49"/>
    </row>
    <row r="25" spans="2:10">
      <c r="B25" s="49"/>
      <c r="C25" s="49"/>
      <c r="D25" s="49"/>
      <c r="E25" s="49"/>
      <c r="F25" s="49"/>
      <c r="G25" s="49"/>
      <c r="H25" s="49"/>
      <c r="I25" s="49"/>
      <c r="J25" s="49"/>
    </row>
    <row r="26" spans="2:10">
      <c r="B26" s="49"/>
      <c r="C26" s="49"/>
      <c r="D26" s="49"/>
      <c r="E26" s="49"/>
      <c r="F26" s="49"/>
      <c r="G26" s="49"/>
      <c r="H26" s="49"/>
      <c r="I26" s="49"/>
      <c r="J26" s="49"/>
    </row>
    <row r="27" spans="2:10">
      <c r="B27" s="49"/>
      <c r="C27" s="49"/>
      <c r="D27" s="49"/>
      <c r="E27" s="49"/>
      <c r="F27" s="49"/>
      <c r="G27" s="49"/>
      <c r="H27" s="49"/>
      <c r="I27" s="49"/>
      <c r="J27" s="49"/>
    </row>
    <row r="28" spans="2:10">
      <c r="B28" s="49"/>
      <c r="C28" s="49"/>
      <c r="D28" s="49"/>
      <c r="E28" s="49"/>
      <c r="F28" s="49"/>
      <c r="G28" s="49"/>
      <c r="H28" s="49"/>
      <c r="I28" s="49"/>
      <c r="J28" s="49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8"/>
  <sheetViews>
    <sheetView workbookViewId="0">
      <selection activeCell="J35" sqref="J35"/>
    </sheetView>
  </sheetViews>
  <sheetFormatPr defaultRowHeight="15"/>
  <cols>
    <col min="1" max="1" width="24.85546875" customWidth="1"/>
  </cols>
  <sheetData>
    <row r="3" spans="1:11"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</row>
    <row r="4" spans="1:11">
      <c r="A4" s="29" t="s">
        <v>151</v>
      </c>
      <c r="B4" s="49"/>
      <c r="C4" s="49"/>
      <c r="D4" s="49"/>
      <c r="E4" s="49"/>
      <c r="F4" s="49"/>
      <c r="G4" s="49"/>
      <c r="H4" s="49"/>
      <c r="I4" s="49"/>
    </row>
    <row r="5" spans="1:11">
      <c r="A5" s="29" t="s">
        <v>152</v>
      </c>
      <c r="B5" s="49">
        <v>25.682613636363648</v>
      </c>
      <c r="C5" s="49">
        <v>25.28048850574713</v>
      </c>
      <c r="D5" s="49">
        <v>26.704331395348841</v>
      </c>
      <c r="E5" s="49">
        <v>26.701104651162787</v>
      </c>
      <c r="F5" s="49">
        <v>28.940945402298858</v>
      </c>
      <c r="G5" s="49">
        <v>28.898558823529413</v>
      </c>
      <c r="H5" s="49">
        <v>29.399849397590362</v>
      </c>
      <c r="I5" s="49">
        <v>30.098655063291137</v>
      </c>
      <c r="J5" s="135">
        <f>I5-B5</f>
        <v>4.4160414269274888</v>
      </c>
      <c r="K5" s="129">
        <f>J5/B5/7</f>
        <v>2.4563818539730366E-2</v>
      </c>
    </row>
    <row r="6" spans="1:11">
      <c r="A6" s="29" t="s">
        <v>153</v>
      </c>
      <c r="B6" s="49">
        <v>2.3985015000000001</v>
      </c>
      <c r="C6" s="49">
        <v>2.7557914137931032</v>
      </c>
      <c r="D6" s="49">
        <v>2.8688158604651153</v>
      </c>
      <c r="E6" s="49">
        <v>3.1786605348837189</v>
      </c>
      <c r="F6" s="49">
        <v>3.3329985517241378</v>
      </c>
      <c r="G6" s="49">
        <v>3.6002292352941168</v>
      </c>
      <c r="H6" s="49">
        <v>3.998134933734939</v>
      </c>
      <c r="I6" s="49">
        <v>4.3214737499999982</v>
      </c>
      <c r="J6" s="135">
        <f>I6-B6</f>
        <v>1.9229722499999982</v>
      </c>
      <c r="K6" s="129">
        <f t="shared" ref="K6:K13" si="0">J6/B6/7</f>
        <v>0.11453414618609625</v>
      </c>
    </row>
    <row r="7" spans="1:11">
      <c r="A7" s="29" t="s">
        <v>154</v>
      </c>
      <c r="B7" s="49">
        <v>7.1700904261363627</v>
      </c>
      <c r="C7" s="49">
        <v>7.8024091206896538</v>
      </c>
      <c r="D7" s="49">
        <v>7.9208523488372071</v>
      </c>
      <c r="E7" s="49">
        <v>8.4011514767441842</v>
      </c>
      <c r="F7" s="49">
        <v>8.8411982413793115</v>
      </c>
      <c r="G7" s="49">
        <v>9.1330054588235239</v>
      </c>
      <c r="H7" s="49">
        <v>9.159968873493975</v>
      </c>
      <c r="I7" s="49">
        <v>9.0999486075949356</v>
      </c>
      <c r="J7" s="135">
        <f>I7-B7</f>
        <v>1.9298581814585729</v>
      </c>
      <c r="K7" s="129">
        <f t="shared" si="0"/>
        <v>3.8450564712223904E-2</v>
      </c>
    </row>
    <row r="8" spans="1:11">
      <c r="A8" s="29" t="s">
        <v>155</v>
      </c>
      <c r="B8" s="49"/>
      <c r="C8" s="49"/>
      <c r="D8" s="49"/>
      <c r="E8" s="49"/>
      <c r="F8" s="49"/>
      <c r="G8" s="49"/>
      <c r="H8" s="49"/>
      <c r="I8" s="49"/>
      <c r="K8" s="129"/>
    </row>
    <row r="9" spans="1:11">
      <c r="A9" s="29" t="s">
        <v>162</v>
      </c>
      <c r="B9" s="49"/>
      <c r="C9" s="49"/>
      <c r="D9" s="49"/>
      <c r="E9" s="49"/>
      <c r="F9" s="49"/>
      <c r="G9" s="49"/>
      <c r="H9" s="49"/>
      <c r="I9" s="49"/>
      <c r="K9" s="129"/>
    </row>
    <row r="10" spans="1:11">
      <c r="A10" s="29" t="s">
        <v>316</v>
      </c>
      <c r="B10" s="49"/>
      <c r="C10" s="49"/>
      <c r="D10" s="49"/>
      <c r="E10" s="49"/>
      <c r="F10" s="49"/>
      <c r="G10" s="49"/>
      <c r="H10" s="49"/>
      <c r="I10" s="49"/>
      <c r="K10" s="129"/>
    </row>
    <row r="11" spans="1:11">
      <c r="A11" s="29" t="s">
        <v>318</v>
      </c>
      <c r="B11" s="49"/>
      <c r="C11" s="49"/>
      <c r="D11" s="49"/>
      <c r="E11" s="49"/>
      <c r="F11" s="49"/>
      <c r="G11" s="49"/>
      <c r="H11" s="49"/>
      <c r="I11" s="49"/>
      <c r="K11" s="129"/>
    </row>
    <row r="12" spans="1:11" ht="25.5">
      <c r="A12" s="29" t="s">
        <v>317</v>
      </c>
      <c r="B12" s="49"/>
      <c r="C12" s="49"/>
      <c r="D12" s="49"/>
      <c r="E12" s="49"/>
      <c r="F12" s="49"/>
      <c r="G12" s="49"/>
      <c r="H12" s="49"/>
      <c r="I12" s="49"/>
      <c r="K12" s="129"/>
    </row>
    <row r="13" spans="1:11">
      <c r="A13" s="29" t="s">
        <v>163</v>
      </c>
      <c r="B13" s="49">
        <f>SUM(B5:B7)</f>
        <v>35.251205562500012</v>
      </c>
      <c r="C13" s="49">
        <f t="shared" ref="C13:I13" si="1">SUM(C5:C7)</f>
        <v>35.838689040229887</v>
      </c>
      <c r="D13" s="49">
        <f t="shared" si="1"/>
        <v>37.493999604651165</v>
      </c>
      <c r="E13" s="49">
        <f t="shared" si="1"/>
        <v>38.280916662790688</v>
      </c>
      <c r="F13" s="49">
        <f t="shared" si="1"/>
        <v>41.115142195402306</v>
      </c>
      <c r="G13" s="49">
        <f t="shared" si="1"/>
        <v>41.631793517647054</v>
      </c>
      <c r="H13" s="49">
        <f t="shared" si="1"/>
        <v>42.557953204819277</v>
      </c>
      <c r="I13" s="49">
        <f t="shared" si="1"/>
        <v>43.520077420886068</v>
      </c>
      <c r="J13" s="135">
        <f>I13-B13</f>
        <v>8.2688718583860563</v>
      </c>
      <c r="K13" s="129">
        <f t="shared" si="0"/>
        <v>3.3509986098106369E-2</v>
      </c>
    </row>
    <row r="15" spans="1:11">
      <c r="D15" s="49"/>
      <c r="E15" s="49"/>
      <c r="F15" s="49"/>
      <c r="G15" s="49"/>
      <c r="H15" s="49"/>
      <c r="I15" s="49"/>
    </row>
    <row r="20" spans="2:9">
      <c r="B20" s="49"/>
      <c r="C20" s="49"/>
      <c r="D20" s="49"/>
      <c r="E20" s="49"/>
      <c r="F20" s="49"/>
      <c r="G20" s="49"/>
      <c r="H20" s="49"/>
      <c r="I20" s="49"/>
    </row>
    <row r="21" spans="2:9">
      <c r="B21" s="49"/>
      <c r="C21" s="49"/>
      <c r="D21" s="49"/>
      <c r="E21" s="49"/>
      <c r="F21" s="49"/>
      <c r="G21" s="49"/>
      <c r="H21" s="49"/>
      <c r="I21" s="49"/>
    </row>
    <row r="22" spans="2:9">
      <c r="B22" s="49"/>
      <c r="C22" s="49"/>
      <c r="D22" s="49"/>
      <c r="E22" s="49"/>
      <c r="F22" s="49"/>
      <c r="G22" s="49"/>
      <c r="H22" s="49"/>
      <c r="I22" s="49"/>
    </row>
    <row r="23" spans="2:9">
      <c r="B23" s="49"/>
      <c r="C23" s="49"/>
      <c r="D23" s="49"/>
      <c r="E23" s="49"/>
      <c r="F23" s="49"/>
      <c r="G23" s="49"/>
      <c r="H23" s="49"/>
      <c r="I23" s="49"/>
    </row>
    <row r="24" spans="2:9">
      <c r="B24" s="49"/>
      <c r="C24" s="49"/>
      <c r="D24" s="49"/>
      <c r="E24" s="49"/>
      <c r="F24" s="49"/>
      <c r="G24" s="49"/>
      <c r="H24" s="49"/>
      <c r="I24" s="49"/>
    </row>
    <row r="25" spans="2:9">
      <c r="B25" s="49"/>
      <c r="C25" s="49"/>
      <c r="D25" s="49"/>
      <c r="E25" s="49"/>
      <c r="F25" s="49"/>
      <c r="G25" s="49"/>
      <c r="H25" s="49"/>
      <c r="I25" s="49"/>
    </row>
    <row r="26" spans="2:9">
      <c r="B26" s="49"/>
      <c r="C26" s="49"/>
      <c r="D26" s="49"/>
      <c r="E26" s="49"/>
      <c r="F26" s="49"/>
      <c r="G26" s="49"/>
      <c r="H26" s="49"/>
      <c r="I26" s="49"/>
    </row>
    <row r="27" spans="2:9">
      <c r="B27" s="49"/>
      <c r="C27" s="49"/>
      <c r="D27" s="49"/>
      <c r="E27" s="49"/>
      <c r="F27" s="49"/>
      <c r="G27" s="49"/>
      <c r="H27" s="49"/>
      <c r="I27" s="49"/>
    </row>
    <row r="28" spans="2:9">
      <c r="B28" s="49"/>
      <c r="C28" s="49"/>
      <c r="D28" s="49"/>
      <c r="E28" s="49"/>
      <c r="F28" s="49"/>
      <c r="G28" s="49"/>
      <c r="H28" s="49"/>
      <c r="I28" s="49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workbookViewId="0">
      <selection activeCell="A22" sqref="A22"/>
    </sheetView>
  </sheetViews>
  <sheetFormatPr defaultRowHeight="15"/>
  <cols>
    <col min="1" max="1" width="12.5703125" customWidth="1"/>
  </cols>
  <sheetData>
    <row r="2" spans="1:4">
      <c r="D2" t="s">
        <v>319</v>
      </c>
    </row>
    <row r="3" spans="1:4">
      <c r="A3" s="29" t="s">
        <v>151</v>
      </c>
      <c r="B3" s="21">
        <v>222.7800000000002</v>
      </c>
    </row>
    <row r="4" spans="1:4">
      <c r="A4" s="29" t="s">
        <v>152</v>
      </c>
      <c r="B4" s="21">
        <v>47.468679487179507</v>
      </c>
    </row>
    <row r="5" spans="1:4">
      <c r="A5" s="29" t="s">
        <v>153</v>
      </c>
      <c r="B5" s="21">
        <v>11.576277153846149</v>
      </c>
    </row>
    <row r="6" spans="1:4" ht="25.5">
      <c r="A6" s="29" t="s">
        <v>154</v>
      </c>
      <c r="B6" s="21">
        <v>24.130577948717942</v>
      </c>
    </row>
    <row r="7" spans="1:4">
      <c r="A7" s="29" t="s">
        <v>155</v>
      </c>
      <c r="B7" s="21">
        <v>12.873553846153849</v>
      </c>
    </row>
    <row r="8" spans="1:4">
      <c r="A8" s="29" t="s">
        <v>162</v>
      </c>
      <c r="B8" s="21">
        <v>0</v>
      </c>
    </row>
    <row r="9" spans="1:4">
      <c r="A9" s="29" t="s">
        <v>171</v>
      </c>
      <c r="B9" s="21">
        <v>41.44778149666665</v>
      </c>
    </row>
    <row r="10" spans="1:4">
      <c r="A10" s="29" t="s">
        <v>172</v>
      </c>
      <c r="B10" s="21">
        <v>0</v>
      </c>
    </row>
    <row r="11" spans="1:4">
      <c r="A11" s="29" t="s">
        <v>163</v>
      </c>
      <c r="B11" s="21">
        <v>360.27686993256407</v>
      </c>
    </row>
    <row r="13" spans="1:4">
      <c r="A13" s="29" t="s">
        <v>151</v>
      </c>
      <c r="B13" s="49">
        <f>B3</f>
        <v>222.7800000000002</v>
      </c>
    </row>
    <row r="14" spans="1:4">
      <c r="A14" s="29" t="s">
        <v>299</v>
      </c>
      <c r="B14" s="49">
        <f>SUM(B4:B6)</f>
        <v>83.175534589743592</v>
      </c>
    </row>
    <row r="15" spans="1:4">
      <c r="A15" s="29" t="s">
        <v>155</v>
      </c>
      <c r="B15" s="49">
        <f>B7</f>
        <v>12.873553846153849</v>
      </c>
    </row>
    <row r="16" spans="1:4" ht="25.5">
      <c r="A16" s="29" t="s">
        <v>320</v>
      </c>
      <c r="B16" s="49">
        <f>B8</f>
        <v>0</v>
      </c>
    </row>
    <row r="17" spans="1:2">
      <c r="A17" s="29" t="s">
        <v>171</v>
      </c>
      <c r="B17" s="49">
        <f>B9</f>
        <v>41.44778149666665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BU91"/>
  <sheetViews>
    <sheetView workbookViewId="0">
      <pane xSplit="2" ySplit="1" topLeftCell="BE68" activePane="bottomRight" state="frozen"/>
      <selection pane="topRight" activeCell="C1" sqref="C1"/>
      <selection pane="bottomLeft" activeCell="A2" sqref="A2"/>
      <selection pane="bottomRight" activeCell="BI89" sqref="BI89"/>
    </sheetView>
  </sheetViews>
  <sheetFormatPr defaultColWidth="11.140625" defaultRowHeight="15"/>
  <cols>
    <col min="1" max="1" width="55.5703125" customWidth="1"/>
    <col min="2" max="2" width="27.28515625" style="3" customWidth="1"/>
    <col min="3" max="3" width="9" customWidth="1"/>
    <col min="4" max="4" width="15.5703125" bestFit="1" customWidth="1"/>
    <col min="5" max="13" width="18.42578125" bestFit="1" customWidth="1"/>
    <col min="14" max="14" width="19.42578125" bestFit="1" customWidth="1"/>
    <col min="15" max="15" width="9" customWidth="1"/>
    <col min="16" max="24" width="16.7109375" bestFit="1" customWidth="1"/>
    <col min="25" max="35" width="17.85546875" bestFit="1" customWidth="1"/>
    <col min="36" max="40" width="24.5703125" bestFit="1" customWidth="1"/>
    <col min="41" max="45" width="25.85546875" bestFit="1" customWidth="1"/>
    <col min="46" max="46" width="12.140625" bestFit="1" customWidth="1"/>
    <col min="47" max="47" width="14.5703125" bestFit="1" customWidth="1"/>
    <col min="48" max="48" width="17.5703125" bestFit="1" customWidth="1"/>
    <col min="49" max="49" width="22.7109375" bestFit="1" customWidth="1"/>
    <col min="50" max="50" width="25.7109375" bestFit="1" customWidth="1"/>
    <col min="51" max="51" width="33.5703125" bestFit="1" customWidth="1"/>
    <col min="52" max="52" width="36.5703125" bestFit="1" customWidth="1"/>
    <col min="53" max="53" width="22.7109375" bestFit="1" customWidth="1"/>
    <col min="54" max="54" width="30" bestFit="1" customWidth="1"/>
    <col min="55" max="55" width="26.85546875" bestFit="1" customWidth="1"/>
    <col min="251" max="251" width="48.140625" bestFit="1" customWidth="1"/>
    <col min="252" max="252" width="34.42578125" customWidth="1"/>
    <col min="253" max="253" width="9" customWidth="1"/>
    <col min="254" max="254" width="15.5703125" bestFit="1" customWidth="1"/>
    <col min="255" max="263" width="18.42578125" bestFit="1" customWidth="1"/>
    <col min="264" max="264" width="19.42578125" bestFit="1" customWidth="1"/>
    <col min="265" max="265" width="6.5703125" bestFit="1" customWidth="1"/>
    <col min="266" max="274" width="16.7109375" bestFit="1" customWidth="1"/>
    <col min="275" max="285" width="17.85546875" bestFit="1" customWidth="1"/>
    <col min="286" max="290" width="24.5703125" bestFit="1" customWidth="1"/>
    <col min="291" max="295" width="25.85546875" bestFit="1" customWidth="1"/>
    <col min="296" max="296" width="12.140625" bestFit="1" customWidth="1"/>
    <col min="297" max="297" width="14.5703125" bestFit="1" customWidth="1"/>
    <col min="298" max="298" width="17.5703125" bestFit="1" customWidth="1"/>
    <col min="299" max="299" width="22.7109375" bestFit="1" customWidth="1"/>
    <col min="300" max="300" width="25.7109375" bestFit="1" customWidth="1"/>
    <col min="301" max="301" width="33.5703125" bestFit="1" customWidth="1"/>
    <col min="302" max="302" width="36.5703125" bestFit="1" customWidth="1"/>
    <col min="303" max="303" width="22.7109375" bestFit="1" customWidth="1"/>
    <col min="304" max="304" width="30" bestFit="1" customWidth="1"/>
    <col min="305" max="305" width="27" bestFit="1" customWidth="1"/>
    <col min="306" max="306" width="27.28515625" bestFit="1" customWidth="1"/>
    <col min="307" max="307" width="24.28515625" bestFit="1" customWidth="1"/>
    <col min="308" max="308" width="24.5703125" bestFit="1" customWidth="1"/>
    <col min="309" max="309" width="26.85546875" bestFit="1" customWidth="1"/>
    <col min="310" max="310" width="27.140625" bestFit="1" customWidth="1"/>
    <col min="311" max="311" width="24.140625" bestFit="1" customWidth="1"/>
    <col min="312" max="312" width="24.42578125" bestFit="1" customWidth="1"/>
    <col min="313" max="313" width="24.85546875" bestFit="1" customWidth="1"/>
    <col min="507" max="507" width="48.140625" bestFit="1" customWidth="1"/>
    <col min="508" max="508" width="34.42578125" customWidth="1"/>
    <col min="509" max="509" width="9" customWidth="1"/>
    <col min="510" max="510" width="15.5703125" bestFit="1" customWidth="1"/>
    <col min="511" max="519" width="18.42578125" bestFit="1" customWidth="1"/>
    <col min="520" max="520" width="19.42578125" bestFit="1" customWidth="1"/>
    <col min="521" max="521" width="6.5703125" bestFit="1" customWidth="1"/>
    <col min="522" max="530" width="16.7109375" bestFit="1" customWidth="1"/>
    <col min="531" max="541" width="17.85546875" bestFit="1" customWidth="1"/>
    <col min="542" max="546" width="24.5703125" bestFit="1" customWidth="1"/>
    <col min="547" max="551" width="25.85546875" bestFit="1" customWidth="1"/>
    <col min="552" max="552" width="12.140625" bestFit="1" customWidth="1"/>
    <col min="553" max="553" width="14.5703125" bestFit="1" customWidth="1"/>
    <col min="554" max="554" width="17.5703125" bestFit="1" customWidth="1"/>
    <col min="555" max="555" width="22.7109375" bestFit="1" customWidth="1"/>
    <col min="556" max="556" width="25.7109375" bestFit="1" customWidth="1"/>
    <col min="557" max="557" width="33.5703125" bestFit="1" customWidth="1"/>
    <col min="558" max="558" width="36.5703125" bestFit="1" customWidth="1"/>
    <col min="559" max="559" width="22.7109375" bestFit="1" customWidth="1"/>
    <col min="560" max="560" width="30" bestFit="1" customWidth="1"/>
    <col min="561" max="561" width="27" bestFit="1" customWidth="1"/>
    <col min="562" max="562" width="27.28515625" bestFit="1" customWidth="1"/>
    <col min="563" max="563" width="24.28515625" bestFit="1" customWidth="1"/>
    <col min="564" max="564" width="24.5703125" bestFit="1" customWidth="1"/>
    <col min="565" max="565" width="26.85546875" bestFit="1" customWidth="1"/>
    <col min="566" max="566" width="27.140625" bestFit="1" customWidth="1"/>
    <col min="567" max="567" width="24.140625" bestFit="1" customWidth="1"/>
    <col min="568" max="568" width="24.42578125" bestFit="1" customWidth="1"/>
    <col min="569" max="569" width="24.85546875" bestFit="1" customWidth="1"/>
    <col min="763" max="763" width="48.140625" bestFit="1" customWidth="1"/>
    <col min="764" max="764" width="34.42578125" customWidth="1"/>
    <col min="765" max="765" width="9" customWidth="1"/>
    <col min="766" max="766" width="15.5703125" bestFit="1" customWidth="1"/>
    <col min="767" max="775" width="18.42578125" bestFit="1" customWidth="1"/>
    <col min="776" max="776" width="19.42578125" bestFit="1" customWidth="1"/>
    <col min="777" max="777" width="6.5703125" bestFit="1" customWidth="1"/>
    <col min="778" max="786" width="16.7109375" bestFit="1" customWidth="1"/>
    <col min="787" max="797" width="17.85546875" bestFit="1" customWidth="1"/>
    <col min="798" max="802" width="24.5703125" bestFit="1" customWidth="1"/>
    <col min="803" max="807" width="25.85546875" bestFit="1" customWidth="1"/>
    <col min="808" max="808" width="12.140625" bestFit="1" customWidth="1"/>
    <col min="809" max="809" width="14.5703125" bestFit="1" customWidth="1"/>
    <col min="810" max="810" width="17.5703125" bestFit="1" customWidth="1"/>
    <col min="811" max="811" width="22.7109375" bestFit="1" customWidth="1"/>
    <col min="812" max="812" width="25.7109375" bestFit="1" customWidth="1"/>
    <col min="813" max="813" width="33.5703125" bestFit="1" customWidth="1"/>
    <col min="814" max="814" width="36.5703125" bestFit="1" customWidth="1"/>
    <col min="815" max="815" width="22.7109375" bestFit="1" customWidth="1"/>
    <col min="816" max="816" width="30" bestFit="1" customWidth="1"/>
    <col min="817" max="817" width="27" bestFit="1" customWidth="1"/>
    <col min="818" max="818" width="27.28515625" bestFit="1" customWidth="1"/>
    <col min="819" max="819" width="24.28515625" bestFit="1" customWidth="1"/>
    <col min="820" max="820" width="24.5703125" bestFit="1" customWidth="1"/>
    <col min="821" max="821" width="26.85546875" bestFit="1" customWidth="1"/>
    <col min="822" max="822" width="27.140625" bestFit="1" customWidth="1"/>
    <col min="823" max="823" width="24.140625" bestFit="1" customWidth="1"/>
    <col min="824" max="824" width="24.42578125" bestFit="1" customWidth="1"/>
    <col min="825" max="825" width="24.85546875" bestFit="1" customWidth="1"/>
    <col min="1019" max="1019" width="48.140625" bestFit="1" customWidth="1"/>
    <col min="1020" max="1020" width="34.42578125" customWidth="1"/>
    <col min="1021" max="1021" width="9" customWidth="1"/>
    <col min="1022" max="1022" width="15.5703125" bestFit="1" customWidth="1"/>
    <col min="1023" max="1031" width="18.42578125" bestFit="1" customWidth="1"/>
    <col min="1032" max="1032" width="19.42578125" bestFit="1" customWidth="1"/>
    <col min="1033" max="1033" width="6.5703125" bestFit="1" customWidth="1"/>
    <col min="1034" max="1042" width="16.7109375" bestFit="1" customWidth="1"/>
    <col min="1043" max="1053" width="17.85546875" bestFit="1" customWidth="1"/>
    <col min="1054" max="1058" width="24.5703125" bestFit="1" customWidth="1"/>
    <col min="1059" max="1063" width="25.85546875" bestFit="1" customWidth="1"/>
    <col min="1064" max="1064" width="12.140625" bestFit="1" customWidth="1"/>
    <col min="1065" max="1065" width="14.5703125" bestFit="1" customWidth="1"/>
    <col min="1066" max="1066" width="17.5703125" bestFit="1" customWidth="1"/>
    <col min="1067" max="1067" width="22.7109375" bestFit="1" customWidth="1"/>
    <col min="1068" max="1068" width="25.7109375" bestFit="1" customWidth="1"/>
    <col min="1069" max="1069" width="33.5703125" bestFit="1" customWidth="1"/>
    <col min="1070" max="1070" width="36.5703125" bestFit="1" customWidth="1"/>
    <col min="1071" max="1071" width="22.7109375" bestFit="1" customWidth="1"/>
    <col min="1072" max="1072" width="30" bestFit="1" customWidth="1"/>
    <col min="1073" max="1073" width="27" bestFit="1" customWidth="1"/>
    <col min="1074" max="1074" width="27.28515625" bestFit="1" customWidth="1"/>
    <col min="1075" max="1075" width="24.28515625" bestFit="1" customWidth="1"/>
    <col min="1076" max="1076" width="24.5703125" bestFit="1" customWidth="1"/>
    <col min="1077" max="1077" width="26.85546875" bestFit="1" customWidth="1"/>
    <col min="1078" max="1078" width="27.140625" bestFit="1" customWidth="1"/>
    <col min="1079" max="1079" width="24.140625" bestFit="1" customWidth="1"/>
    <col min="1080" max="1080" width="24.42578125" bestFit="1" customWidth="1"/>
    <col min="1081" max="1081" width="24.85546875" bestFit="1" customWidth="1"/>
    <col min="1275" max="1275" width="48.140625" bestFit="1" customWidth="1"/>
    <col min="1276" max="1276" width="34.42578125" customWidth="1"/>
    <col min="1277" max="1277" width="9" customWidth="1"/>
    <col min="1278" max="1278" width="15.5703125" bestFit="1" customWidth="1"/>
    <col min="1279" max="1287" width="18.42578125" bestFit="1" customWidth="1"/>
    <col min="1288" max="1288" width="19.42578125" bestFit="1" customWidth="1"/>
    <col min="1289" max="1289" width="6.5703125" bestFit="1" customWidth="1"/>
    <col min="1290" max="1298" width="16.7109375" bestFit="1" customWidth="1"/>
    <col min="1299" max="1309" width="17.85546875" bestFit="1" customWidth="1"/>
    <col min="1310" max="1314" width="24.5703125" bestFit="1" customWidth="1"/>
    <col min="1315" max="1319" width="25.85546875" bestFit="1" customWidth="1"/>
    <col min="1320" max="1320" width="12.140625" bestFit="1" customWidth="1"/>
    <col min="1321" max="1321" width="14.5703125" bestFit="1" customWidth="1"/>
    <col min="1322" max="1322" width="17.5703125" bestFit="1" customWidth="1"/>
    <col min="1323" max="1323" width="22.7109375" bestFit="1" customWidth="1"/>
    <col min="1324" max="1324" width="25.7109375" bestFit="1" customWidth="1"/>
    <col min="1325" max="1325" width="33.5703125" bestFit="1" customWidth="1"/>
    <col min="1326" max="1326" width="36.5703125" bestFit="1" customWidth="1"/>
    <col min="1327" max="1327" width="22.7109375" bestFit="1" customWidth="1"/>
    <col min="1328" max="1328" width="30" bestFit="1" customWidth="1"/>
    <col min="1329" max="1329" width="27" bestFit="1" customWidth="1"/>
    <col min="1330" max="1330" width="27.28515625" bestFit="1" customWidth="1"/>
    <col min="1331" max="1331" width="24.28515625" bestFit="1" customWidth="1"/>
    <col min="1332" max="1332" width="24.5703125" bestFit="1" customWidth="1"/>
    <col min="1333" max="1333" width="26.85546875" bestFit="1" customWidth="1"/>
    <col min="1334" max="1334" width="27.140625" bestFit="1" customWidth="1"/>
    <col min="1335" max="1335" width="24.140625" bestFit="1" customWidth="1"/>
    <col min="1336" max="1336" width="24.42578125" bestFit="1" customWidth="1"/>
    <col min="1337" max="1337" width="24.85546875" bestFit="1" customWidth="1"/>
    <col min="1531" max="1531" width="48.140625" bestFit="1" customWidth="1"/>
    <col min="1532" max="1532" width="34.42578125" customWidth="1"/>
    <col min="1533" max="1533" width="9" customWidth="1"/>
    <col min="1534" max="1534" width="15.5703125" bestFit="1" customWidth="1"/>
    <col min="1535" max="1543" width="18.42578125" bestFit="1" customWidth="1"/>
    <col min="1544" max="1544" width="19.42578125" bestFit="1" customWidth="1"/>
    <col min="1545" max="1545" width="6.5703125" bestFit="1" customWidth="1"/>
    <col min="1546" max="1554" width="16.7109375" bestFit="1" customWidth="1"/>
    <col min="1555" max="1565" width="17.85546875" bestFit="1" customWidth="1"/>
    <col min="1566" max="1570" width="24.5703125" bestFit="1" customWidth="1"/>
    <col min="1571" max="1575" width="25.85546875" bestFit="1" customWidth="1"/>
    <col min="1576" max="1576" width="12.140625" bestFit="1" customWidth="1"/>
    <col min="1577" max="1577" width="14.5703125" bestFit="1" customWidth="1"/>
    <col min="1578" max="1578" width="17.5703125" bestFit="1" customWidth="1"/>
    <col min="1579" max="1579" width="22.7109375" bestFit="1" customWidth="1"/>
    <col min="1580" max="1580" width="25.7109375" bestFit="1" customWidth="1"/>
    <col min="1581" max="1581" width="33.5703125" bestFit="1" customWidth="1"/>
    <col min="1582" max="1582" width="36.5703125" bestFit="1" customWidth="1"/>
    <col min="1583" max="1583" width="22.7109375" bestFit="1" customWidth="1"/>
    <col min="1584" max="1584" width="30" bestFit="1" customWidth="1"/>
    <col min="1585" max="1585" width="27" bestFit="1" customWidth="1"/>
    <col min="1586" max="1586" width="27.28515625" bestFit="1" customWidth="1"/>
    <col min="1587" max="1587" width="24.28515625" bestFit="1" customWidth="1"/>
    <col min="1588" max="1588" width="24.5703125" bestFit="1" customWidth="1"/>
    <col min="1589" max="1589" width="26.85546875" bestFit="1" customWidth="1"/>
    <col min="1590" max="1590" width="27.140625" bestFit="1" customWidth="1"/>
    <col min="1591" max="1591" width="24.140625" bestFit="1" customWidth="1"/>
    <col min="1592" max="1592" width="24.42578125" bestFit="1" customWidth="1"/>
    <col min="1593" max="1593" width="24.85546875" bestFit="1" customWidth="1"/>
    <col min="1787" max="1787" width="48.140625" bestFit="1" customWidth="1"/>
    <col min="1788" max="1788" width="34.42578125" customWidth="1"/>
    <col min="1789" max="1789" width="9" customWidth="1"/>
    <col min="1790" max="1790" width="15.5703125" bestFit="1" customWidth="1"/>
    <col min="1791" max="1799" width="18.42578125" bestFit="1" customWidth="1"/>
    <col min="1800" max="1800" width="19.42578125" bestFit="1" customWidth="1"/>
    <col min="1801" max="1801" width="6.5703125" bestFit="1" customWidth="1"/>
    <col min="1802" max="1810" width="16.7109375" bestFit="1" customWidth="1"/>
    <col min="1811" max="1821" width="17.85546875" bestFit="1" customWidth="1"/>
    <col min="1822" max="1826" width="24.5703125" bestFit="1" customWidth="1"/>
    <col min="1827" max="1831" width="25.85546875" bestFit="1" customWidth="1"/>
    <col min="1832" max="1832" width="12.140625" bestFit="1" customWidth="1"/>
    <col min="1833" max="1833" width="14.5703125" bestFit="1" customWidth="1"/>
    <col min="1834" max="1834" width="17.5703125" bestFit="1" customWidth="1"/>
    <col min="1835" max="1835" width="22.7109375" bestFit="1" customWidth="1"/>
    <col min="1836" max="1836" width="25.7109375" bestFit="1" customWidth="1"/>
    <col min="1837" max="1837" width="33.5703125" bestFit="1" customWidth="1"/>
    <col min="1838" max="1838" width="36.5703125" bestFit="1" customWidth="1"/>
    <col min="1839" max="1839" width="22.7109375" bestFit="1" customWidth="1"/>
    <col min="1840" max="1840" width="30" bestFit="1" customWidth="1"/>
    <col min="1841" max="1841" width="27" bestFit="1" customWidth="1"/>
    <col min="1842" max="1842" width="27.28515625" bestFit="1" customWidth="1"/>
    <col min="1843" max="1843" width="24.28515625" bestFit="1" customWidth="1"/>
    <col min="1844" max="1844" width="24.5703125" bestFit="1" customWidth="1"/>
    <col min="1845" max="1845" width="26.85546875" bestFit="1" customWidth="1"/>
    <col min="1846" max="1846" width="27.140625" bestFit="1" customWidth="1"/>
    <col min="1847" max="1847" width="24.140625" bestFit="1" customWidth="1"/>
    <col min="1848" max="1848" width="24.42578125" bestFit="1" customWidth="1"/>
    <col min="1849" max="1849" width="24.85546875" bestFit="1" customWidth="1"/>
    <col min="2043" max="2043" width="48.140625" bestFit="1" customWidth="1"/>
    <col min="2044" max="2044" width="34.42578125" customWidth="1"/>
    <col min="2045" max="2045" width="9" customWidth="1"/>
    <col min="2046" max="2046" width="15.5703125" bestFit="1" customWidth="1"/>
    <col min="2047" max="2055" width="18.42578125" bestFit="1" customWidth="1"/>
    <col min="2056" max="2056" width="19.42578125" bestFit="1" customWidth="1"/>
    <col min="2057" max="2057" width="6.5703125" bestFit="1" customWidth="1"/>
    <col min="2058" max="2066" width="16.7109375" bestFit="1" customWidth="1"/>
    <col min="2067" max="2077" width="17.85546875" bestFit="1" customWidth="1"/>
    <col min="2078" max="2082" width="24.5703125" bestFit="1" customWidth="1"/>
    <col min="2083" max="2087" width="25.85546875" bestFit="1" customWidth="1"/>
    <col min="2088" max="2088" width="12.140625" bestFit="1" customWidth="1"/>
    <col min="2089" max="2089" width="14.5703125" bestFit="1" customWidth="1"/>
    <col min="2090" max="2090" width="17.5703125" bestFit="1" customWidth="1"/>
    <col min="2091" max="2091" width="22.7109375" bestFit="1" customWidth="1"/>
    <col min="2092" max="2092" width="25.7109375" bestFit="1" customWidth="1"/>
    <col min="2093" max="2093" width="33.5703125" bestFit="1" customWidth="1"/>
    <col min="2094" max="2094" width="36.5703125" bestFit="1" customWidth="1"/>
    <col min="2095" max="2095" width="22.7109375" bestFit="1" customWidth="1"/>
    <col min="2096" max="2096" width="30" bestFit="1" customWidth="1"/>
    <col min="2097" max="2097" width="27" bestFit="1" customWidth="1"/>
    <col min="2098" max="2098" width="27.28515625" bestFit="1" customWidth="1"/>
    <col min="2099" max="2099" width="24.28515625" bestFit="1" customWidth="1"/>
    <col min="2100" max="2100" width="24.5703125" bestFit="1" customWidth="1"/>
    <col min="2101" max="2101" width="26.85546875" bestFit="1" customWidth="1"/>
    <col min="2102" max="2102" width="27.140625" bestFit="1" customWidth="1"/>
    <col min="2103" max="2103" width="24.140625" bestFit="1" customWidth="1"/>
    <col min="2104" max="2104" width="24.42578125" bestFit="1" customWidth="1"/>
    <col min="2105" max="2105" width="24.85546875" bestFit="1" customWidth="1"/>
    <col min="2299" max="2299" width="48.140625" bestFit="1" customWidth="1"/>
    <col min="2300" max="2300" width="34.42578125" customWidth="1"/>
    <col min="2301" max="2301" width="9" customWidth="1"/>
    <col min="2302" max="2302" width="15.5703125" bestFit="1" customWidth="1"/>
    <col min="2303" max="2311" width="18.42578125" bestFit="1" customWidth="1"/>
    <col min="2312" max="2312" width="19.42578125" bestFit="1" customWidth="1"/>
    <col min="2313" max="2313" width="6.5703125" bestFit="1" customWidth="1"/>
    <col min="2314" max="2322" width="16.7109375" bestFit="1" customWidth="1"/>
    <col min="2323" max="2333" width="17.85546875" bestFit="1" customWidth="1"/>
    <col min="2334" max="2338" width="24.5703125" bestFit="1" customWidth="1"/>
    <col min="2339" max="2343" width="25.85546875" bestFit="1" customWidth="1"/>
    <col min="2344" max="2344" width="12.140625" bestFit="1" customWidth="1"/>
    <col min="2345" max="2345" width="14.5703125" bestFit="1" customWidth="1"/>
    <col min="2346" max="2346" width="17.5703125" bestFit="1" customWidth="1"/>
    <col min="2347" max="2347" width="22.7109375" bestFit="1" customWidth="1"/>
    <col min="2348" max="2348" width="25.7109375" bestFit="1" customWidth="1"/>
    <col min="2349" max="2349" width="33.5703125" bestFit="1" customWidth="1"/>
    <col min="2350" max="2350" width="36.5703125" bestFit="1" customWidth="1"/>
    <col min="2351" max="2351" width="22.7109375" bestFit="1" customWidth="1"/>
    <col min="2352" max="2352" width="30" bestFit="1" customWidth="1"/>
    <col min="2353" max="2353" width="27" bestFit="1" customWidth="1"/>
    <col min="2354" max="2354" width="27.28515625" bestFit="1" customWidth="1"/>
    <col min="2355" max="2355" width="24.28515625" bestFit="1" customWidth="1"/>
    <col min="2356" max="2356" width="24.5703125" bestFit="1" customWidth="1"/>
    <col min="2357" max="2357" width="26.85546875" bestFit="1" customWidth="1"/>
    <col min="2358" max="2358" width="27.140625" bestFit="1" customWidth="1"/>
    <col min="2359" max="2359" width="24.140625" bestFit="1" customWidth="1"/>
    <col min="2360" max="2360" width="24.42578125" bestFit="1" customWidth="1"/>
    <col min="2361" max="2361" width="24.85546875" bestFit="1" customWidth="1"/>
    <col min="2555" max="2555" width="48.140625" bestFit="1" customWidth="1"/>
    <col min="2556" max="2556" width="34.42578125" customWidth="1"/>
    <col min="2557" max="2557" width="9" customWidth="1"/>
    <col min="2558" max="2558" width="15.5703125" bestFit="1" customWidth="1"/>
    <col min="2559" max="2567" width="18.42578125" bestFit="1" customWidth="1"/>
    <col min="2568" max="2568" width="19.42578125" bestFit="1" customWidth="1"/>
    <col min="2569" max="2569" width="6.5703125" bestFit="1" customWidth="1"/>
    <col min="2570" max="2578" width="16.7109375" bestFit="1" customWidth="1"/>
    <col min="2579" max="2589" width="17.85546875" bestFit="1" customWidth="1"/>
    <col min="2590" max="2594" width="24.5703125" bestFit="1" customWidth="1"/>
    <col min="2595" max="2599" width="25.85546875" bestFit="1" customWidth="1"/>
    <col min="2600" max="2600" width="12.140625" bestFit="1" customWidth="1"/>
    <col min="2601" max="2601" width="14.5703125" bestFit="1" customWidth="1"/>
    <col min="2602" max="2602" width="17.5703125" bestFit="1" customWidth="1"/>
    <col min="2603" max="2603" width="22.7109375" bestFit="1" customWidth="1"/>
    <col min="2604" max="2604" width="25.7109375" bestFit="1" customWidth="1"/>
    <col min="2605" max="2605" width="33.5703125" bestFit="1" customWidth="1"/>
    <col min="2606" max="2606" width="36.5703125" bestFit="1" customWidth="1"/>
    <col min="2607" max="2607" width="22.7109375" bestFit="1" customWidth="1"/>
    <col min="2608" max="2608" width="30" bestFit="1" customWidth="1"/>
    <col min="2609" max="2609" width="27" bestFit="1" customWidth="1"/>
    <col min="2610" max="2610" width="27.28515625" bestFit="1" customWidth="1"/>
    <col min="2611" max="2611" width="24.28515625" bestFit="1" customWidth="1"/>
    <col min="2612" max="2612" width="24.5703125" bestFit="1" customWidth="1"/>
    <col min="2613" max="2613" width="26.85546875" bestFit="1" customWidth="1"/>
    <col min="2614" max="2614" width="27.140625" bestFit="1" customWidth="1"/>
    <col min="2615" max="2615" width="24.140625" bestFit="1" customWidth="1"/>
    <col min="2616" max="2616" width="24.42578125" bestFit="1" customWidth="1"/>
    <col min="2617" max="2617" width="24.85546875" bestFit="1" customWidth="1"/>
    <col min="2811" max="2811" width="48.140625" bestFit="1" customWidth="1"/>
    <col min="2812" max="2812" width="34.42578125" customWidth="1"/>
    <col min="2813" max="2813" width="9" customWidth="1"/>
    <col min="2814" max="2814" width="15.5703125" bestFit="1" customWidth="1"/>
    <col min="2815" max="2823" width="18.42578125" bestFit="1" customWidth="1"/>
    <col min="2824" max="2824" width="19.42578125" bestFit="1" customWidth="1"/>
    <col min="2825" max="2825" width="6.5703125" bestFit="1" customWidth="1"/>
    <col min="2826" max="2834" width="16.7109375" bestFit="1" customWidth="1"/>
    <col min="2835" max="2845" width="17.85546875" bestFit="1" customWidth="1"/>
    <col min="2846" max="2850" width="24.5703125" bestFit="1" customWidth="1"/>
    <col min="2851" max="2855" width="25.85546875" bestFit="1" customWidth="1"/>
    <col min="2856" max="2856" width="12.140625" bestFit="1" customWidth="1"/>
    <col min="2857" max="2857" width="14.5703125" bestFit="1" customWidth="1"/>
    <col min="2858" max="2858" width="17.5703125" bestFit="1" customWidth="1"/>
    <col min="2859" max="2859" width="22.7109375" bestFit="1" customWidth="1"/>
    <col min="2860" max="2860" width="25.7109375" bestFit="1" customWidth="1"/>
    <col min="2861" max="2861" width="33.5703125" bestFit="1" customWidth="1"/>
    <col min="2862" max="2862" width="36.5703125" bestFit="1" customWidth="1"/>
    <col min="2863" max="2863" width="22.7109375" bestFit="1" customWidth="1"/>
    <col min="2864" max="2864" width="30" bestFit="1" customWidth="1"/>
    <col min="2865" max="2865" width="27" bestFit="1" customWidth="1"/>
    <col min="2866" max="2866" width="27.28515625" bestFit="1" customWidth="1"/>
    <col min="2867" max="2867" width="24.28515625" bestFit="1" customWidth="1"/>
    <col min="2868" max="2868" width="24.5703125" bestFit="1" customWidth="1"/>
    <col min="2869" max="2869" width="26.85546875" bestFit="1" customWidth="1"/>
    <col min="2870" max="2870" width="27.140625" bestFit="1" customWidth="1"/>
    <col min="2871" max="2871" width="24.140625" bestFit="1" customWidth="1"/>
    <col min="2872" max="2872" width="24.42578125" bestFit="1" customWidth="1"/>
    <col min="2873" max="2873" width="24.85546875" bestFit="1" customWidth="1"/>
    <col min="3067" max="3067" width="48.140625" bestFit="1" customWidth="1"/>
    <col min="3068" max="3068" width="34.42578125" customWidth="1"/>
    <col min="3069" max="3069" width="9" customWidth="1"/>
    <col min="3070" max="3070" width="15.5703125" bestFit="1" customWidth="1"/>
    <col min="3071" max="3079" width="18.42578125" bestFit="1" customWidth="1"/>
    <col min="3080" max="3080" width="19.42578125" bestFit="1" customWidth="1"/>
    <col min="3081" max="3081" width="6.5703125" bestFit="1" customWidth="1"/>
    <col min="3082" max="3090" width="16.7109375" bestFit="1" customWidth="1"/>
    <col min="3091" max="3101" width="17.85546875" bestFit="1" customWidth="1"/>
    <col min="3102" max="3106" width="24.5703125" bestFit="1" customWidth="1"/>
    <col min="3107" max="3111" width="25.85546875" bestFit="1" customWidth="1"/>
    <col min="3112" max="3112" width="12.140625" bestFit="1" customWidth="1"/>
    <col min="3113" max="3113" width="14.5703125" bestFit="1" customWidth="1"/>
    <col min="3114" max="3114" width="17.5703125" bestFit="1" customWidth="1"/>
    <col min="3115" max="3115" width="22.7109375" bestFit="1" customWidth="1"/>
    <col min="3116" max="3116" width="25.7109375" bestFit="1" customWidth="1"/>
    <col min="3117" max="3117" width="33.5703125" bestFit="1" customWidth="1"/>
    <col min="3118" max="3118" width="36.5703125" bestFit="1" customWidth="1"/>
    <col min="3119" max="3119" width="22.7109375" bestFit="1" customWidth="1"/>
    <col min="3120" max="3120" width="30" bestFit="1" customWidth="1"/>
    <col min="3121" max="3121" width="27" bestFit="1" customWidth="1"/>
    <col min="3122" max="3122" width="27.28515625" bestFit="1" customWidth="1"/>
    <col min="3123" max="3123" width="24.28515625" bestFit="1" customWidth="1"/>
    <col min="3124" max="3124" width="24.5703125" bestFit="1" customWidth="1"/>
    <col min="3125" max="3125" width="26.85546875" bestFit="1" customWidth="1"/>
    <col min="3126" max="3126" width="27.140625" bestFit="1" customWidth="1"/>
    <col min="3127" max="3127" width="24.140625" bestFit="1" customWidth="1"/>
    <col min="3128" max="3128" width="24.42578125" bestFit="1" customWidth="1"/>
    <col min="3129" max="3129" width="24.85546875" bestFit="1" customWidth="1"/>
    <col min="3323" max="3323" width="48.140625" bestFit="1" customWidth="1"/>
    <col min="3324" max="3324" width="34.42578125" customWidth="1"/>
    <col min="3325" max="3325" width="9" customWidth="1"/>
    <col min="3326" max="3326" width="15.5703125" bestFit="1" customWidth="1"/>
    <col min="3327" max="3335" width="18.42578125" bestFit="1" customWidth="1"/>
    <col min="3336" max="3336" width="19.42578125" bestFit="1" customWidth="1"/>
    <col min="3337" max="3337" width="6.5703125" bestFit="1" customWidth="1"/>
    <col min="3338" max="3346" width="16.7109375" bestFit="1" customWidth="1"/>
    <col min="3347" max="3357" width="17.85546875" bestFit="1" customWidth="1"/>
    <col min="3358" max="3362" width="24.5703125" bestFit="1" customWidth="1"/>
    <col min="3363" max="3367" width="25.85546875" bestFit="1" customWidth="1"/>
    <col min="3368" max="3368" width="12.140625" bestFit="1" customWidth="1"/>
    <col min="3369" max="3369" width="14.5703125" bestFit="1" customWidth="1"/>
    <col min="3370" max="3370" width="17.5703125" bestFit="1" customWidth="1"/>
    <col min="3371" max="3371" width="22.7109375" bestFit="1" customWidth="1"/>
    <col min="3372" max="3372" width="25.7109375" bestFit="1" customWidth="1"/>
    <col min="3373" max="3373" width="33.5703125" bestFit="1" customWidth="1"/>
    <col min="3374" max="3374" width="36.5703125" bestFit="1" customWidth="1"/>
    <col min="3375" max="3375" width="22.7109375" bestFit="1" customWidth="1"/>
    <col min="3376" max="3376" width="30" bestFit="1" customWidth="1"/>
    <col min="3377" max="3377" width="27" bestFit="1" customWidth="1"/>
    <col min="3378" max="3378" width="27.28515625" bestFit="1" customWidth="1"/>
    <col min="3379" max="3379" width="24.28515625" bestFit="1" customWidth="1"/>
    <col min="3380" max="3380" width="24.5703125" bestFit="1" customWidth="1"/>
    <col min="3381" max="3381" width="26.85546875" bestFit="1" customWidth="1"/>
    <col min="3382" max="3382" width="27.140625" bestFit="1" customWidth="1"/>
    <col min="3383" max="3383" width="24.140625" bestFit="1" customWidth="1"/>
    <col min="3384" max="3384" width="24.42578125" bestFit="1" customWidth="1"/>
    <col min="3385" max="3385" width="24.85546875" bestFit="1" customWidth="1"/>
    <col min="3579" max="3579" width="48.140625" bestFit="1" customWidth="1"/>
    <col min="3580" max="3580" width="34.42578125" customWidth="1"/>
    <col min="3581" max="3581" width="9" customWidth="1"/>
    <col min="3582" max="3582" width="15.5703125" bestFit="1" customWidth="1"/>
    <col min="3583" max="3591" width="18.42578125" bestFit="1" customWidth="1"/>
    <col min="3592" max="3592" width="19.42578125" bestFit="1" customWidth="1"/>
    <col min="3593" max="3593" width="6.5703125" bestFit="1" customWidth="1"/>
    <col min="3594" max="3602" width="16.7109375" bestFit="1" customWidth="1"/>
    <col min="3603" max="3613" width="17.85546875" bestFit="1" customWidth="1"/>
    <col min="3614" max="3618" width="24.5703125" bestFit="1" customWidth="1"/>
    <col min="3619" max="3623" width="25.85546875" bestFit="1" customWidth="1"/>
    <col min="3624" max="3624" width="12.140625" bestFit="1" customWidth="1"/>
    <col min="3625" max="3625" width="14.5703125" bestFit="1" customWidth="1"/>
    <col min="3626" max="3626" width="17.5703125" bestFit="1" customWidth="1"/>
    <col min="3627" max="3627" width="22.7109375" bestFit="1" customWidth="1"/>
    <col min="3628" max="3628" width="25.7109375" bestFit="1" customWidth="1"/>
    <col min="3629" max="3629" width="33.5703125" bestFit="1" customWidth="1"/>
    <col min="3630" max="3630" width="36.5703125" bestFit="1" customWidth="1"/>
    <col min="3631" max="3631" width="22.7109375" bestFit="1" customWidth="1"/>
    <col min="3632" max="3632" width="30" bestFit="1" customWidth="1"/>
    <col min="3633" max="3633" width="27" bestFit="1" customWidth="1"/>
    <col min="3634" max="3634" width="27.28515625" bestFit="1" customWidth="1"/>
    <col min="3635" max="3635" width="24.28515625" bestFit="1" customWidth="1"/>
    <col min="3636" max="3636" width="24.5703125" bestFit="1" customWidth="1"/>
    <col min="3637" max="3637" width="26.85546875" bestFit="1" customWidth="1"/>
    <col min="3638" max="3638" width="27.140625" bestFit="1" customWidth="1"/>
    <col min="3639" max="3639" width="24.140625" bestFit="1" customWidth="1"/>
    <col min="3640" max="3640" width="24.42578125" bestFit="1" customWidth="1"/>
    <col min="3641" max="3641" width="24.85546875" bestFit="1" customWidth="1"/>
    <col min="3835" max="3835" width="48.140625" bestFit="1" customWidth="1"/>
    <col min="3836" max="3836" width="34.42578125" customWidth="1"/>
    <col min="3837" max="3837" width="9" customWidth="1"/>
    <col min="3838" max="3838" width="15.5703125" bestFit="1" customWidth="1"/>
    <col min="3839" max="3847" width="18.42578125" bestFit="1" customWidth="1"/>
    <col min="3848" max="3848" width="19.42578125" bestFit="1" customWidth="1"/>
    <col min="3849" max="3849" width="6.5703125" bestFit="1" customWidth="1"/>
    <col min="3850" max="3858" width="16.7109375" bestFit="1" customWidth="1"/>
    <col min="3859" max="3869" width="17.85546875" bestFit="1" customWidth="1"/>
    <col min="3870" max="3874" width="24.5703125" bestFit="1" customWidth="1"/>
    <col min="3875" max="3879" width="25.85546875" bestFit="1" customWidth="1"/>
    <col min="3880" max="3880" width="12.140625" bestFit="1" customWidth="1"/>
    <col min="3881" max="3881" width="14.5703125" bestFit="1" customWidth="1"/>
    <col min="3882" max="3882" width="17.5703125" bestFit="1" customWidth="1"/>
    <col min="3883" max="3883" width="22.7109375" bestFit="1" customWidth="1"/>
    <col min="3884" max="3884" width="25.7109375" bestFit="1" customWidth="1"/>
    <col min="3885" max="3885" width="33.5703125" bestFit="1" customWidth="1"/>
    <col min="3886" max="3886" width="36.5703125" bestFit="1" customWidth="1"/>
    <col min="3887" max="3887" width="22.7109375" bestFit="1" customWidth="1"/>
    <col min="3888" max="3888" width="30" bestFit="1" customWidth="1"/>
    <col min="3889" max="3889" width="27" bestFit="1" customWidth="1"/>
    <col min="3890" max="3890" width="27.28515625" bestFit="1" customWidth="1"/>
    <col min="3891" max="3891" width="24.28515625" bestFit="1" customWidth="1"/>
    <col min="3892" max="3892" width="24.5703125" bestFit="1" customWidth="1"/>
    <col min="3893" max="3893" width="26.85546875" bestFit="1" customWidth="1"/>
    <col min="3894" max="3894" width="27.140625" bestFit="1" customWidth="1"/>
    <col min="3895" max="3895" width="24.140625" bestFit="1" customWidth="1"/>
    <col min="3896" max="3896" width="24.42578125" bestFit="1" customWidth="1"/>
    <col min="3897" max="3897" width="24.85546875" bestFit="1" customWidth="1"/>
    <col min="4091" max="4091" width="48.140625" bestFit="1" customWidth="1"/>
    <col min="4092" max="4092" width="34.42578125" customWidth="1"/>
    <col min="4093" max="4093" width="9" customWidth="1"/>
    <col min="4094" max="4094" width="15.5703125" bestFit="1" customWidth="1"/>
    <col min="4095" max="4103" width="18.42578125" bestFit="1" customWidth="1"/>
    <col min="4104" max="4104" width="19.42578125" bestFit="1" customWidth="1"/>
    <col min="4105" max="4105" width="6.5703125" bestFit="1" customWidth="1"/>
    <col min="4106" max="4114" width="16.7109375" bestFit="1" customWidth="1"/>
    <col min="4115" max="4125" width="17.85546875" bestFit="1" customWidth="1"/>
    <col min="4126" max="4130" width="24.5703125" bestFit="1" customWidth="1"/>
    <col min="4131" max="4135" width="25.85546875" bestFit="1" customWidth="1"/>
    <col min="4136" max="4136" width="12.140625" bestFit="1" customWidth="1"/>
    <col min="4137" max="4137" width="14.5703125" bestFit="1" customWidth="1"/>
    <col min="4138" max="4138" width="17.5703125" bestFit="1" customWidth="1"/>
    <col min="4139" max="4139" width="22.7109375" bestFit="1" customWidth="1"/>
    <col min="4140" max="4140" width="25.7109375" bestFit="1" customWidth="1"/>
    <col min="4141" max="4141" width="33.5703125" bestFit="1" customWidth="1"/>
    <col min="4142" max="4142" width="36.5703125" bestFit="1" customWidth="1"/>
    <col min="4143" max="4143" width="22.7109375" bestFit="1" customWidth="1"/>
    <col min="4144" max="4144" width="30" bestFit="1" customWidth="1"/>
    <col min="4145" max="4145" width="27" bestFit="1" customWidth="1"/>
    <col min="4146" max="4146" width="27.28515625" bestFit="1" customWidth="1"/>
    <col min="4147" max="4147" width="24.28515625" bestFit="1" customWidth="1"/>
    <col min="4148" max="4148" width="24.5703125" bestFit="1" customWidth="1"/>
    <col min="4149" max="4149" width="26.85546875" bestFit="1" customWidth="1"/>
    <col min="4150" max="4150" width="27.140625" bestFit="1" customWidth="1"/>
    <col min="4151" max="4151" width="24.140625" bestFit="1" customWidth="1"/>
    <col min="4152" max="4152" width="24.42578125" bestFit="1" customWidth="1"/>
    <col min="4153" max="4153" width="24.85546875" bestFit="1" customWidth="1"/>
    <col min="4347" max="4347" width="48.140625" bestFit="1" customWidth="1"/>
    <col min="4348" max="4348" width="34.42578125" customWidth="1"/>
    <col min="4349" max="4349" width="9" customWidth="1"/>
    <col min="4350" max="4350" width="15.5703125" bestFit="1" customWidth="1"/>
    <col min="4351" max="4359" width="18.42578125" bestFit="1" customWidth="1"/>
    <col min="4360" max="4360" width="19.42578125" bestFit="1" customWidth="1"/>
    <col min="4361" max="4361" width="6.5703125" bestFit="1" customWidth="1"/>
    <col min="4362" max="4370" width="16.7109375" bestFit="1" customWidth="1"/>
    <col min="4371" max="4381" width="17.85546875" bestFit="1" customWidth="1"/>
    <col min="4382" max="4386" width="24.5703125" bestFit="1" customWidth="1"/>
    <col min="4387" max="4391" width="25.85546875" bestFit="1" customWidth="1"/>
    <col min="4392" max="4392" width="12.140625" bestFit="1" customWidth="1"/>
    <col min="4393" max="4393" width="14.5703125" bestFit="1" customWidth="1"/>
    <col min="4394" max="4394" width="17.5703125" bestFit="1" customWidth="1"/>
    <col min="4395" max="4395" width="22.7109375" bestFit="1" customWidth="1"/>
    <col min="4396" max="4396" width="25.7109375" bestFit="1" customWidth="1"/>
    <col min="4397" max="4397" width="33.5703125" bestFit="1" customWidth="1"/>
    <col min="4398" max="4398" width="36.5703125" bestFit="1" customWidth="1"/>
    <col min="4399" max="4399" width="22.7109375" bestFit="1" customWidth="1"/>
    <col min="4400" max="4400" width="30" bestFit="1" customWidth="1"/>
    <col min="4401" max="4401" width="27" bestFit="1" customWidth="1"/>
    <col min="4402" max="4402" width="27.28515625" bestFit="1" customWidth="1"/>
    <col min="4403" max="4403" width="24.28515625" bestFit="1" customWidth="1"/>
    <col min="4404" max="4404" width="24.5703125" bestFit="1" customWidth="1"/>
    <col min="4405" max="4405" width="26.85546875" bestFit="1" customWidth="1"/>
    <col min="4406" max="4406" width="27.140625" bestFit="1" customWidth="1"/>
    <col min="4407" max="4407" width="24.140625" bestFit="1" customWidth="1"/>
    <col min="4408" max="4408" width="24.42578125" bestFit="1" customWidth="1"/>
    <col min="4409" max="4409" width="24.85546875" bestFit="1" customWidth="1"/>
    <col min="4603" max="4603" width="48.140625" bestFit="1" customWidth="1"/>
    <col min="4604" max="4604" width="34.42578125" customWidth="1"/>
    <col min="4605" max="4605" width="9" customWidth="1"/>
    <col min="4606" max="4606" width="15.5703125" bestFit="1" customWidth="1"/>
    <col min="4607" max="4615" width="18.42578125" bestFit="1" customWidth="1"/>
    <col min="4616" max="4616" width="19.42578125" bestFit="1" customWidth="1"/>
    <col min="4617" max="4617" width="6.5703125" bestFit="1" customWidth="1"/>
    <col min="4618" max="4626" width="16.7109375" bestFit="1" customWidth="1"/>
    <col min="4627" max="4637" width="17.85546875" bestFit="1" customWidth="1"/>
    <col min="4638" max="4642" width="24.5703125" bestFit="1" customWidth="1"/>
    <col min="4643" max="4647" width="25.85546875" bestFit="1" customWidth="1"/>
    <col min="4648" max="4648" width="12.140625" bestFit="1" customWidth="1"/>
    <col min="4649" max="4649" width="14.5703125" bestFit="1" customWidth="1"/>
    <col min="4650" max="4650" width="17.5703125" bestFit="1" customWidth="1"/>
    <col min="4651" max="4651" width="22.7109375" bestFit="1" customWidth="1"/>
    <col min="4652" max="4652" width="25.7109375" bestFit="1" customWidth="1"/>
    <col min="4653" max="4653" width="33.5703125" bestFit="1" customWidth="1"/>
    <col min="4654" max="4654" width="36.5703125" bestFit="1" customWidth="1"/>
    <col min="4655" max="4655" width="22.7109375" bestFit="1" customWidth="1"/>
    <col min="4656" max="4656" width="30" bestFit="1" customWidth="1"/>
    <col min="4657" max="4657" width="27" bestFit="1" customWidth="1"/>
    <col min="4658" max="4658" width="27.28515625" bestFit="1" customWidth="1"/>
    <col min="4659" max="4659" width="24.28515625" bestFit="1" customWidth="1"/>
    <col min="4660" max="4660" width="24.5703125" bestFit="1" customWidth="1"/>
    <col min="4661" max="4661" width="26.85546875" bestFit="1" customWidth="1"/>
    <col min="4662" max="4662" width="27.140625" bestFit="1" customWidth="1"/>
    <col min="4663" max="4663" width="24.140625" bestFit="1" customWidth="1"/>
    <col min="4664" max="4664" width="24.42578125" bestFit="1" customWidth="1"/>
    <col min="4665" max="4665" width="24.85546875" bestFit="1" customWidth="1"/>
    <col min="4859" max="4859" width="48.140625" bestFit="1" customWidth="1"/>
    <col min="4860" max="4860" width="34.42578125" customWidth="1"/>
    <col min="4861" max="4861" width="9" customWidth="1"/>
    <col min="4862" max="4862" width="15.5703125" bestFit="1" customWidth="1"/>
    <col min="4863" max="4871" width="18.42578125" bestFit="1" customWidth="1"/>
    <col min="4872" max="4872" width="19.42578125" bestFit="1" customWidth="1"/>
    <col min="4873" max="4873" width="6.5703125" bestFit="1" customWidth="1"/>
    <col min="4874" max="4882" width="16.7109375" bestFit="1" customWidth="1"/>
    <col min="4883" max="4893" width="17.85546875" bestFit="1" customWidth="1"/>
    <col min="4894" max="4898" width="24.5703125" bestFit="1" customWidth="1"/>
    <col min="4899" max="4903" width="25.85546875" bestFit="1" customWidth="1"/>
    <col min="4904" max="4904" width="12.140625" bestFit="1" customWidth="1"/>
    <col min="4905" max="4905" width="14.5703125" bestFit="1" customWidth="1"/>
    <col min="4906" max="4906" width="17.5703125" bestFit="1" customWidth="1"/>
    <col min="4907" max="4907" width="22.7109375" bestFit="1" customWidth="1"/>
    <col min="4908" max="4908" width="25.7109375" bestFit="1" customWidth="1"/>
    <col min="4909" max="4909" width="33.5703125" bestFit="1" customWidth="1"/>
    <col min="4910" max="4910" width="36.5703125" bestFit="1" customWidth="1"/>
    <col min="4911" max="4911" width="22.7109375" bestFit="1" customWidth="1"/>
    <col min="4912" max="4912" width="30" bestFit="1" customWidth="1"/>
    <col min="4913" max="4913" width="27" bestFit="1" customWidth="1"/>
    <col min="4914" max="4914" width="27.28515625" bestFit="1" customWidth="1"/>
    <col min="4915" max="4915" width="24.28515625" bestFit="1" customWidth="1"/>
    <col min="4916" max="4916" width="24.5703125" bestFit="1" customWidth="1"/>
    <col min="4917" max="4917" width="26.85546875" bestFit="1" customWidth="1"/>
    <col min="4918" max="4918" width="27.140625" bestFit="1" customWidth="1"/>
    <col min="4919" max="4919" width="24.140625" bestFit="1" customWidth="1"/>
    <col min="4920" max="4920" width="24.42578125" bestFit="1" customWidth="1"/>
    <col min="4921" max="4921" width="24.85546875" bestFit="1" customWidth="1"/>
    <col min="5115" max="5115" width="48.140625" bestFit="1" customWidth="1"/>
    <col min="5116" max="5116" width="34.42578125" customWidth="1"/>
    <col min="5117" max="5117" width="9" customWidth="1"/>
    <col min="5118" max="5118" width="15.5703125" bestFit="1" customWidth="1"/>
    <col min="5119" max="5127" width="18.42578125" bestFit="1" customWidth="1"/>
    <col min="5128" max="5128" width="19.42578125" bestFit="1" customWidth="1"/>
    <col min="5129" max="5129" width="6.5703125" bestFit="1" customWidth="1"/>
    <col min="5130" max="5138" width="16.7109375" bestFit="1" customWidth="1"/>
    <col min="5139" max="5149" width="17.85546875" bestFit="1" customWidth="1"/>
    <col min="5150" max="5154" width="24.5703125" bestFit="1" customWidth="1"/>
    <col min="5155" max="5159" width="25.85546875" bestFit="1" customWidth="1"/>
    <col min="5160" max="5160" width="12.140625" bestFit="1" customWidth="1"/>
    <col min="5161" max="5161" width="14.5703125" bestFit="1" customWidth="1"/>
    <col min="5162" max="5162" width="17.5703125" bestFit="1" customWidth="1"/>
    <col min="5163" max="5163" width="22.7109375" bestFit="1" customWidth="1"/>
    <col min="5164" max="5164" width="25.7109375" bestFit="1" customWidth="1"/>
    <col min="5165" max="5165" width="33.5703125" bestFit="1" customWidth="1"/>
    <col min="5166" max="5166" width="36.5703125" bestFit="1" customWidth="1"/>
    <col min="5167" max="5167" width="22.7109375" bestFit="1" customWidth="1"/>
    <col min="5168" max="5168" width="30" bestFit="1" customWidth="1"/>
    <col min="5169" max="5169" width="27" bestFit="1" customWidth="1"/>
    <col min="5170" max="5170" width="27.28515625" bestFit="1" customWidth="1"/>
    <col min="5171" max="5171" width="24.28515625" bestFit="1" customWidth="1"/>
    <col min="5172" max="5172" width="24.5703125" bestFit="1" customWidth="1"/>
    <col min="5173" max="5173" width="26.85546875" bestFit="1" customWidth="1"/>
    <col min="5174" max="5174" width="27.140625" bestFit="1" customWidth="1"/>
    <col min="5175" max="5175" width="24.140625" bestFit="1" customWidth="1"/>
    <col min="5176" max="5176" width="24.42578125" bestFit="1" customWidth="1"/>
    <col min="5177" max="5177" width="24.85546875" bestFit="1" customWidth="1"/>
    <col min="5371" max="5371" width="48.140625" bestFit="1" customWidth="1"/>
    <col min="5372" max="5372" width="34.42578125" customWidth="1"/>
    <col min="5373" max="5373" width="9" customWidth="1"/>
    <col min="5374" max="5374" width="15.5703125" bestFit="1" customWidth="1"/>
    <col min="5375" max="5383" width="18.42578125" bestFit="1" customWidth="1"/>
    <col min="5384" max="5384" width="19.42578125" bestFit="1" customWidth="1"/>
    <col min="5385" max="5385" width="6.5703125" bestFit="1" customWidth="1"/>
    <col min="5386" max="5394" width="16.7109375" bestFit="1" customWidth="1"/>
    <col min="5395" max="5405" width="17.85546875" bestFit="1" customWidth="1"/>
    <col min="5406" max="5410" width="24.5703125" bestFit="1" customWidth="1"/>
    <col min="5411" max="5415" width="25.85546875" bestFit="1" customWidth="1"/>
    <col min="5416" max="5416" width="12.140625" bestFit="1" customWidth="1"/>
    <col min="5417" max="5417" width="14.5703125" bestFit="1" customWidth="1"/>
    <col min="5418" max="5418" width="17.5703125" bestFit="1" customWidth="1"/>
    <col min="5419" max="5419" width="22.7109375" bestFit="1" customWidth="1"/>
    <col min="5420" max="5420" width="25.7109375" bestFit="1" customWidth="1"/>
    <col min="5421" max="5421" width="33.5703125" bestFit="1" customWidth="1"/>
    <col min="5422" max="5422" width="36.5703125" bestFit="1" customWidth="1"/>
    <col min="5423" max="5423" width="22.7109375" bestFit="1" customWidth="1"/>
    <col min="5424" max="5424" width="30" bestFit="1" customWidth="1"/>
    <col min="5425" max="5425" width="27" bestFit="1" customWidth="1"/>
    <col min="5426" max="5426" width="27.28515625" bestFit="1" customWidth="1"/>
    <col min="5427" max="5427" width="24.28515625" bestFit="1" customWidth="1"/>
    <col min="5428" max="5428" width="24.5703125" bestFit="1" customWidth="1"/>
    <col min="5429" max="5429" width="26.85546875" bestFit="1" customWidth="1"/>
    <col min="5430" max="5430" width="27.140625" bestFit="1" customWidth="1"/>
    <col min="5431" max="5431" width="24.140625" bestFit="1" customWidth="1"/>
    <col min="5432" max="5432" width="24.42578125" bestFit="1" customWidth="1"/>
    <col min="5433" max="5433" width="24.85546875" bestFit="1" customWidth="1"/>
    <col min="5627" max="5627" width="48.140625" bestFit="1" customWidth="1"/>
    <col min="5628" max="5628" width="34.42578125" customWidth="1"/>
    <col min="5629" max="5629" width="9" customWidth="1"/>
    <col min="5630" max="5630" width="15.5703125" bestFit="1" customWidth="1"/>
    <col min="5631" max="5639" width="18.42578125" bestFit="1" customWidth="1"/>
    <col min="5640" max="5640" width="19.42578125" bestFit="1" customWidth="1"/>
    <col min="5641" max="5641" width="6.5703125" bestFit="1" customWidth="1"/>
    <col min="5642" max="5650" width="16.7109375" bestFit="1" customWidth="1"/>
    <col min="5651" max="5661" width="17.85546875" bestFit="1" customWidth="1"/>
    <col min="5662" max="5666" width="24.5703125" bestFit="1" customWidth="1"/>
    <col min="5667" max="5671" width="25.85546875" bestFit="1" customWidth="1"/>
    <col min="5672" max="5672" width="12.140625" bestFit="1" customWidth="1"/>
    <col min="5673" max="5673" width="14.5703125" bestFit="1" customWidth="1"/>
    <col min="5674" max="5674" width="17.5703125" bestFit="1" customWidth="1"/>
    <col min="5675" max="5675" width="22.7109375" bestFit="1" customWidth="1"/>
    <col min="5676" max="5676" width="25.7109375" bestFit="1" customWidth="1"/>
    <col min="5677" max="5677" width="33.5703125" bestFit="1" customWidth="1"/>
    <col min="5678" max="5678" width="36.5703125" bestFit="1" customWidth="1"/>
    <col min="5679" max="5679" width="22.7109375" bestFit="1" customWidth="1"/>
    <col min="5680" max="5680" width="30" bestFit="1" customWidth="1"/>
    <col min="5681" max="5681" width="27" bestFit="1" customWidth="1"/>
    <col min="5682" max="5682" width="27.28515625" bestFit="1" customWidth="1"/>
    <col min="5683" max="5683" width="24.28515625" bestFit="1" customWidth="1"/>
    <col min="5684" max="5684" width="24.5703125" bestFit="1" customWidth="1"/>
    <col min="5685" max="5685" width="26.85546875" bestFit="1" customWidth="1"/>
    <col min="5686" max="5686" width="27.140625" bestFit="1" customWidth="1"/>
    <col min="5687" max="5687" width="24.140625" bestFit="1" customWidth="1"/>
    <col min="5688" max="5688" width="24.42578125" bestFit="1" customWidth="1"/>
    <col min="5689" max="5689" width="24.85546875" bestFit="1" customWidth="1"/>
    <col min="5883" max="5883" width="48.140625" bestFit="1" customWidth="1"/>
    <col min="5884" max="5884" width="34.42578125" customWidth="1"/>
    <col min="5885" max="5885" width="9" customWidth="1"/>
    <col min="5886" max="5886" width="15.5703125" bestFit="1" customWidth="1"/>
    <col min="5887" max="5895" width="18.42578125" bestFit="1" customWidth="1"/>
    <col min="5896" max="5896" width="19.42578125" bestFit="1" customWidth="1"/>
    <col min="5897" max="5897" width="6.5703125" bestFit="1" customWidth="1"/>
    <col min="5898" max="5906" width="16.7109375" bestFit="1" customWidth="1"/>
    <col min="5907" max="5917" width="17.85546875" bestFit="1" customWidth="1"/>
    <col min="5918" max="5922" width="24.5703125" bestFit="1" customWidth="1"/>
    <col min="5923" max="5927" width="25.85546875" bestFit="1" customWidth="1"/>
    <col min="5928" max="5928" width="12.140625" bestFit="1" customWidth="1"/>
    <col min="5929" max="5929" width="14.5703125" bestFit="1" customWidth="1"/>
    <col min="5930" max="5930" width="17.5703125" bestFit="1" customWidth="1"/>
    <col min="5931" max="5931" width="22.7109375" bestFit="1" customWidth="1"/>
    <col min="5932" max="5932" width="25.7109375" bestFit="1" customWidth="1"/>
    <col min="5933" max="5933" width="33.5703125" bestFit="1" customWidth="1"/>
    <col min="5934" max="5934" width="36.5703125" bestFit="1" customWidth="1"/>
    <col min="5935" max="5935" width="22.7109375" bestFit="1" customWidth="1"/>
    <col min="5936" max="5936" width="30" bestFit="1" customWidth="1"/>
    <col min="5937" max="5937" width="27" bestFit="1" customWidth="1"/>
    <col min="5938" max="5938" width="27.28515625" bestFit="1" customWidth="1"/>
    <col min="5939" max="5939" width="24.28515625" bestFit="1" customWidth="1"/>
    <col min="5940" max="5940" width="24.5703125" bestFit="1" customWidth="1"/>
    <col min="5941" max="5941" width="26.85546875" bestFit="1" customWidth="1"/>
    <col min="5942" max="5942" width="27.140625" bestFit="1" customWidth="1"/>
    <col min="5943" max="5943" width="24.140625" bestFit="1" customWidth="1"/>
    <col min="5944" max="5944" width="24.42578125" bestFit="1" customWidth="1"/>
    <col min="5945" max="5945" width="24.85546875" bestFit="1" customWidth="1"/>
    <col min="6139" max="6139" width="48.140625" bestFit="1" customWidth="1"/>
    <col min="6140" max="6140" width="34.42578125" customWidth="1"/>
    <col min="6141" max="6141" width="9" customWidth="1"/>
    <col min="6142" max="6142" width="15.5703125" bestFit="1" customWidth="1"/>
    <col min="6143" max="6151" width="18.42578125" bestFit="1" customWidth="1"/>
    <col min="6152" max="6152" width="19.42578125" bestFit="1" customWidth="1"/>
    <col min="6153" max="6153" width="6.5703125" bestFit="1" customWidth="1"/>
    <col min="6154" max="6162" width="16.7109375" bestFit="1" customWidth="1"/>
    <col min="6163" max="6173" width="17.85546875" bestFit="1" customWidth="1"/>
    <col min="6174" max="6178" width="24.5703125" bestFit="1" customWidth="1"/>
    <col min="6179" max="6183" width="25.85546875" bestFit="1" customWidth="1"/>
    <col min="6184" max="6184" width="12.140625" bestFit="1" customWidth="1"/>
    <col min="6185" max="6185" width="14.5703125" bestFit="1" customWidth="1"/>
    <col min="6186" max="6186" width="17.5703125" bestFit="1" customWidth="1"/>
    <col min="6187" max="6187" width="22.7109375" bestFit="1" customWidth="1"/>
    <col min="6188" max="6188" width="25.7109375" bestFit="1" customWidth="1"/>
    <col min="6189" max="6189" width="33.5703125" bestFit="1" customWidth="1"/>
    <col min="6190" max="6190" width="36.5703125" bestFit="1" customWidth="1"/>
    <col min="6191" max="6191" width="22.7109375" bestFit="1" customWidth="1"/>
    <col min="6192" max="6192" width="30" bestFit="1" customWidth="1"/>
    <col min="6193" max="6193" width="27" bestFit="1" customWidth="1"/>
    <col min="6194" max="6194" width="27.28515625" bestFit="1" customWidth="1"/>
    <col min="6195" max="6195" width="24.28515625" bestFit="1" customWidth="1"/>
    <col min="6196" max="6196" width="24.5703125" bestFit="1" customWidth="1"/>
    <col min="6197" max="6197" width="26.85546875" bestFit="1" customWidth="1"/>
    <col min="6198" max="6198" width="27.140625" bestFit="1" customWidth="1"/>
    <col min="6199" max="6199" width="24.140625" bestFit="1" customWidth="1"/>
    <col min="6200" max="6200" width="24.42578125" bestFit="1" customWidth="1"/>
    <col min="6201" max="6201" width="24.85546875" bestFit="1" customWidth="1"/>
    <col min="6395" max="6395" width="48.140625" bestFit="1" customWidth="1"/>
    <col min="6396" max="6396" width="34.42578125" customWidth="1"/>
    <col min="6397" max="6397" width="9" customWidth="1"/>
    <col min="6398" max="6398" width="15.5703125" bestFit="1" customWidth="1"/>
    <col min="6399" max="6407" width="18.42578125" bestFit="1" customWidth="1"/>
    <col min="6408" max="6408" width="19.42578125" bestFit="1" customWidth="1"/>
    <col min="6409" max="6409" width="6.5703125" bestFit="1" customWidth="1"/>
    <col min="6410" max="6418" width="16.7109375" bestFit="1" customWidth="1"/>
    <col min="6419" max="6429" width="17.85546875" bestFit="1" customWidth="1"/>
    <col min="6430" max="6434" width="24.5703125" bestFit="1" customWidth="1"/>
    <col min="6435" max="6439" width="25.85546875" bestFit="1" customWidth="1"/>
    <col min="6440" max="6440" width="12.140625" bestFit="1" customWidth="1"/>
    <col min="6441" max="6441" width="14.5703125" bestFit="1" customWidth="1"/>
    <col min="6442" max="6442" width="17.5703125" bestFit="1" customWidth="1"/>
    <col min="6443" max="6443" width="22.7109375" bestFit="1" customWidth="1"/>
    <col min="6444" max="6444" width="25.7109375" bestFit="1" customWidth="1"/>
    <col min="6445" max="6445" width="33.5703125" bestFit="1" customWidth="1"/>
    <col min="6446" max="6446" width="36.5703125" bestFit="1" customWidth="1"/>
    <col min="6447" max="6447" width="22.7109375" bestFit="1" customWidth="1"/>
    <col min="6448" max="6448" width="30" bestFit="1" customWidth="1"/>
    <col min="6449" max="6449" width="27" bestFit="1" customWidth="1"/>
    <col min="6450" max="6450" width="27.28515625" bestFit="1" customWidth="1"/>
    <col min="6451" max="6451" width="24.28515625" bestFit="1" customWidth="1"/>
    <col min="6452" max="6452" width="24.5703125" bestFit="1" customWidth="1"/>
    <col min="6453" max="6453" width="26.85546875" bestFit="1" customWidth="1"/>
    <col min="6454" max="6454" width="27.140625" bestFit="1" customWidth="1"/>
    <col min="6455" max="6455" width="24.140625" bestFit="1" customWidth="1"/>
    <col min="6456" max="6456" width="24.42578125" bestFit="1" customWidth="1"/>
    <col min="6457" max="6457" width="24.85546875" bestFit="1" customWidth="1"/>
    <col min="6651" max="6651" width="48.140625" bestFit="1" customWidth="1"/>
    <col min="6652" max="6652" width="34.42578125" customWidth="1"/>
    <col min="6653" max="6653" width="9" customWidth="1"/>
    <col min="6654" max="6654" width="15.5703125" bestFit="1" customWidth="1"/>
    <col min="6655" max="6663" width="18.42578125" bestFit="1" customWidth="1"/>
    <col min="6664" max="6664" width="19.42578125" bestFit="1" customWidth="1"/>
    <col min="6665" max="6665" width="6.5703125" bestFit="1" customWidth="1"/>
    <col min="6666" max="6674" width="16.7109375" bestFit="1" customWidth="1"/>
    <col min="6675" max="6685" width="17.85546875" bestFit="1" customWidth="1"/>
    <col min="6686" max="6690" width="24.5703125" bestFit="1" customWidth="1"/>
    <col min="6691" max="6695" width="25.85546875" bestFit="1" customWidth="1"/>
    <col min="6696" max="6696" width="12.140625" bestFit="1" customWidth="1"/>
    <col min="6697" max="6697" width="14.5703125" bestFit="1" customWidth="1"/>
    <col min="6698" max="6698" width="17.5703125" bestFit="1" customWidth="1"/>
    <col min="6699" max="6699" width="22.7109375" bestFit="1" customWidth="1"/>
    <col min="6700" max="6700" width="25.7109375" bestFit="1" customWidth="1"/>
    <col min="6701" max="6701" width="33.5703125" bestFit="1" customWidth="1"/>
    <col min="6702" max="6702" width="36.5703125" bestFit="1" customWidth="1"/>
    <col min="6703" max="6703" width="22.7109375" bestFit="1" customWidth="1"/>
    <col min="6704" max="6704" width="30" bestFit="1" customWidth="1"/>
    <col min="6705" max="6705" width="27" bestFit="1" customWidth="1"/>
    <col min="6706" max="6706" width="27.28515625" bestFit="1" customWidth="1"/>
    <col min="6707" max="6707" width="24.28515625" bestFit="1" customWidth="1"/>
    <col min="6708" max="6708" width="24.5703125" bestFit="1" customWidth="1"/>
    <col min="6709" max="6709" width="26.85546875" bestFit="1" customWidth="1"/>
    <col min="6710" max="6710" width="27.140625" bestFit="1" customWidth="1"/>
    <col min="6711" max="6711" width="24.140625" bestFit="1" customWidth="1"/>
    <col min="6712" max="6712" width="24.42578125" bestFit="1" customWidth="1"/>
    <col min="6713" max="6713" width="24.85546875" bestFit="1" customWidth="1"/>
    <col min="6907" max="6907" width="48.140625" bestFit="1" customWidth="1"/>
    <col min="6908" max="6908" width="34.42578125" customWidth="1"/>
    <col min="6909" max="6909" width="9" customWidth="1"/>
    <col min="6910" max="6910" width="15.5703125" bestFit="1" customWidth="1"/>
    <col min="6911" max="6919" width="18.42578125" bestFit="1" customWidth="1"/>
    <col min="6920" max="6920" width="19.42578125" bestFit="1" customWidth="1"/>
    <col min="6921" max="6921" width="6.5703125" bestFit="1" customWidth="1"/>
    <col min="6922" max="6930" width="16.7109375" bestFit="1" customWidth="1"/>
    <col min="6931" max="6941" width="17.85546875" bestFit="1" customWidth="1"/>
    <col min="6942" max="6946" width="24.5703125" bestFit="1" customWidth="1"/>
    <col min="6947" max="6951" width="25.85546875" bestFit="1" customWidth="1"/>
    <col min="6952" max="6952" width="12.140625" bestFit="1" customWidth="1"/>
    <col min="6953" max="6953" width="14.5703125" bestFit="1" customWidth="1"/>
    <col min="6954" max="6954" width="17.5703125" bestFit="1" customWidth="1"/>
    <col min="6955" max="6955" width="22.7109375" bestFit="1" customWidth="1"/>
    <col min="6956" max="6956" width="25.7109375" bestFit="1" customWidth="1"/>
    <col min="6957" max="6957" width="33.5703125" bestFit="1" customWidth="1"/>
    <col min="6958" max="6958" width="36.5703125" bestFit="1" customWidth="1"/>
    <col min="6959" max="6959" width="22.7109375" bestFit="1" customWidth="1"/>
    <col min="6960" max="6960" width="30" bestFit="1" customWidth="1"/>
    <col min="6961" max="6961" width="27" bestFit="1" customWidth="1"/>
    <col min="6962" max="6962" width="27.28515625" bestFit="1" customWidth="1"/>
    <col min="6963" max="6963" width="24.28515625" bestFit="1" customWidth="1"/>
    <col min="6964" max="6964" width="24.5703125" bestFit="1" customWidth="1"/>
    <col min="6965" max="6965" width="26.85546875" bestFit="1" customWidth="1"/>
    <col min="6966" max="6966" width="27.140625" bestFit="1" customWidth="1"/>
    <col min="6967" max="6967" width="24.140625" bestFit="1" customWidth="1"/>
    <col min="6968" max="6968" width="24.42578125" bestFit="1" customWidth="1"/>
    <col min="6969" max="6969" width="24.85546875" bestFit="1" customWidth="1"/>
    <col min="7163" max="7163" width="48.140625" bestFit="1" customWidth="1"/>
    <col min="7164" max="7164" width="34.42578125" customWidth="1"/>
    <col min="7165" max="7165" width="9" customWidth="1"/>
    <col min="7166" max="7166" width="15.5703125" bestFit="1" customWidth="1"/>
    <col min="7167" max="7175" width="18.42578125" bestFit="1" customWidth="1"/>
    <col min="7176" max="7176" width="19.42578125" bestFit="1" customWidth="1"/>
    <col min="7177" max="7177" width="6.5703125" bestFit="1" customWidth="1"/>
    <col min="7178" max="7186" width="16.7109375" bestFit="1" customWidth="1"/>
    <col min="7187" max="7197" width="17.85546875" bestFit="1" customWidth="1"/>
    <col min="7198" max="7202" width="24.5703125" bestFit="1" customWidth="1"/>
    <col min="7203" max="7207" width="25.85546875" bestFit="1" customWidth="1"/>
    <col min="7208" max="7208" width="12.140625" bestFit="1" customWidth="1"/>
    <col min="7209" max="7209" width="14.5703125" bestFit="1" customWidth="1"/>
    <col min="7210" max="7210" width="17.5703125" bestFit="1" customWidth="1"/>
    <col min="7211" max="7211" width="22.7109375" bestFit="1" customWidth="1"/>
    <col min="7212" max="7212" width="25.7109375" bestFit="1" customWidth="1"/>
    <col min="7213" max="7213" width="33.5703125" bestFit="1" customWidth="1"/>
    <col min="7214" max="7214" width="36.5703125" bestFit="1" customWidth="1"/>
    <col min="7215" max="7215" width="22.7109375" bestFit="1" customWidth="1"/>
    <col min="7216" max="7216" width="30" bestFit="1" customWidth="1"/>
    <col min="7217" max="7217" width="27" bestFit="1" customWidth="1"/>
    <col min="7218" max="7218" width="27.28515625" bestFit="1" customWidth="1"/>
    <col min="7219" max="7219" width="24.28515625" bestFit="1" customWidth="1"/>
    <col min="7220" max="7220" width="24.5703125" bestFit="1" customWidth="1"/>
    <col min="7221" max="7221" width="26.85546875" bestFit="1" customWidth="1"/>
    <col min="7222" max="7222" width="27.140625" bestFit="1" customWidth="1"/>
    <col min="7223" max="7223" width="24.140625" bestFit="1" customWidth="1"/>
    <col min="7224" max="7224" width="24.42578125" bestFit="1" customWidth="1"/>
    <col min="7225" max="7225" width="24.85546875" bestFit="1" customWidth="1"/>
    <col min="7419" max="7419" width="48.140625" bestFit="1" customWidth="1"/>
    <col min="7420" max="7420" width="34.42578125" customWidth="1"/>
    <col min="7421" max="7421" width="9" customWidth="1"/>
    <col min="7422" max="7422" width="15.5703125" bestFit="1" customWidth="1"/>
    <col min="7423" max="7431" width="18.42578125" bestFit="1" customWidth="1"/>
    <col min="7432" max="7432" width="19.42578125" bestFit="1" customWidth="1"/>
    <col min="7433" max="7433" width="6.5703125" bestFit="1" customWidth="1"/>
    <col min="7434" max="7442" width="16.7109375" bestFit="1" customWidth="1"/>
    <col min="7443" max="7453" width="17.85546875" bestFit="1" customWidth="1"/>
    <col min="7454" max="7458" width="24.5703125" bestFit="1" customWidth="1"/>
    <col min="7459" max="7463" width="25.85546875" bestFit="1" customWidth="1"/>
    <col min="7464" max="7464" width="12.140625" bestFit="1" customWidth="1"/>
    <col min="7465" max="7465" width="14.5703125" bestFit="1" customWidth="1"/>
    <col min="7466" max="7466" width="17.5703125" bestFit="1" customWidth="1"/>
    <col min="7467" max="7467" width="22.7109375" bestFit="1" customWidth="1"/>
    <col min="7468" max="7468" width="25.7109375" bestFit="1" customWidth="1"/>
    <col min="7469" max="7469" width="33.5703125" bestFit="1" customWidth="1"/>
    <col min="7470" max="7470" width="36.5703125" bestFit="1" customWidth="1"/>
    <col min="7471" max="7471" width="22.7109375" bestFit="1" customWidth="1"/>
    <col min="7472" max="7472" width="30" bestFit="1" customWidth="1"/>
    <col min="7473" max="7473" width="27" bestFit="1" customWidth="1"/>
    <col min="7474" max="7474" width="27.28515625" bestFit="1" customWidth="1"/>
    <col min="7475" max="7475" width="24.28515625" bestFit="1" customWidth="1"/>
    <col min="7476" max="7476" width="24.5703125" bestFit="1" customWidth="1"/>
    <col min="7477" max="7477" width="26.85546875" bestFit="1" customWidth="1"/>
    <col min="7478" max="7478" width="27.140625" bestFit="1" customWidth="1"/>
    <col min="7479" max="7479" width="24.140625" bestFit="1" customWidth="1"/>
    <col min="7480" max="7480" width="24.42578125" bestFit="1" customWidth="1"/>
    <col min="7481" max="7481" width="24.85546875" bestFit="1" customWidth="1"/>
    <col min="7675" max="7675" width="48.140625" bestFit="1" customWidth="1"/>
    <col min="7676" max="7676" width="34.42578125" customWidth="1"/>
    <col min="7677" max="7677" width="9" customWidth="1"/>
    <col min="7678" max="7678" width="15.5703125" bestFit="1" customWidth="1"/>
    <col min="7679" max="7687" width="18.42578125" bestFit="1" customWidth="1"/>
    <col min="7688" max="7688" width="19.42578125" bestFit="1" customWidth="1"/>
    <col min="7689" max="7689" width="6.5703125" bestFit="1" customWidth="1"/>
    <col min="7690" max="7698" width="16.7109375" bestFit="1" customWidth="1"/>
    <col min="7699" max="7709" width="17.85546875" bestFit="1" customWidth="1"/>
    <col min="7710" max="7714" width="24.5703125" bestFit="1" customWidth="1"/>
    <col min="7715" max="7719" width="25.85546875" bestFit="1" customWidth="1"/>
    <col min="7720" max="7720" width="12.140625" bestFit="1" customWidth="1"/>
    <col min="7721" max="7721" width="14.5703125" bestFit="1" customWidth="1"/>
    <col min="7722" max="7722" width="17.5703125" bestFit="1" customWidth="1"/>
    <col min="7723" max="7723" width="22.7109375" bestFit="1" customWidth="1"/>
    <col min="7724" max="7724" width="25.7109375" bestFit="1" customWidth="1"/>
    <col min="7725" max="7725" width="33.5703125" bestFit="1" customWidth="1"/>
    <col min="7726" max="7726" width="36.5703125" bestFit="1" customWidth="1"/>
    <col min="7727" max="7727" width="22.7109375" bestFit="1" customWidth="1"/>
    <col min="7728" max="7728" width="30" bestFit="1" customWidth="1"/>
    <col min="7729" max="7729" width="27" bestFit="1" customWidth="1"/>
    <col min="7730" max="7730" width="27.28515625" bestFit="1" customWidth="1"/>
    <col min="7731" max="7731" width="24.28515625" bestFit="1" customWidth="1"/>
    <col min="7732" max="7732" width="24.5703125" bestFit="1" customWidth="1"/>
    <col min="7733" max="7733" width="26.85546875" bestFit="1" customWidth="1"/>
    <col min="7734" max="7734" width="27.140625" bestFit="1" customWidth="1"/>
    <col min="7735" max="7735" width="24.140625" bestFit="1" customWidth="1"/>
    <col min="7736" max="7736" width="24.42578125" bestFit="1" customWidth="1"/>
    <col min="7737" max="7737" width="24.85546875" bestFit="1" customWidth="1"/>
    <col min="7931" max="7931" width="48.140625" bestFit="1" customWidth="1"/>
    <col min="7932" max="7932" width="34.42578125" customWidth="1"/>
    <col min="7933" max="7933" width="9" customWidth="1"/>
    <col min="7934" max="7934" width="15.5703125" bestFit="1" customWidth="1"/>
    <col min="7935" max="7943" width="18.42578125" bestFit="1" customWidth="1"/>
    <col min="7944" max="7944" width="19.42578125" bestFit="1" customWidth="1"/>
    <col min="7945" max="7945" width="6.5703125" bestFit="1" customWidth="1"/>
    <col min="7946" max="7954" width="16.7109375" bestFit="1" customWidth="1"/>
    <col min="7955" max="7965" width="17.85546875" bestFit="1" customWidth="1"/>
    <col min="7966" max="7970" width="24.5703125" bestFit="1" customWidth="1"/>
    <col min="7971" max="7975" width="25.85546875" bestFit="1" customWidth="1"/>
    <col min="7976" max="7976" width="12.140625" bestFit="1" customWidth="1"/>
    <col min="7977" max="7977" width="14.5703125" bestFit="1" customWidth="1"/>
    <col min="7978" max="7978" width="17.5703125" bestFit="1" customWidth="1"/>
    <col min="7979" max="7979" width="22.7109375" bestFit="1" customWidth="1"/>
    <col min="7980" max="7980" width="25.7109375" bestFit="1" customWidth="1"/>
    <col min="7981" max="7981" width="33.5703125" bestFit="1" customWidth="1"/>
    <col min="7982" max="7982" width="36.5703125" bestFit="1" customWidth="1"/>
    <col min="7983" max="7983" width="22.7109375" bestFit="1" customWidth="1"/>
    <col min="7984" max="7984" width="30" bestFit="1" customWidth="1"/>
    <col min="7985" max="7985" width="27" bestFit="1" customWidth="1"/>
    <col min="7986" max="7986" width="27.28515625" bestFit="1" customWidth="1"/>
    <col min="7987" max="7987" width="24.28515625" bestFit="1" customWidth="1"/>
    <col min="7988" max="7988" width="24.5703125" bestFit="1" customWidth="1"/>
    <col min="7989" max="7989" width="26.85546875" bestFit="1" customWidth="1"/>
    <col min="7990" max="7990" width="27.140625" bestFit="1" customWidth="1"/>
    <col min="7991" max="7991" width="24.140625" bestFit="1" customWidth="1"/>
    <col min="7992" max="7992" width="24.42578125" bestFit="1" customWidth="1"/>
    <col min="7993" max="7993" width="24.85546875" bestFit="1" customWidth="1"/>
    <col min="8187" max="8187" width="48.140625" bestFit="1" customWidth="1"/>
    <col min="8188" max="8188" width="34.42578125" customWidth="1"/>
    <col min="8189" max="8189" width="9" customWidth="1"/>
    <col min="8190" max="8190" width="15.5703125" bestFit="1" customWidth="1"/>
    <col min="8191" max="8199" width="18.42578125" bestFit="1" customWidth="1"/>
    <col min="8200" max="8200" width="19.42578125" bestFit="1" customWidth="1"/>
    <col min="8201" max="8201" width="6.5703125" bestFit="1" customWidth="1"/>
    <col min="8202" max="8210" width="16.7109375" bestFit="1" customWidth="1"/>
    <col min="8211" max="8221" width="17.85546875" bestFit="1" customWidth="1"/>
    <col min="8222" max="8226" width="24.5703125" bestFit="1" customWidth="1"/>
    <col min="8227" max="8231" width="25.85546875" bestFit="1" customWidth="1"/>
    <col min="8232" max="8232" width="12.140625" bestFit="1" customWidth="1"/>
    <col min="8233" max="8233" width="14.5703125" bestFit="1" customWidth="1"/>
    <col min="8234" max="8234" width="17.5703125" bestFit="1" customWidth="1"/>
    <col min="8235" max="8235" width="22.7109375" bestFit="1" customWidth="1"/>
    <col min="8236" max="8236" width="25.7109375" bestFit="1" customWidth="1"/>
    <col min="8237" max="8237" width="33.5703125" bestFit="1" customWidth="1"/>
    <col min="8238" max="8238" width="36.5703125" bestFit="1" customWidth="1"/>
    <col min="8239" max="8239" width="22.7109375" bestFit="1" customWidth="1"/>
    <col min="8240" max="8240" width="30" bestFit="1" customWidth="1"/>
    <col min="8241" max="8241" width="27" bestFit="1" customWidth="1"/>
    <col min="8242" max="8242" width="27.28515625" bestFit="1" customWidth="1"/>
    <col min="8243" max="8243" width="24.28515625" bestFit="1" customWidth="1"/>
    <col min="8244" max="8244" width="24.5703125" bestFit="1" customWidth="1"/>
    <col min="8245" max="8245" width="26.85546875" bestFit="1" customWidth="1"/>
    <col min="8246" max="8246" width="27.140625" bestFit="1" customWidth="1"/>
    <col min="8247" max="8247" width="24.140625" bestFit="1" customWidth="1"/>
    <col min="8248" max="8248" width="24.42578125" bestFit="1" customWidth="1"/>
    <col min="8249" max="8249" width="24.85546875" bestFit="1" customWidth="1"/>
    <col min="8443" max="8443" width="48.140625" bestFit="1" customWidth="1"/>
    <col min="8444" max="8444" width="34.42578125" customWidth="1"/>
    <col min="8445" max="8445" width="9" customWidth="1"/>
    <col min="8446" max="8446" width="15.5703125" bestFit="1" customWidth="1"/>
    <col min="8447" max="8455" width="18.42578125" bestFit="1" customWidth="1"/>
    <col min="8456" max="8456" width="19.42578125" bestFit="1" customWidth="1"/>
    <col min="8457" max="8457" width="6.5703125" bestFit="1" customWidth="1"/>
    <col min="8458" max="8466" width="16.7109375" bestFit="1" customWidth="1"/>
    <col min="8467" max="8477" width="17.85546875" bestFit="1" customWidth="1"/>
    <col min="8478" max="8482" width="24.5703125" bestFit="1" customWidth="1"/>
    <col min="8483" max="8487" width="25.85546875" bestFit="1" customWidth="1"/>
    <col min="8488" max="8488" width="12.140625" bestFit="1" customWidth="1"/>
    <col min="8489" max="8489" width="14.5703125" bestFit="1" customWidth="1"/>
    <col min="8490" max="8490" width="17.5703125" bestFit="1" customWidth="1"/>
    <col min="8491" max="8491" width="22.7109375" bestFit="1" customWidth="1"/>
    <col min="8492" max="8492" width="25.7109375" bestFit="1" customWidth="1"/>
    <col min="8493" max="8493" width="33.5703125" bestFit="1" customWidth="1"/>
    <col min="8494" max="8494" width="36.5703125" bestFit="1" customWidth="1"/>
    <col min="8495" max="8495" width="22.7109375" bestFit="1" customWidth="1"/>
    <col min="8496" max="8496" width="30" bestFit="1" customWidth="1"/>
    <col min="8497" max="8497" width="27" bestFit="1" customWidth="1"/>
    <col min="8498" max="8498" width="27.28515625" bestFit="1" customWidth="1"/>
    <col min="8499" max="8499" width="24.28515625" bestFit="1" customWidth="1"/>
    <col min="8500" max="8500" width="24.5703125" bestFit="1" customWidth="1"/>
    <col min="8501" max="8501" width="26.85546875" bestFit="1" customWidth="1"/>
    <col min="8502" max="8502" width="27.140625" bestFit="1" customWidth="1"/>
    <col min="8503" max="8503" width="24.140625" bestFit="1" customWidth="1"/>
    <col min="8504" max="8504" width="24.42578125" bestFit="1" customWidth="1"/>
    <col min="8505" max="8505" width="24.85546875" bestFit="1" customWidth="1"/>
    <col min="8699" max="8699" width="48.140625" bestFit="1" customWidth="1"/>
    <col min="8700" max="8700" width="34.42578125" customWidth="1"/>
    <col min="8701" max="8701" width="9" customWidth="1"/>
    <col min="8702" max="8702" width="15.5703125" bestFit="1" customWidth="1"/>
    <col min="8703" max="8711" width="18.42578125" bestFit="1" customWidth="1"/>
    <col min="8712" max="8712" width="19.42578125" bestFit="1" customWidth="1"/>
    <col min="8713" max="8713" width="6.5703125" bestFit="1" customWidth="1"/>
    <col min="8714" max="8722" width="16.7109375" bestFit="1" customWidth="1"/>
    <col min="8723" max="8733" width="17.85546875" bestFit="1" customWidth="1"/>
    <col min="8734" max="8738" width="24.5703125" bestFit="1" customWidth="1"/>
    <col min="8739" max="8743" width="25.85546875" bestFit="1" customWidth="1"/>
    <col min="8744" max="8744" width="12.140625" bestFit="1" customWidth="1"/>
    <col min="8745" max="8745" width="14.5703125" bestFit="1" customWidth="1"/>
    <col min="8746" max="8746" width="17.5703125" bestFit="1" customWidth="1"/>
    <col min="8747" max="8747" width="22.7109375" bestFit="1" customWidth="1"/>
    <col min="8748" max="8748" width="25.7109375" bestFit="1" customWidth="1"/>
    <col min="8749" max="8749" width="33.5703125" bestFit="1" customWidth="1"/>
    <col min="8750" max="8750" width="36.5703125" bestFit="1" customWidth="1"/>
    <col min="8751" max="8751" width="22.7109375" bestFit="1" customWidth="1"/>
    <col min="8752" max="8752" width="30" bestFit="1" customWidth="1"/>
    <col min="8753" max="8753" width="27" bestFit="1" customWidth="1"/>
    <col min="8754" max="8754" width="27.28515625" bestFit="1" customWidth="1"/>
    <col min="8755" max="8755" width="24.28515625" bestFit="1" customWidth="1"/>
    <col min="8756" max="8756" width="24.5703125" bestFit="1" customWidth="1"/>
    <col min="8757" max="8757" width="26.85546875" bestFit="1" customWidth="1"/>
    <col min="8758" max="8758" width="27.140625" bestFit="1" customWidth="1"/>
    <col min="8759" max="8759" width="24.140625" bestFit="1" customWidth="1"/>
    <col min="8760" max="8760" width="24.42578125" bestFit="1" customWidth="1"/>
    <col min="8761" max="8761" width="24.85546875" bestFit="1" customWidth="1"/>
    <col min="8955" max="8955" width="48.140625" bestFit="1" customWidth="1"/>
    <col min="8956" max="8956" width="34.42578125" customWidth="1"/>
    <col min="8957" max="8957" width="9" customWidth="1"/>
    <col min="8958" max="8958" width="15.5703125" bestFit="1" customWidth="1"/>
    <col min="8959" max="8967" width="18.42578125" bestFit="1" customWidth="1"/>
    <col min="8968" max="8968" width="19.42578125" bestFit="1" customWidth="1"/>
    <col min="8969" max="8969" width="6.5703125" bestFit="1" customWidth="1"/>
    <col min="8970" max="8978" width="16.7109375" bestFit="1" customWidth="1"/>
    <col min="8979" max="8989" width="17.85546875" bestFit="1" customWidth="1"/>
    <col min="8990" max="8994" width="24.5703125" bestFit="1" customWidth="1"/>
    <col min="8995" max="8999" width="25.85546875" bestFit="1" customWidth="1"/>
    <col min="9000" max="9000" width="12.140625" bestFit="1" customWidth="1"/>
    <col min="9001" max="9001" width="14.5703125" bestFit="1" customWidth="1"/>
    <col min="9002" max="9002" width="17.5703125" bestFit="1" customWidth="1"/>
    <col min="9003" max="9003" width="22.7109375" bestFit="1" customWidth="1"/>
    <col min="9004" max="9004" width="25.7109375" bestFit="1" customWidth="1"/>
    <col min="9005" max="9005" width="33.5703125" bestFit="1" customWidth="1"/>
    <col min="9006" max="9006" width="36.5703125" bestFit="1" customWidth="1"/>
    <col min="9007" max="9007" width="22.7109375" bestFit="1" customWidth="1"/>
    <col min="9008" max="9008" width="30" bestFit="1" customWidth="1"/>
    <col min="9009" max="9009" width="27" bestFit="1" customWidth="1"/>
    <col min="9010" max="9010" width="27.28515625" bestFit="1" customWidth="1"/>
    <col min="9011" max="9011" width="24.28515625" bestFit="1" customWidth="1"/>
    <col min="9012" max="9012" width="24.5703125" bestFit="1" customWidth="1"/>
    <col min="9013" max="9013" width="26.85546875" bestFit="1" customWidth="1"/>
    <col min="9014" max="9014" width="27.140625" bestFit="1" customWidth="1"/>
    <col min="9015" max="9015" width="24.140625" bestFit="1" customWidth="1"/>
    <col min="9016" max="9016" width="24.42578125" bestFit="1" customWidth="1"/>
    <col min="9017" max="9017" width="24.85546875" bestFit="1" customWidth="1"/>
    <col min="9211" max="9211" width="48.140625" bestFit="1" customWidth="1"/>
    <col min="9212" max="9212" width="34.42578125" customWidth="1"/>
    <col min="9213" max="9213" width="9" customWidth="1"/>
    <col min="9214" max="9214" width="15.5703125" bestFit="1" customWidth="1"/>
    <col min="9215" max="9223" width="18.42578125" bestFit="1" customWidth="1"/>
    <col min="9224" max="9224" width="19.42578125" bestFit="1" customWidth="1"/>
    <col min="9225" max="9225" width="6.5703125" bestFit="1" customWidth="1"/>
    <col min="9226" max="9234" width="16.7109375" bestFit="1" customWidth="1"/>
    <col min="9235" max="9245" width="17.85546875" bestFit="1" customWidth="1"/>
    <col min="9246" max="9250" width="24.5703125" bestFit="1" customWidth="1"/>
    <col min="9251" max="9255" width="25.85546875" bestFit="1" customWidth="1"/>
    <col min="9256" max="9256" width="12.140625" bestFit="1" customWidth="1"/>
    <col min="9257" max="9257" width="14.5703125" bestFit="1" customWidth="1"/>
    <col min="9258" max="9258" width="17.5703125" bestFit="1" customWidth="1"/>
    <col min="9259" max="9259" width="22.7109375" bestFit="1" customWidth="1"/>
    <col min="9260" max="9260" width="25.7109375" bestFit="1" customWidth="1"/>
    <col min="9261" max="9261" width="33.5703125" bestFit="1" customWidth="1"/>
    <col min="9262" max="9262" width="36.5703125" bestFit="1" customWidth="1"/>
    <col min="9263" max="9263" width="22.7109375" bestFit="1" customWidth="1"/>
    <col min="9264" max="9264" width="30" bestFit="1" customWidth="1"/>
    <col min="9265" max="9265" width="27" bestFit="1" customWidth="1"/>
    <col min="9266" max="9266" width="27.28515625" bestFit="1" customWidth="1"/>
    <col min="9267" max="9267" width="24.28515625" bestFit="1" customWidth="1"/>
    <col min="9268" max="9268" width="24.5703125" bestFit="1" customWidth="1"/>
    <col min="9269" max="9269" width="26.85546875" bestFit="1" customWidth="1"/>
    <col min="9270" max="9270" width="27.140625" bestFit="1" customWidth="1"/>
    <col min="9271" max="9271" width="24.140625" bestFit="1" customWidth="1"/>
    <col min="9272" max="9272" width="24.42578125" bestFit="1" customWidth="1"/>
    <col min="9273" max="9273" width="24.85546875" bestFit="1" customWidth="1"/>
    <col min="9467" max="9467" width="48.140625" bestFit="1" customWidth="1"/>
    <col min="9468" max="9468" width="34.42578125" customWidth="1"/>
    <col min="9469" max="9469" width="9" customWidth="1"/>
    <col min="9470" max="9470" width="15.5703125" bestFit="1" customWidth="1"/>
    <col min="9471" max="9479" width="18.42578125" bestFit="1" customWidth="1"/>
    <col min="9480" max="9480" width="19.42578125" bestFit="1" customWidth="1"/>
    <col min="9481" max="9481" width="6.5703125" bestFit="1" customWidth="1"/>
    <col min="9482" max="9490" width="16.7109375" bestFit="1" customWidth="1"/>
    <col min="9491" max="9501" width="17.85546875" bestFit="1" customWidth="1"/>
    <col min="9502" max="9506" width="24.5703125" bestFit="1" customWidth="1"/>
    <col min="9507" max="9511" width="25.85546875" bestFit="1" customWidth="1"/>
    <col min="9512" max="9512" width="12.140625" bestFit="1" customWidth="1"/>
    <col min="9513" max="9513" width="14.5703125" bestFit="1" customWidth="1"/>
    <col min="9514" max="9514" width="17.5703125" bestFit="1" customWidth="1"/>
    <col min="9515" max="9515" width="22.7109375" bestFit="1" customWidth="1"/>
    <col min="9516" max="9516" width="25.7109375" bestFit="1" customWidth="1"/>
    <col min="9517" max="9517" width="33.5703125" bestFit="1" customWidth="1"/>
    <col min="9518" max="9518" width="36.5703125" bestFit="1" customWidth="1"/>
    <col min="9519" max="9519" width="22.7109375" bestFit="1" customWidth="1"/>
    <col min="9520" max="9520" width="30" bestFit="1" customWidth="1"/>
    <col min="9521" max="9521" width="27" bestFit="1" customWidth="1"/>
    <col min="9522" max="9522" width="27.28515625" bestFit="1" customWidth="1"/>
    <col min="9523" max="9523" width="24.28515625" bestFit="1" customWidth="1"/>
    <col min="9524" max="9524" width="24.5703125" bestFit="1" customWidth="1"/>
    <col min="9525" max="9525" width="26.85546875" bestFit="1" customWidth="1"/>
    <col min="9526" max="9526" width="27.140625" bestFit="1" customWidth="1"/>
    <col min="9527" max="9527" width="24.140625" bestFit="1" customWidth="1"/>
    <col min="9528" max="9528" width="24.42578125" bestFit="1" customWidth="1"/>
    <col min="9529" max="9529" width="24.85546875" bestFit="1" customWidth="1"/>
    <col min="9723" max="9723" width="48.140625" bestFit="1" customWidth="1"/>
    <col min="9724" max="9724" width="34.42578125" customWidth="1"/>
    <col min="9725" max="9725" width="9" customWidth="1"/>
    <col min="9726" max="9726" width="15.5703125" bestFit="1" customWidth="1"/>
    <col min="9727" max="9735" width="18.42578125" bestFit="1" customWidth="1"/>
    <col min="9736" max="9736" width="19.42578125" bestFit="1" customWidth="1"/>
    <col min="9737" max="9737" width="6.5703125" bestFit="1" customWidth="1"/>
    <col min="9738" max="9746" width="16.7109375" bestFit="1" customWidth="1"/>
    <col min="9747" max="9757" width="17.85546875" bestFit="1" customWidth="1"/>
    <col min="9758" max="9762" width="24.5703125" bestFit="1" customWidth="1"/>
    <col min="9763" max="9767" width="25.85546875" bestFit="1" customWidth="1"/>
    <col min="9768" max="9768" width="12.140625" bestFit="1" customWidth="1"/>
    <col min="9769" max="9769" width="14.5703125" bestFit="1" customWidth="1"/>
    <col min="9770" max="9770" width="17.5703125" bestFit="1" customWidth="1"/>
    <col min="9771" max="9771" width="22.7109375" bestFit="1" customWidth="1"/>
    <col min="9772" max="9772" width="25.7109375" bestFit="1" customWidth="1"/>
    <col min="9773" max="9773" width="33.5703125" bestFit="1" customWidth="1"/>
    <col min="9774" max="9774" width="36.5703125" bestFit="1" customWidth="1"/>
    <col min="9775" max="9775" width="22.7109375" bestFit="1" customWidth="1"/>
    <col min="9776" max="9776" width="30" bestFit="1" customWidth="1"/>
    <col min="9777" max="9777" width="27" bestFit="1" customWidth="1"/>
    <col min="9778" max="9778" width="27.28515625" bestFit="1" customWidth="1"/>
    <col min="9779" max="9779" width="24.28515625" bestFit="1" customWidth="1"/>
    <col min="9780" max="9780" width="24.5703125" bestFit="1" customWidth="1"/>
    <col min="9781" max="9781" width="26.85546875" bestFit="1" customWidth="1"/>
    <col min="9782" max="9782" width="27.140625" bestFit="1" customWidth="1"/>
    <col min="9783" max="9783" width="24.140625" bestFit="1" customWidth="1"/>
    <col min="9784" max="9784" width="24.42578125" bestFit="1" customWidth="1"/>
    <col min="9785" max="9785" width="24.85546875" bestFit="1" customWidth="1"/>
    <col min="9979" max="9979" width="48.140625" bestFit="1" customWidth="1"/>
    <col min="9980" max="9980" width="34.42578125" customWidth="1"/>
    <col min="9981" max="9981" width="9" customWidth="1"/>
    <col min="9982" max="9982" width="15.5703125" bestFit="1" customWidth="1"/>
    <col min="9983" max="9991" width="18.42578125" bestFit="1" customWidth="1"/>
    <col min="9992" max="9992" width="19.42578125" bestFit="1" customWidth="1"/>
    <col min="9993" max="9993" width="6.5703125" bestFit="1" customWidth="1"/>
    <col min="9994" max="10002" width="16.7109375" bestFit="1" customWidth="1"/>
    <col min="10003" max="10013" width="17.85546875" bestFit="1" customWidth="1"/>
    <col min="10014" max="10018" width="24.5703125" bestFit="1" customWidth="1"/>
    <col min="10019" max="10023" width="25.85546875" bestFit="1" customWidth="1"/>
    <col min="10024" max="10024" width="12.140625" bestFit="1" customWidth="1"/>
    <col min="10025" max="10025" width="14.5703125" bestFit="1" customWidth="1"/>
    <col min="10026" max="10026" width="17.5703125" bestFit="1" customWidth="1"/>
    <col min="10027" max="10027" width="22.7109375" bestFit="1" customWidth="1"/>
    <col min="10028" max="10028" width="25.7109375" bestFit="1" customWidth="1"/>
    <col min="10029" max="10029" width="33.5703125" bestFit="1" customWidth="1"/>
    <col min="10030" max="10030" width="36.5703125" bestFit="1" customWidth="1"/>
    <col min="10031" max="10031" width="22.7109375" bestFit="1" customWidth="1"/>
    <col min="10032" max="10032" width="30" bestFit="1" customWidth="1"/>
    <col min="10033" max="10033" width="27" bestFit="1" customWidth="1"/>
    <col min="10034" max="10034" width="27.28515625" bestFit="1" customWidth="1"/>
    <col min="10035" max="10035" width="24.28515625" bestFit="1" customWidth="1"/>
    <col min="10036" max="10036" width="24.5703125" bestFit="1" customWidth="1"/>
    <col min="10037" max="10037" width="26.85546875" bestFit="1" customWidth="1"/>
    <col min="10038" max="10038" width="27.140625" bestFit="1" customWidth="1"/>
    <col min="10039" max="10039" width="24.140625" bestFit="1" customWidth="1"/>
    <col min="10040" max="10040" width="24.42578125" bestFit="1" customWidth="1"/>
    <col min="10041" max="10041" width="24.85546875" bestFit="1" customWidth="1"/>
    <col min="10235" max="10235" width="48.140625" bestFit="1" customWidth="1"/>
    <col min="10236" max="10236" width="34.42578125" customWidth="1"/>
    <col min="10237" max="10237" width="9" customWidth="1"/>
    <col min="10238" max="10238" width="15.5703125" bestFit="1" customWidth="1"/>
    <col min="10239" max="10247" width="18.42578125" bestFit="1" customWidth="1"/>
    <col min="10248" max="10248" width="19.42578125" bestFit="1" customWidth="1"/>
    <col min="10249" max="10249" width="6.5703125" bestFit="1" customWidth="1"/>
    <col min="10250" max="10258" width="16.7109375" bestFit="1" customWidth="1"/>
    <col min="10259" max="10269" width="17.85546875" bestFit="1" customWidth="1"/>
    <col min="10270" max="10274" width="24.5703125" bestFit="1" customWidth="1"/>
    <col min="10275" max="10279" width="25.85546875" bestFit="1" customWidth="1"/>
    <col min="10280" max="10280" width="12.140625" bestFit="1" customWidth="1"/>
    <col min="10281" max="10281" width="14.5703125" bestFit="1" customWidth="1"/>
    <col min="10282" max="10282" width="17.5703125" bestFit="1" customWidth="1"/>
    <col min="10283" max="10283" width="22.7109375" bestFit="1" customWidth="1"/>
    <col min="10284" max="10284" width="25.7109375" bestFit="1" customWidth="1"/>
    <col min="10285" max="10285" width="33.5703125" bestFit="1" customWidth="1"/>
    <col min="10286" max="10286" width="36.5703125" bestFit="1" customWidth="1"/>
    <col min="10287" max="10287" width="22.7109375" bestFit="1" customWidth="1"/>
    <col min="10288" max="10288" width="30" bestFit="1" customWidth="1"/>
    <col min="10289" max="10289" width="27" bestFit="1" customWidth="1"/>
    <col min="10290" max="10290" width="27.28515625" bestFit="1" customWidth="1"/>
    <col min="10291" max="10291" width="24.28515625" bestFit="1" customWidth="1"/>
    <col min="10292" max="10292" width="24.5703125" bestFit="1" customWidth="1"/>
    <col min="10293" max="10293" width="26.85546875" bestFit="1" customWidth="1"/>
    <col min="10294" max="10294" width="27.140625" bestFit="1" customWidth="1"/>
    <col min="10295" max="10295" width="24.140625" bestFit="1" customWidth="1"/>
    <col min="10296" max="10296" width="24.42578125" bestFit="1" customWidth="1"/>
    <col min="10297" max="10297" width="24.85546875" bestFit="1" customWidth="1"/>
    <col min="10491" max="10491" width="48.140625" bestFit="1" customWidth="1"/>
    <col min="10492" max="10492" width="34.42578125" customWidth="1"/>
    <col min="10493" max="10493" width="9" customWidth="1"/>
    <col min="10494" max="10494" width="15.5703125" bestFit="1" customWidth="1"/>
    <col min="10495" max="10503" width="18.42578125" bestFit="1" customWidth="1"/>
    <col min="10504" max="10504" width="19.42578125" bestFit="1" customWidth="1"/>
    <col min="10505" max="10505" width="6.5703125" bestFit="1" customWidth="1"/>
    <col min="10506" max="10514" width="16.7109375" bestFit="1" customWidth="1"/>
    <col min="10515" max="10525" width="17.85546875" bestFit="1" customWidth="1"/>
    <col min="10526" max="10530" width="24.5703125" bestFit="1" customWidth="1"/>
    <col min="10531" max="10535" width="25.85546875" bestFit="1" customWidth="1"/>
    <col min="10536" max="10536" width="12.140625" bestFit="1" customWidth="1"/>
    <col min="10537" max="10537" width="14.5703125" bestFit="1" customWidth="1"/>
    <col min="10538" max="10538" width="17.5703125" bestFit="1" customWidth="1"/>
    <col min="10539" max="10539" width="22.7109375" bestFit="1" customWidth="1"/>
    <col min="10540" max="10540" width="25.7109375" bestFit="1" customWidth="1"/>
    <col min="10541" max="10541" width="33.5703125" bestFit="1" customWidth="1"/>
    <col min="10542" max="10542" width="36.5703125" bestFit="1" customWidth="1"/>
    <col min="10543" max="10543" width="22.7109375" bestFit="1" customWidth="1"/>
    <col min="10544" max="10544" width="30" bestFit="1" customWidth="1"/>
    <col min="10545" max="10545" width="27" bestFit="1" customWidth="1"/>
    <col min="10546" max="10546" width="27.28515625" bestFit="1" customWidth="1"/>
    <col min="10547" max="10547" width="24.28515625" bestFit="1" customWidth="1"/>
    <col min="10548" max="10548" width="24.5703125" bestFit="1" customWidth="1"/>
    <col min="10549" max="10549" width="26.85546875" bestFit="1" customWidth="1"/>
    <col min="10550" max="10550" width="27.140625" bestFit="1" customWidth="1"/>
    <col min="10551" max="10551" width="24.140625" bestFit="1" customWidth="1"/>
    <col min="10552" max="10552" width="24.42578125" bestFit="1" customWidth="1"/>
    <col min="10553" max="10553" width="24.85546875" bestFit="1" customWidth="1"/>
    <col min="10747" max="10747" width="48.140625" bestFit="1" customWidth="1"/>
    <col min="10748" max="10748" width="34.42578125" customWidth="1"/>
    <col min="10749" max="10749" width="9" customWidth="1"/>
    <col min="10750" max="10750" width="15.5703125" bestFit="1" customWidth="1"/>
    <col min="10751" max="10759" width="18.42578125" bestFit="1" customWidth="1"/>
    <col min="10760" max="10760" width="19.42578125" bestFit="1" customWidth="1"/>
    <col min="10761" max="10761" width="6.5703125" bestFit="1" customWidth="1"/>
    <col min="10762" max="10770" width="16.7109375" bestFit="1" customWidth="1"/>
    <col min="10771" max="10781" width="17.85546875" bestFit="1" customWidth="1"/>
    <col min="10782" max="10786" width="24.5703125" bestFit="1" customWidth="1"/>
    <col min="10787" max="10791" width="25.85546875" bestFit="1" customWidth="1"/>
    <col min="10792" max="10792" width="12.140625" bestFit="1" customWidth="1"/>
    <col min="10793" max="10793" width="14.5703125" bestFit="1" customWidth="1"/>
    <col min="10794" max="10794" width="17.5703125" bestFit="1" customWidth="1"/>
    <col min="10795" max="10795" width="22.7109375" bestFit="1" customWidth="1"/>
    <col min="10796" max="10796" width="25.7109375" bestFit="1" customWidth="1"/>
    <col min="10797" max="10797" width="33.5703125" bestFit="1" customWidth="1"/>
    <col min="10798" max="10798" width="36.5703125" bestFit="1" customWidth="1"/>
    <col min="10799" max="10799" width="22.7109375" bestFit="1" customWidth="1"/>
    <col min="10800" max="10800" width="30" bestFit="1" customWidth="1"/>
    <col min="10801" max="10801" width="27" bestFit="1" customWidth="1"/>
    <col min="10802" max="10802" width="27.28515625" bestFit="1" customWidth="1"/>
    <col min="10803" max="10803" width="24.28515625" bestFit="1" customWidth="1"/>
    <col min="10804" max="10804" width="24.5703125" bestFit="1" customWidth="1"/>
    <col min="10805" max="10805" width="26.85546875" bestFit="1" customWidth="1"/>
    <col min="10806" max="10806" width="27.140625" bestFit="1" customWidth="1"/>
    <col min="10807" max="10807" width="24.140625" bestFit="1" customWidth="1"/>
    <col min="10808" max="10808" width="24.42578125" bestFit="1" customWidth="1"/>
    <col min="10809" max="10809" width="24.85546875" bestFit="1" customWidth="1"/>
    <col min="11003" max="11003" width="48.140625" bestFit="1" customWidth="1"/>
    <col min="11004" max="11004" width="34.42578125" customWidth="1"/>
    <col min="11005" max="11005" width="9" customWidth="1"/>
    <col min="11006" max="11006" width="15.5703125" bestFit="1" customWidth="1"/>
    <col min="11007" max="11015" width="18.42578125" bestFit="1" customWidth="1"/>
    <col min="11016" max="11016" width="19.42578125" bestFit="1" customWidth="1"/>
    <col min="11017" max="11017" width="6.5703125" bestFit="1" customWidth="1"/>
    <col min="11018" max="11026" width="16.7109375" bestFit="1" customWidth="1"/>
    <col min="11027" max="11037" width="17.85546875" bestFit="1" customWidth="1"/>
    <col min="11038" max="11042" width="24.5703125" bestFit="1" customWidth="1"/>
    <col min="11043" max="11047" width="25.85546875" bestFit="1" customWidth="1"/>
    <col min="11048" max="11048" width="12.140625" bestFit="1" customWidth="1"/>
    <col min="11049" max="11049" width="14.5703125" bestFit="1" customWidth="1"/>
    <col min="11050" max="11050" width="17.5703125" bestFit="1" customWidth="1"/>
    <col min="11051" max="11051" width="22.7109375" bestFit="1" customWidth="1"/>
    <col min="11052" max="11052" width="25.7109375" bestFit="1" customWidth="1"/>
    <col min="11053" max="11053" width="33.5703125" bestFit="1" customWidth="1"/>
    <col min="11054" max="11054" width="36.5703125" bestFit="1" customWidth="1"/>
    <col min="11055" max="11055" width="22.7109375" bestFit="1" customWidth="1"/>
    <col min="11056" max="11056" width="30" bestFit="1" customWidth="1"/>
    <col min="11057" max="11057" width="27" bestFit="1" customWidth="1"/>
    <col min="11058" max="11058" width="27.28515625" bestFit="1" customWidth="1"/>
    <col min="11059" max="11059" width="24.28515625" bestFit="1" customWidth="1"/>
    <col min="11060" max="11060" width="24.5703125" bestFit="1" customWidth="1"/>
    <col min="11061" max="11061" width="26.85546875" bestFit="1" customWidth="1"/>
    <col min="11062" max="11062" width="27.140625" bestFit="1" customWidth="1"/>
    <col min="11063" max="11063" width="24.140625" bestFit="1" customWidth="1"/>
    <col min="11064" max="11064" width="24.42578125" bestFit="1" customWidth="1"/>
    <col min="11065" max="11065" width="24.85546875" bestFit="1" customWidth="1"/>
    <col min="11259" max="11259" width="48.140625" bestFit="1" customWidth="1"/>
    <col min="11260" max="11260" width="34.42578125" customWidth="1"/>
    <col min="11261" max="11261" width="9" customWidth="1"/>
    <col min="11262" max="11262" width="15.5703125" bestFit="1" customWidth="1"/>
    <col min="11263" max="11271" width="18.42578125" bestFit="1" customWidth="1"/>
    <col min="11272" max="11272" width="19.42578125" bestFit="1" customWidth="1"/>
    <col min="11273" max="11273" width="6.5703125" bestFit="1" customWidth="1"/>
    <col min="11274" max="11282" width="16.7109375" bestFit="1" customWidth="1"/>
    <col min="11283" max="11293" width="17.85546875" bestFit="1" customWidth="1"/>
    <col min="11294" max="11298" width="24.5703125" bestFit="1" customWidth="1"/>
    <col min="11299" max="11303" width="25.85546875" bestFit="1" customWidth="1"/>
    <col min="11304" max="11304" width="12.140625" bestFit="1" customWidth="1"/>
    <col min="11305" max="11305" width="14.5703125" bestFit="1" customWidth="1"/>
    <col min="11306" max="11306" width="17.5703125" bestFit="1" customWidth="1"/>
    <col min="11307" max="11307" width="22.7109375" bestFit="1" customWidth="1"/>
    <col min="11308" max="11308" width="25.7109375" bestFit="1" customWidth="1"/>
    <col min="11309" max="11309" width="33.5703125" bestFit="1" customWidth="1"/>
    <col min="11310" max="11310" width="36.5703125" bestFit="1" customWidth="1"/>
    <col min="11311" max="11311" width="22.7109375" bestFit="1" customWidth="1"/>
    <col min="11312" max="11312" width="30" bestFit="1" customWidth="1"/>
    <col min="11313" max="11313" width="27" bestFit="1" customWidth="1"/>
    <col min="11314" max="11314" width="27.28515625" bestFit="1" customWidth="1"/>
    <col min="11315" max="11315" width="24.28515625" bestFit="1" customWidth="1"/>
    <col min="11316" max="11316" width="24.5703125" bestFit="1" customWidth="1"/>
    <col min="11317" max="11317" width="26.85546875" bestFit="1" customWidth="1"/>
    <col min="11318" max="11318" width="27.140625" bestFit="1" customWidth="1"/>
    <col min="11319" max="11319" width="24.140625" bestFit="1" customWidth="1"/>
    <col min="11320" max="11320" width="24.42578125" bestFit="1" customWidth="1"/>
    <col min="11321" max="11321" width="24.85546875" bestFit="1" customWidth="1"/>
    <col min="11515" max="11515" width="48.140625" bestFit="1" customWidth="1"/>
    <col min="11516" max="11516" width="34.42578125" customWidth="1"/>
    <col min="11517" max="11517" width="9" customWidth="1"/>
    <col min="11518" max="11518" width="15.5703125" bestFit="1" customWidth="1"/>
    <col min="11519" max="11527" width="18.42578125" bestFit="1" customWidth="1"/>
    <col min="11528" max="11528" width="19.42578125" bestFit="1" customWidth="1"/>
    <col min="11529" max="11529" width="6.5703125" bestFit="1" customWidth="1"/>
    <col min="11530" max="11538" width="16.7109375" bestFit="1" customWidth="1"/>
    <col min="11539" max="11549" width="17.85546875" bestFit="1" customWidth="1"/>
    <col min="11550" max="11554" width="24.5703125" bestFit="1" customWidth="1"/>
    <col min="11555" max="11559" width="25.85546875" bestFit="1" customWidth="1"/>
    <col min="11560" max="11560" width="12.140625" bestFit="1" customWidth="1"/>
    <col min="11561" max="11561" width="14.5703125" bestFit="1" customWidth="1"/>
    <col min="11562" max="11562" width="17.5703125" bestFit="1" customWidth="1"/>
    <col min="11563" max="11563" width="22.7109375" bestFit="1" customWidth="1"/>
    <col min="11564" max="11564" width="25.7109375" bestFit="1" customWidth="1"/>
    <col min="11565" max="11565" width="33.5703125" bestFit="1" customWidth="1"/>
    <col min="11566" max="11566" width="36.5703125" bestFit="1" customWidth="1"/>
    <col min="11567" max="11567" width="22.7109375" bestFit="1" customWidth="1"/>
    <col min="11568" max="11568" width="30" bestFit="1" customWidth="1"/>
    <col min="11569" max="11569" width="27" bestFit="1" customWidth="1"/>
    <col min="11570" max="11570" width="27.28515625" bestFit="1" customWidth="1"/>
    <col min="11571" max="11571" width="24.28515625" bestFit="1" customWidth="1"/>
    <col min="11572" max="11572" width="24.5703125" bestFit="1" customWidth="1"/>
    <col min="11573" max="11573" width="26.85546875" bestFit="1" customWidth="1"/>
    <col min="11574" max="11574" width="27.140625" bestFit="1" customWidth="1"/>
    <col min="11575" max="11575" width="24.140625" bestFit="1" customWidth="1"/>
    <col min="11576" max="11576" width="24.42578125" bestFit="1" customWidth="1"/>
    <col min="11577" max="11577" width="24.85546875" bestFit="1" customWidth="1"/>
    <col min="11771" max="11771" width="48.140625" bestFit="1" customWidth="1"/>
    <col min="11772" max="11772" width="34.42578125" customWidth="1"/>
    <col min="11773" max="11773" width="9" customWidth="1"/>
    <col min="11774" max="11774" width="15.5703125" bestFit="1" customWidth="1"/>
    <col min="11775" max="11783" width="18.42578125" bestFit="1" customWidth="1"/>
    <col min="11784" max="11784" width="19.42578125" bestFit="1" customWidth="1"/>
    <col min="11785" max="11785" width="6.5703125" bestFit="1" customWidth="1"/>
    <col min="11786" max="11794" width="16.7109375" bestFit="1" customWidth="1"/>
    <col min="11795" max="11805" width="17.85546875" bestFit="1" customWidth="1"/>
    <col min="11806" max="11810" width="24.5703125" bestFit="1" customWidth="1"/>
    <col min="11811" max="11815" width="25.85546875" bestFit="1" customWidth="1"/>
    <col min="11816" max="11816" width="12.140625" bestFit="1" customWidth="1"/>
    <col min="11817" max="11817" width="14.5703125" bestFit="1" customWidth="1"/>
    <col min="11818" max="11818" width="17.5703125" bestFit="1" customWidth="1"/>
    <col min="11819" max="11819" width="22.7109375" bestFit="1" customWidth="1"/>
    <col min="11820" max="11820" width="25.7109375" bestFit="1" customWidth="1"/>
    <col min="11821" max="11821" width="33.5703125" bestFit="1" customWidth="1"/>
    <col min="11822" max="11822" width="36.5703125" bestFit="1" customWidth="1"/>
    <col min="11823" max="11823" width="22.7109375" bestFit="1" customWidth="1"/>
    <col min="11824" max="11824" width="30" bestFit="1" customWidth="1"/>
    <col min="11825" max="11825" width="27" bestFit="1" customWidth="1"/>
    <col min="11826" max="11826" width="27.28515625" bestFit="1" customWidth="1"/>
    <col min="11827" max="11827" width="24.28515625" bestFit="1" customWidth="1"/>
    <col min="11828" max="11828" width="24.5703125" bestFit="1" customWidth="1"/>
    <col min="11829" max="11829" width="26.85546875" bestFit="1" customWidth="1"/>
    <col min="11830" max="11830" width="27.140625" bestFit="1" customWidth="1"/>
    <col min="11831" max="11831" width="24.140625" bestFit="1" customWidth="1"/>
    <col min="11832" max="11832" width="24.42578125" bestFit="1" customWidth="1"/>
    <col min="11833" max="11833" width="24.85546875" bestFit="1" customWidth="1"/>
    <col min="12027" max="12027" width="48.140625" bestFit="1" customWidth="1"/>
    <col min="12028" max="12028" width="34.42578125" customWidth="1"/>
    <col min="12029" max="12029" width="9" customWidth="1"/>
    <col min="12030" max="12030" width="15.5703125" bestFit="1" customWidth="1"/>
    <col min="12031" max="12039" width="18.42578125" bestFit="1" customWidth="1"/>
    <col min="12040" max="12040" width="19.42578125" bestFit="1" customWidth="1"/>
    <col min="12041" max="12041" width="6.5703125" bestFit="1" customWidth="1"/>
    <col min="12042" max="12050" width="16.7109375" bestFit="1" customWidth="1"/>
    <col min="12051" max="12061" width="17.85546875" bestFit="1" customWidth="1"/>
    <col min="12062" max="12066" width="24.5703125" bestFit="1" customWidth="1"/>
    <col min="12067" max="12071" width="25.85546875" bestFit="1" customWidth="1"/>
    <col min="12072" max="12072" width="12.140625" bestFit="1" customWidth="1"/>
    <col min="12073" max="12073" width="14.5703125" bestFit="1" customWidth="1"/>
    <col min="12074" max="12074" width="17.5703125" bestFit="1" customWidth="1"/>
    <col min="12075" max="12075" width="22.7109375" bestFit="1" customWidth="1"/>
    <col min="12076" max="12076" width="25.7109375" bestFit="1" customWidth="1"/>
    <col min="12077" max="12077" width="33.5703125" bestFit="1" customWidth="1"/>
    <col min="12078" max="12078" width="36.5703125" bestFit="1" customWidth="1"/>
    <col min="12079" max="12079" width="22.7109375" bestFit="1" customWidth="1"/>
    <col min="12080" max="12080" width="30" bestFit="1" customWidth="1"/>
    <col min="12081" max="12081" width="27" bestFit="1" customWidth="1"/>
    <col min="12082" max="12082" width="27.28515625" bestFit="1" customWidth="1"/>
    <col min="12083" max="12083" width="24.28515625" bestFit="1" customWidth="1"/>
    <col min="12084" max="12084" width="24.5703125" bestFit="1" customWidth="1"/>
    <col min="12085" max="12085" width="26.85546875" bestFit="1" customWidth="1"/>
    <col min="12086" max="12086" width="27.140625" bestFit="1" customWidth="1"/>
    <col min="12087" max="12087" width="24.140625" bestFit="1" customWidth="1"/>
    <col min="12088" max="12088" width="24.42578125" bestFit="1" customWidth="1"/>
    <col min="12089" max="12089" width="24.85546875" bestFit="1" customWidth="1"/>
    <col min="12283" max="12283" width="48.140625" bestFit="1" customWidth="1"/>
    <col min="12284" max="12284" width="34.42578125" customWidth="1"/>
    <col min="12285" max="12285" width="9" customWidth="1"/>
    <col min="12286" max="12286" width="15.5703125" bestFit="1" customWidth="1"/>
    <col min="12287" max="12295" width="18.42578125" bestFit="1" customWidth="1"/>
    <col min="12296" max="12296" width="19.42578125" bestFit="1" customWidth="1"/>
    <col min="12297" max="12297" width="6.5703125" bestFit="1" customWidth="1"/>
    <col min="12298" max="12306" width="16.7109375" bestFit="1" customWidth="1"/>
    <col min="12307" max="12317" width="17.85546875" bestFit="1" customWidth="1"/>
    <col min="12318" max="12322" width="24.5703125" bestFit="1" customWidth="1"/>
    <col min="12323" max="12327" width="25.85546875" bestFit="1" customWidth="1"/>
    <col min="12328" max="12328" width="12.140625" bestFit="1" customWidth="1"/>
    <col min="12329" max="12329" width="14.5703125" bestFit="1" customWidth="1"/>
    <col min="12330" max="12330" width="17.5703125" bestFit="1" customWidth="1"/>
    <col min="12331" max="12331" width="22.7109375" bestFit="1" customWidth="1"/>
    <col min="12332" max="12332" width="25.7109375" bestFit="1" customWidth="1"/>
    <col min="12333" max="12333" width="33.5703125" bestFit="1" customWidth="1"/>
    <col min="12334" max="12334" width="36.5703125" bestFit="1" customWidth="1"/>
    <col min="12335" max="12335" width="22.7109375" bestFit="1" customWidth="1"/>
    <col min="12336" max="12336" width="30" bestFit="1" customWidth="1"/>
    <col min="12337" max="12337" width="27" bestFit="1" customWidth="1"/>
    <col min="12338" max="12338" width="27.28515625" bestFit="1" customWidth="1"/>
    <col min="12339" max="12339" width="24.28515625" bestFit="1" customWidth="1"/>
    <col min="12340" max="12340" width="24.5703125" bestFit="1" customWidth="1"/>
    <col min="12341" max="12341" width="26.85546875" bestFit="1" customWidth="1"/>
    <col min="12342" max="12342" width="27.140625" bestFit="1" customWidth="1"/>
    <col min="12343" max="12343" width="24.140625" bestFit="1" customWidth="1"/>
    <col min="12344" max="12344" width="24.42578125" bestFit="1" customWidth="1"/>
    <col min="12345" max="12345" width="24.85546875" bestFit="1" customWidth="1"/>
    <col min="12539" max="12539" width="48.140625" bestFit="1" customWidth="1"/>
    <col min="12540" max="12540" width="34.42578125" customWidth="1"/>
    <col min="12541" max="12541" width="9" customWidth="1"/>
    <col min="12542" max="12542" width="15.5703125" bestFit="1" customWidth="1"/>
    <col min="12543" max="12551" width="18.42578125" bestFit="1" customWidth="1"/>
    <col min="12552" max="12552" width="19.42578125" bestFit="1" customWidth="1"/>
    <col min="12553" max="12553" width="6.5703125" bestFit="1" customWidth="1"/>
    <col min="12554" max="12562" width="16.7109375" bestFit="1" customWidth="1"/>
    <col min="12563" max="12573" width="17.85546875" bestFit="1" customWidth="1"/>
    <col min="12574" max="12578" width="24.5703125" bestFit="1" customWidth="1"/>
    <col min="12579" max="12583" width="25.85546875" bestFit="1" customWidth="1"/>
    <col min="12584" max="12584" width="12.140625" bestFit="1" customWidth="1"/>
    <col min="12585" max="12585" width="14.5703125" bestFit="1" customWidth="1"/>
    <col min="12586" max="12586" width="17.5703125" bestFit="1" customWidth="1"/>
    <col min="12587" max="12587" width="22.7109375" bestFit="1" customWidth="1"/>
    <col min="12588" max="12588" width="25.7109375" bestFit="1" customWidth="1"/>
    <col min="12589" max="12589" width="33.5703125" bestFit="1" customWidth="1"/>
    <col min="12590" max="12590" width="36.5703125" bestFit="1" customWidth="1"/>
    <col min="12591" max="12591" width="22.7109375" bestFit="1" customWidth="1"/>
    <col min="12592" max="12592" width="30" bestFit="1" customWidth="1"/>
    <col min="12593" max="12593" width="27" bestFit="1" customWidth="1"/>
    <col min="12594" max="12594" width="27.28515625" bestFit="1" customWidth="1"/>
    <col min="12595" max="12595" width="24.28515625" bestFit="1" customWidth="1"/>
    <col min="12596" max="12596" width="24.5703125" bestFit="1" customWidth="1"/>
    <col min="12597" max="12597" width="26.85546875" bestFit="1" customWidth="1"/>
    <col min="12598" max="12598" width="27.140625" bestFit="1" customWidth="1"/>
    <col min="12599" max="12599" width="24.140625" bestFit="1" customWidth="1"/>
    <col min="12600" max="12600" width="24.42578125" bestFit="1" customWidth="1"/>
    <col min="12601" max="12601" width="24.85546875" bestFit="1" customWidth="1"/>
    <col min="12795" max="12795" width="48.140625" bestFit="1" customWidth="1"/>
    <col min="12796" max="12796" width="34.42578125" customWidth="1"/>
    <col min="12797" max="12797" width="9" customWidth="1"/>
    <col min="12798" max="12798" width="15.5703125" bestFit="1" customWidth="1"/>
    <col min="12799" max="12807" width="18.42578125" bestFit="1" customWidth="1"/>
    <col min="12808" max="12808" width="19.42578125" bestFit="1" customWidth="1"/>
    <col min="12809" max="12809" width="6.5703125" bestFit="1" customWidth="1"/>
    <col min="12810" max="12818" width="16.7109375" bestFit="1" customWidth="1"/>
    <col min="12819" max="12829" width="17.85546875" bestFit="1" customWidth="1"/>
    <col min="12830" max="12834" width="24.5703125" bestFit="1" customWidth="1"/>
    <col min="12835" max="12839" width="25.85546875" bestFit="1" customWidth="1"/>
    <col min="12840" max="12840" width="12.140625" bestFit="1" customWidth="1"/>
    <col min="12841" max="12841" width="14.5703125" bestFit="1" customWidth="1"/>
    <col min="12842" max="12842" width="17.5703125" bestFit="1" customWidth="1"/>
    <col min="12843" max="12843" width="22.7109375" bestFit="1" customWidth="1"/>
    <col min="12844" max="12844" width="25.7109375" bestFit="1" customWidth="1"/>
    <col min="12845" max="12845" width="33.5703125" bestFit="1" customWidth="1"/>
    <col min="12846" max="12846" width="36.5703125" bestFit="1" customWidth="1"/>
    <col min="12847" max="12847" width="22.7109375" bestFit="1" customWidth="1"/>
    <col min="12848" max="12848" width="30" bestFit="1" customWidth="1"/>
    <col min="12849" max="12849" width="27" bestFit="1" customWidth="1"/>
    <col min="12850" max="12850" width="27.28515625" bestFit="1" customWidth="1"/>
    <col min="12851" max="12851" width="24.28515625" bestFit="1" customWidth="1"/>
    <col min="12852" max="12852" width="24.5703125" bestFit="1" customWidth="1"/>
    <col min="12853" max="12853" width="26.85546875" bestFit="1" customWidth="1"/>
    <col min="12854" max="12854" width="27.140625" bestFit="1" customWidth="1"/>
    <col min="12855" max="12855" width="24.140625" bestFit="1" customWidth="1"/>
    <col min="12856" max="12856" width="24.42578125" bestFit="1" customWidth="1"/>
    <col min="12857" max="12857" width="24.85546875" bestFit="1" customWidth="1"/>
    <col min="13051" max="13051" width="48.140625" bestFit="1" customWidth="1"/>
    <col min="13052" max="13052" width="34.42578125" customWidth="1"/>
    <col min="13053" max="13053" width="9" customWidth="1"/>
    <col min="13054" max="13054" width="15.5703125" bestFit="1" customWidth="1"/>
    <col min="13055" max="13063" width="18.42578125" bestFit="1" customWidth="1"/>
    <col min="13064" max="13064" width="19.42578125" bestFit="1" customWidth="1"/>
    <col min="13065" max="13065" width="6.5703125" bestFit="1" customWidth="1"/>
    <col min="13066" max="13074" width="16.7109375" bestFit="1" customWidth="1"/>
    <col min="13075" max="13085" width="17.85546875" bestFit="1" customWidth="1"/>
    <col min="13086" max="13090" width="24.5703125" bestFit="1" customWidth="1"/>
    <col min="13091" max="13095" width="25.85546875" bestFit="1" customWidth="1"/>
    <col min="13096" max="13096" width="12.140625" bestFit="1" customWidth="1"/>
    <col min="13097" max="13097" width="14.5703125" bestFit="1" customWidth="1"/>
    <col min="13098" max="13098" width="17.5703125" bestFit="1" customWidth="1"/>
    <col min="13099" max="13099" width="22.7109375" bestFit="1" customWidth="1"/>
    <col min="13100" max="13100" width="25.7109375" bestFit="1" customWidth="1"/>
    <col min="13101" max="13101" width="33.5703125" bestFit="1" customWidth="1"/>
    <col min="13102" max="13102" width="36.5703125" bestFit="1" customWidth="1"/>
    <col min="13103" max="13103" width="22.7109375" bestFit="1" customWidth="1"/>
    <col min="13104" max="13104" width="30" bestFit="1" customWidth="1"/>
    <col min="13105" max="13105" width="27" bestFit="1" customWidth="1"/>
    <col min="13106" max="13106" width="27.28515625" bestFit="1" customWidth="1"/>
    <col min="13107" max="13107" width="24.28515625" bestFit="1" customWidth="1"/>
    <col min="13108" max="13108" width="24.5703125" bestFit="1" customWidth="1"/>
    <col min="13109" max="13109" width="26.85546875" bestFit="1" customWidth="1"/>
    <col min="13110" max="13110" width="27.140625" bestFit="1" customWidth="1"/>
    <col min="13111" max="13111" width="24.140625" bestFit="1" customWidth="1"/>
    <col min="13112" max="13112" width="24.42578125" bestFit="1" customWidth="1"/>
    <col min="13113" max="13113" width="24.85546875" bestFit="1" customWidth="1"/>
    <col min="13307" max="13307" width="48.140625" bestFit="1" customWidth="1"/>
    <col min="13308" max="13308" width="34.42578125" customWidth="1"/>
    <col min="13309" max="13309" width="9" customWidth="1"/>
    <col min="13310" max="13310" width="15.5703125" bestFit="1" customWidth="1"/>
    <col min="13311" max="13319" width="18.42578125" bestFit="1" customWidth="1"/>
    <col min="13320" max="13320" width="19.42578125" bestFit="1" customWidth="1"/>
    <col min="13321" max="13321" width="6.5703125" bestFit="1" customWidth="1"/>
    <col min="13322" max="13330" width="16.7109375" bestFit="1" customWidth="1"/>
    <col min="13331" max="13341" width="17.85546875" bestFit="1" customWidth="1"/>
    <col min="13342" max="13346" width="24.5703125" bestFit="1" customWidth="1"/>
    <col min="13347" max="13351" width="25.85546875" bestFit="1" customWidth="1"/>
    <col min="13352" max="13352" width="12.140625" bestFit="1" customWidth="1"/>
    <col min="13353" max="13353" width="14.5703125" bestFit="1" customWidth="1"/>
    <col min="13354" max="13354" width="17.5703125" bestFit="1" customWidth="1"/>
    <col min="13355" max="13355" width="22.7109375" bestFit="1" customWidth="1"/>
    <col min="13356" max="13356" width="25.7109375" bestFit="1" customWidth="1"/>
    <col min="13357" max="13357" width="33.5703125" bestFit="1" customWidth="1"/>
    <col min="13358" max="13358" width="36.5703125" bestFit="1" customWidth="1"/>
    <col min="13359" max="13359" width="22.7109375" bestFit="1" customWidth="1"/>
    <col min="13360" max="13360" width="30" bestFit="1" customWidth="1"/>
    <col min="13361" max="13361" width="27" bestFit="1" customWidth="1"/>
    <col min="13362" max="13362" width="27.28515625" bestFit="1" customWidth="1"/>
    <col min="13363" max="13363" width="24.28515625" bestFit="1" customWidth="1"/>
    <col min="13364" max="13364" width="24.5703125" bestFit="1" customWidth="1"/>
    <col min="13365" max="13365" width="26.85546875" bestFit="1" customWidth="1"/>
    <col min="13366" max="13366" width="27.140625" bestFit="1" customWidth="1"/>
    <col min="13367" max="13367" width="24.140625" bestFit="1" customWidth="1"/>
    <col min="13368" max="13368" width="24.42578125" bestFit="1" customWidth="1"/>
    <col min="13369" max="13369" width="24.85546875" bestFit="1" customWidth="1"/>
    <col min="13563" max="13563" width="48.140625" bestFit="1" customWidth="1"/>
    <col min="13564" max="13564" width="34.42578125" customWidth="1"/>
    <col min="13565" max="13565" width="9" customWidth="1"/>
    <col min="13566" max="13566" width="15.5703125" bestFit="1" customWidth="1"/>
    <col min="13567" max="13575" width="18.42578125" bestFit="1" customWidth="1"/>
    <col min="13576" max="13576" width="19.42578125" bestFit="1" customWidth="1"/>
    <col min="13577" max="13577" width="6.5703125" bestFit="1" customWidth="1"/>
    <col min="13578" max="13586" width="16.7109375" bestFit="1" customWidth="1"/>
    <col min="13587" max="13597" width="17.85546875" bestFit="1" customWidth="1"/>
    <col min="13598" max="13602" width="24.5703125" bestFit="1" customWidth="1"/>
    <col min="13603" max="13607" width="25.85546875" bestFit="1" customWidth="1"/>
    <col min="13608" max="13608" width="12.140625" bestFit="1" customWidth="1"/>
    <col min="13609" max="13609" width="14.5703125" bestFit="1" customWidth="1"/>
    <col min="13610" max="13610" width="17.5703125" bestFit="1" customWidth="1"/>
    <col min="13611" max="13611" width="22.7109375" bestFit="1" customWidth="1"/>
    <col min="13612" max="13612" width="25.7109375" bestFit="1" customWidth="1"/>
    <col min="13613" max="13613" width="33.5703125" bestFit="1" customWidth="1"/>
    <col min="13614" max="13614" width="36.5703125" bestFit="1" customWidth="1"/>
    <col min="13615" max="13615" width="22.7109375" bestFit="1" customWidth="1"/>
    <col min="13616" max="13616" width="30" bestFit="1" customWidth="1"/>
    <col min="13617" max="13617" width="27" bestFit="1" customWidth="1"/>
    <col min="13618" max="13618" width="27.28515625" bestFit="1" customWidth="1"/>
    <col min="13619" max="13619" width="24.28515625" bestFit="1" customWidth="1"/>
    <col min="13620" max="13620" width="24.5703125" bestFit="1" customWidth="1"/>
    <col min="13621" max="13621" width="26.85546875" bestFit="1" customWidth="1"/>
    <col min="13622" max="13622" width="27.140625" bestFit="1" customWidth="1"/>
    <col min="13623" max="13623" width="24.140625" bestFit="1" customWidth="1"/>
    <col min="13624" max="13624" width="24.42578125" bestFit="1" customWidth="1"/>
    <col min="13625" max="13625" width="24.85546875" bestFit="1" customWidth="1"/>
    <col min="13819" max="13819" width="48.140625" bestFit="1" customWidth="1"/>
    <col min="13820" max="13820" width="34.42578125" customWidth="1"/>
    <col min="13821" max="13821" width="9" customWidth="1"/>
    <col min="13822" max="13822" width="15.5703125" bestFit="1" customWidth="1"/>
    <col min="13823" max="13831" width="18.42578125" bestFit="1" customWidth="1"/>
    <col min="13832" max="13832" width="19.42578125" bestFit="1" customWidth="1"/>
    <col min="13833" max="13833" width="6.5703125" bestFit="1" customWidth="1"/>
    <col min="13834" max="13842" width="16.7109375" bestFit="1" customWidth="1"/>
    <col min="13843" max="13853" width="17.85546875" bestFit="1" customWidth="1"/>
    <col min="13854" max="13858" width="24.5703125" bestFit="1" customWidth="1"/>
    <col min="13859" max="13863" width="25.85546875" bestFit="1" customWidth="1"/>
    <col min="13864" max="13864" width="12.140625" bestFit="1" customWidth="1"/>
    <col min="13865" max="13865" width="14.5703125" bestFit="1" customWidth="1"/>
    <col min="13866" max="13866" width="17.5703125" bestFit="1" customWidth="1"/>
    <col min="13867" max="13867" width="22.7109375" bestFit="1" customWidth="1"/>
    <col min="13868" max="13868" width="25.7109375" bestFit="1" customWidth="1"/>
    <col min="13869" max="13869" width="33.5703125" bestFit="1" customWidth="1"/>
    <col min="13870" max="13870" width="36.5703125" bestFit="1" customWidth="1"/>
    <col min="13871" max="13871" width="22.7109375" bestFit="1" customWidth="1"/>
    <col min="13872" max="13872" width="30" bestFit="1" customWidth="1"/>
    <col min="13873" max="13873" width="27" bestFit="1" customWidth="1"/>
    <col min="13874" max="13874" width="27.28515625" bestFit="1" customWidth="1"/>
    <col min="13875" max="13875" width="24.28515625" bestFit="1" customWidth="1"/>
    <col min="13876" max="13876" width="24.5703125" bestFit="1" customWidth="1"/>
    <col min="13877" max="13877" width="26.85546875" bestFit="1" customWidth="1"/>
    <col min="13878" max="13878" width="27.140625" bestFit="1" customWidth="1"/>
    <col min="13879" max="13879" width="24.140625" bestFit="1" customWidth="1"/>
    <col min="13880" max="13880" width="24.42578125" bestFit="1" customWidth="1"/>
    <col min="13881" max="13881" width="24.85546875" bestFit="1" customWidth="1"/>
    <col min="14075" max="14075" width="48.140625" bestFit="1" customWidth="1"/>
    <col min="14076" max="14076" width="34.42578125" customWidth="1"/>
    <col min="14077" max="14077" width="9" customWidth="1"/>
    <col min="14078" max="14078" width="15.5703125" bestFit="1" customWidth="1"/>
    <col min="14079" max="14087" width="18.42578125" bestFit="1" customWidth="1"/>
    <col min="14088" max="14088" width="19.42578125" bestFit="1" customWidth="1"/>
    <col min="14089" max="14089" width="6.5703125" bestFit="1" customWidth="1"/>
    <col min="14090" max="14098" width="16.7109375" bestFit="1" customWidth="1"/>
    <col min="14099" max="14109" width="17.85546875" bestFit="1" customWidth="1"/>
    <col min="14110" max="14114" width="24.5703125" bestFit="1" customWidth="1"/>
    <col min="14115" max="14119" width="25.85546875" bestFit="1" customWidth="1"/>
    <col min="14120" max="14120" width="12.140625" bestFit="1" customWidth="1"/>
    <col min="14121" max="14121" width="14.5703125" bestFit="1" customWidth="1"/>
    <col min="14122" max="14122" width="17.5703125" bestFit="1" customWidth="1"/>
    <col min="14123" max="14123" width="22.7109375" bestFit="1" customWidth="1"/>
    <col min="14124" max="14124" width="25.7109375" bestFit="1" customWidth="1"/>
    <col min="14125" max="14125" width="33.5703125" bestFit="1" customWidth="1"/>
    <col min="14126" max="14126" width="36.5703125" bestFit="1" customWidth="1"/>
    <col min="14127" max="14127" width="22.7109375" bestFit="1" customWidth="1"/>
    <col min="14128" max="14128" width="30" bestFit="1" customWidth="1"/>
    <col min="14129" max="14129" width="27" bestFit="1" customWidth="1"/>
    <col min="14130" max="14130" width="27.28515625" bestFit="1" customWidth="1"/>
    <col min="14131" max="14131" width="24.28515625" bestFit="1" customWidth="1"/>
    <col min="14132" max="14132" width="24.5703125" bestFit="1" customWidth="1"/>
    <col min="14133" max="14133" width="26.85546875" bestFit="1" customWidth="1"/>
    <col min="14134" max="14134" width="27.140625" bestFit="1" customWidth="1"/>
    <col min="14135" max="14135" width="24.140625" bestFit="1" customWidth="1"/>
    <col min="14136" max="14136" width="24.42578125" bestFit="1" customWidth="1"/>
    <col min="14137" max="14137" width="24.85546875" bestFit="1" customWidth="1"/>
    <col min="14331" max="14331" width="48.140625" bestFit="1" customWidth="1"/>
    <col min="14332" max="14332" width="34.42578125" customWidth="1"/>
    <col min="14333" max="14333" width="9" customWidth="1"/>
    <col min="14334" max="14334" width="15.5703125" bestFit="1" customWidth="1"/>
    <col min="14335" max="14343" width="18.42578125" bestFit="1" customWidth="1"/>
    <col min="14344" max="14344" width="19.42578125" bestFit="1" customWidth="1"/>
    <col min="14345" max="14345" width="6.5703125" bestFit="1" customWidth="1"/>
    <col min="14346" max="14354" width="16.7109375" bestFit="1" customWidth="1"/>
    <col min="14355" max="14365" width="17.85546875" bestFit="1" customWidth="1"/>
    <col min="14366" max="14370" width="24.5703125" bestFit="1" customWidth="1"/>
    <col min="14371" max="14375" width="25.85546875" bestFit="1" customWidth="1"/>
    <col min="14376" max="14376" width="12.140625" bestFit="1" customWidth="1"/>
    <col min="14377" max="14377" width="14.5703125" bestFit="1" customWidth="1"/>
    <col min="14378" max="14378" width="17.5703125" bestFit="1" customWidth="1"/>
    <col min="14379" max="14379" width="22.7109375" bestFit="1" customWidth="1"/>
    <col min="14380" max="14380" width="25.7109375" bestFit="1" customWidth="1"/>
    <col min="14381" max="14381" width="33.5703125" bestFit="1" customWidth="1"/>
    <col min="14382" max="14382" width="36.5703125" bestFit="1" customWidth="1"/>
    <col min="14383" max="14383" width="22.7109375" bestFit="1" customWidth="1"/>
    <col min="14384" max="14384" width="30" bestFit="1" customWidth="1"/>
    <col min="14385" max="14385" width="27" bestFit="1" customWidth="1"/>
    <col min="14386" max="14386" width="27.28515625" bestFit="1" customWidth="1"/>
    <col min="14387" max="14387" width="24.28515625" bestFit="1" customWidth="1"/>
    <col min="14388" max="14388" width="24.5703125" bestFit="1" customWidth="1"/>
    <col min="14389" max="14389" width="26.85546875" bestFit="1" customWidth="1"/>
    <col min="14390" max="14390" width="27.140625" bestFit="1" customWidth="1"/>
    <col min="14391" max="14391" width="24.140625" bestFit="1" customWidth="1"/>
    <col min="14392" max="14392" width="24.42578125" bestFit="1" customWidth="1"/>
    <col min="14393" max="14393" width="24.85546875" bestFit="1" customWidth="1"/>
    <col min="14587" max="14587" width="48.140625" bestFit="1" customWidth="1"/>
    <col min="14588" max="14588" width="34.42578125" customWidth="1"/>
    <col min="14589" max="14589" width="9" customWidth="1"/>
    <col min="14590" max="14590" width="15.5703125" bestFit="1" customWidth="1"/>
    <col min="14591" max="14599" width="18.42578125" bestFit="1" customWidth="1"/>
    <col min="14600" max="14600" width="19.42578125" bestFit="1" customWidth="1"/>
    <col min="14601" max="14601" width="6.5703125" bestFit="1" customWidth="1"/>
    <col min="14602" max="14610" width="16.7109375" bestFit="1" customWidth="1"/>
    <col min="14611" max="14621" width="17.85546875" bestFit="1" customWidth="1"/>
    <col min="14622" max="14626" width="24.5703125" bestFit="1" customWidth="1"/>
    <col min="14627" max="14631" width="25.85546875" bestFit="1" customWidth="1"/>
    <col min="14632" max="14632" width="12.140625" bestFit="1" customWidth="1"/>
    <col min="14633" max="14633" width="14.5703125" bestFit="1" customWidth="1"/>
    <col min="14634" max="14634" width="17.5703125" bestFit="1" customWidth="1"/>
    <col min="14635" max="14635" width="22.7109375" bestFit="1" customWidth="1"/>
    <col min="14636" max="14636" width="25.7109375" bestFit="1" customWidth="1"/>
    <col min="14637" max="14637" width="33.5703125" bestFit="1" customWidth="1"/>
    <col min="14638" max="14638" width="36.5703125" bestFit="1" customWidth="1"/>
    <col min="14639" max="14639" width="22.7109375" bestFit="1" customWidth="1"/>
    <col min="14640" max="14640" width="30" bestFit="1" customWidth="1"/>
    <col min="14641" max="14641" width="27" bestFit="1" customWidth="1"/>
    <col min="14642" max="14642" width="27.28515625" bestFit="1" customWidth="1"/>
    <col min="14643" max="14643" width="24.28515625" bestFit="1" customWidth="1"/>
    <col min="14644" max="14644" width="24.5703125" bestFit="1" customWidth="1"/>
    <col min="14645" max="14645" width="26.85546875" bestFit="1" customWidth="1"/>
    <col min="14646" max="14646" width="27.140625" bestFit="1" customWidth="1"/>
    <col min="14647" max="14647" width="24.140625" bestFit="1" customWidth="1"/>
    <col min="14648" max="14648" width="24.42578125" bestFit="1" customWidth="1"/>
    <col min="14649" max="14649" width="24.85546875" bestFit="1" customWidth="1"/>
    <col min="14843" max="14843" width="48.140625" bestFit="1" customWidth="1"/>
    <col min="14844" max="14844" width="34.42578125" customWidth="1"/>
    <col min="14845" max="14845" width="9" customWidth="1"/>
    <col min="14846" max="14846" width="15.5703125" bestFit="1" customWidth="1"/>
    <col min="14847" max="14855" width="18.42578125" bestFit="1" customWidth="1"/>
    <col min="14856" max="14856" width="19.42578125" bestFit="1" customWidth="1"/>
    <col min="14857" max="14857" width="6.5703125" bestFit="1" customWidth="1"/>
    <col min="14858" max="14866" width="16.7109375" bestFit="1" customWidth="1"/>
    <col min="14867" max="14877" width="17.85546875" bestFit="1" customWidth="1"/>
    <col min="14878" max="14882" width="24.5703125" bestFit="1" customWidth="1"/>
    <col min="14883" max="14887" width="25.85546875" bestFit="1" customWidth="1"/>
    <col min="14888" max="14888" width="12.140625" bestFit="1" customWidth="1"/>
    <col min="14889" max="14889" width="14.5703125" bestFit="1" customWidth="1"/>
    <col min="14890" max="14890" width="17.5703125" bestFit="1" customWidth="1"/>
    <col min="14891" max="14891" width="22.7109375" bestFit="1" customWidth="1"/>
    <col min="14892" max="14892" width="25.7109375" bestFit="1" customWidth="1"/>
    <col min="14893" max="14893" width="33.5703125" bestFit="1" customWidth="1"/>
    <col min="14894" max="14894" width="36.5703125" bestFit="1" customWidth="1"/>
    <col min="14895" max="14895" width="22.7109375" bestFit="1" customWidth="1"/>
    <col min="14896" max="14896" width="30" bestFit="1" customWidth="1"/>
    <col min="14897" max="14897" width="27" bestFit="1" customWidth="1"/>
    <col min="14898" max="14898" width="27.28515625" bestFit="1" customWidth="1"/>
    <col min="14899" max="14899" width="24.28515625" bestFit="1" customWidth="1"/>
    <col min="14900" max="14900" width="24.5703125" bestFit="1" customWidth="1"/>
    <col min="14901" max="14901" width="26.85546875" bestFit="1" customWidth="1"/>
    <col min="14902" max="14902" width="27.140625" bestFit="1" customWidth="1"/>
    <col min="14903" max="14903" width="24.140625" bestFit="1" customWidth="1"/>
    <col min="14904" max="14904" width="24.42578125" bestFit="1" customWidth="1"/>
    <col min="14905" max="14905" width="24.85546875" bestFit="1" customWidth="1"/>
    <col min="15099" max="15099" width="48.140625" bestFit="1" customWidth="1"/>
    <col min="15100" max="15100" width="34.42578125" customWidth="1"/>
    <col min="15101" max="15101" width="9" customWidth="1"/>
    <col min="15102" max="15102" width="15.5703125" bestFit="1" customWidth="1"/>
    <col min="15103" max="15111" width="18.42578125" bestFit="1" customWidth="1"/>
    <col min="15112" max="15112" width="19.42578125" bestFit="1" customWidth="1"/>
    <col min="15113" max="15113" width="6.5703125" bestFit="1" customWidth="1"/>
    <col min="15114" max="15122" width="16.7109375" bestFit="1" customWidth="1"/>
    <col min="15123" max="15133" width="17.85546875" bestFit="1" customWidth="1"/>
    <col min="15134" max="15138" width="24.5703125" bestFit="1" customWidth="1"/>
    <col min="15139" max="15143" width="25.85546875" bestFit="1" customWidth="1"/>
    <col min="15144" max="15144" width="12.140625" bestFit="1" customWidth="1"/>
    <col min="15145" max="15145" width="14.5703125" bestFit="1" customWidth="1"/>
    <col min="15146" max="15146" width="17.5703125" bestFit="1" customWidth="1"/>
    <col min="15147" max="15147" width="22.7109375" bestFit="1" customWidth="1"/>
    <col min="15148" max="15148" width="25.7109375" bestFit="1" customWidth="1"/>
    <col min="15149" max="15149" width="33.5703125" bestFit="1" customWidth="1"/>
    <col min="15150" max="15150" width="36.5703125" bestFit="1" customWidth="1"/>
    <col min="15151" max="15151" width="22.7109375" bestFit="1" customWidth="1"/>
    <col min="15152" max="15152" width="30" bestFit="1" customWidth="1"/>
    <col min="15153" max="15153" width="27" bestFit="1" customWidth="1"/>
    <col min="15154" max="15154" width="27.28515625" bestFit="1" customWidth="1"/>
    <col min="15155" max="15155" width="24.28515625" bestFit="1" customWidth="1"/>
    <col min="15156" max="15156" width="24.5703125" bestFit="1" customWidth="1"/>
    <col min="15157" max="15157" width="26.85546875" bestFit="1" customWidth="1"/>
    <col min="15158" max="15158" width="27.140625" bestFit="1" customWidth="1"/>
    <col min="15159" max="15159" width="24.140625" bestFit="1" customWidth="1"/>
    <col min="15160" max="15160" width="24.42578125" bestFit="1" customWidth="1"/>
    <col min="15161" max="15161" width="24.85546875" bestFit="1" customWidth="1"/>
    <col min="15355" max="15355" width="48.140625" bestFit="1" customWidth="1"/>
    <col min="15356" max="15356" width="34.42578125" customWidth="1"/>
    <col min="15357" max="15357" width="9" customWidth="1"/>
    <col min="15358" max="15358" width="15.5703125" bestFit="1" customWidth="1"/>
    <col min="15359" max="15367" width="18.42578125" bestFit="1" customWidth="1"/>
    <col min="15368" max="15368" width="19.42578125" bestFit="1" customWidth="1"/>
    <col min="15369" max="15369" width="6.5703125" bestFit="1" customWidth="1"/>
    <col min="15370" max="15378" width="16.7109375" bestFit="1" customWidth="1"/>
    <col min="15379" max="15389" width="17.85546875" bestFit="1" customWidth="1"/>
    <col min="15390" max="15394" width="24.5703125" bestFit="1" customWidth="1"/>
    <col min="15395" max="15399" width="25.85546875" bestFit="1" customWidth="1"/>
    <col min="15400" max="15400" width="12.140625" bestFit="1" customWidth="1"/>
    <col min="15401" max="15401" width="14.5703125" bestFit="1" customWidth="1"/>
    <col min="15402" max="15402" width="17.5703125" bestFit="1" customWidth="1"/>
    <col min="15403" max="15403" width="22.7109375" bestFit="1" customWidth="1"/>
    <col min="15404" max="15404" width="25.7109375" bestFit="1" customWidth="1"/>
    <col min="15405" max="15405" width="33.5703125" bestFit="1" customWidth="1"/>
    <col min="15406" max="15406" width="36.5703125" bestFit="1" customWidth="1"/>
    <col min="15407" max="15407" width="22.7109375" bestFit="1" customWidth="1"/>
    <col min="15408" max="15408" width="30" bestFit="1" customWidth="1"/>
    <col min="15409" max="15409" width="27" bestFit="1" customWidth="1"/>
    <col min="15410" max="15410" width="27.28515625" bestFit="1" customWidth="1"/>
    <col min="15411" max="15411" width="24.28515625" bestFit="1" customWidth="1"/>
    <col min="15412" max="15412" width="24.5703125" bestFit="1" customWidth="1"/>
    <col min="15413" max="15413" width="26.85546875" bestFit="1" customWidth="1"/>
    <col min="15414" max="15414" width="27.140625" bestFit="1" customWidth="1"/>
    <col min="15415" max="15415" width="24.140625" bestFit="1" customWidth="1"/>
    <col min="15416" max="15416" width="24.42578125" bestFit="1" customWidth="1"/>
    <col min="15417" max="15417" width="24.85546875" bestFit="1" customWidth="1"/>
    <col min="15611" max="15611" width="48.140625" bestFit="1" customWidth="1"/>
    <col min="15612" max="15612" width="34.42578125" customWidth="1"/>
    <col min="15613" max="15613" width="9" customWidth="1"/>
    <col min="15614" max="15614" width="15.5703125" bestFit="1" customWidth="1"/>
    <col min="15615" max="15623" width="18.42578125" bestFit="1" customWidth="1"/>
    <col min="15624" max="15624" width="19.42578125" bestFit="1" customWidth="1"/>
    <col min="15625" max="15625" width="6.5703125" bestFit="1" customWidth="1"/>
    <col min="15626" max="15634" width="16.7109375" bestFit="1" customWidth="1"/>
    <col min="15635" max="15645" width="17.85546875" bestFit="1" customWidth="1"/>
    <col min="15646" max="15650" width="24.5703125" bestFit="1" customWidth="1"/>
    <col min="15651" max="15655" width="25.85546875" bestFit="1" customWidth="1"/>
    <col min="15656" max="15656" width="12.140625" bestFit="1" customWidth="1"/>
    <col min="15657" max="15657" width="14.5703125" bestFit="1" customWidth="1"/>
    <col min="15658" max="15658" width="17.5703125" bestFit="1" customWidth="1"/>
    <col min="15659" max="15659" width="22.7109375" bestFit="1" customWidth="1"/>
    <col min="15660" max="15660" width="25.7109375" bestFit="1" customWidth="1"/>
    <col min="15661" max="15661" width="33.5703125" bestFit="1" customWidth="1"/>
    <col min="15662" max="15662" width="36.5703125" bestFit="1" customWidth="1"/>
    <col min="15663" max="15663" width="22.7109375" bestFit="1" customWidth="1"/>
    <col min="15664" max="15664" width="30" bestFit="1" customWidth="1"/>
    <col min="15665" max="15665" width="27" bestFit="1" customWidth="1"/>
    <col min="15666" max="15666" width="27.28515625" bestFit="1" customWidth="1"/>
    <col min="15667" max="15667" width="24.28515625" bestFit="1" customWidth="1"/>
    <col min="15668" max="15668" width="24.5703125" bestFit="1" customWidth="1"/>
    <col min="15669" max="15669" width="26.85546875" bestFit="1" customWidth="1"/>
    <col min="15670" max="15670" width="27.140625" bestFit="1" customWidth="1"/>
    <col min="15671" max="15671" width="24.140625" bestFit="1" customWidth="1"/>
    <col min="15672" max="15672" width="24.42578125" bestFit="1" customWidth="1"/>
    <col min="15673" max="15673" width="24.85546875" bestFit="1" customWidth="1"/>
    <col min="15867" max="15867" width="48.140625" bestFit="1" customWidth="1"/>
    <col min="15868" max="15868" width="34.42578125" customWidth="1"/>
    <col min="15869" max="15869" width="9" customWidth="1"/>
    <col min="15870" max="15870" width="15.5703125" bestFit="1" customWidth="1"/>
    <col min="15871" max="15879" width="18.42578125" bestFit="1" customWidth="1"/>
    <col min="15880" max="15880" width="19.42578125" bestFit="1" customWidth="1"/>
    <col min="15881" max="15881" width="6.5703125" bestFit="1" customWidth="1"/>
    <col min="15882" max="15890" width="16.7109375" bestFit="1" customWidth="1"/>
    <col min="15891" max="15901" width="17.85546875" bestFit="1" customWidth="1"/>
    <col min="15902" max="15906" width="24.5703125" bestFit="1" customWidth="1"/>
    <col min="15907" max="15911" width="25.85546875" bestFit="1" customWidth="1"/>
    <col min="15912" max="15912" width="12.140625" bestFit="1" customWidth="1"/>
    <col min="15913" max="15913" width="14.5703125" bestFit="1" customWidth="1"/>
    <col min="15914" max="15914" width="17.5703125" bestFit="1" customWidth="1"/>
    <col min="15915" max="15915" width="22.7109375" bestFit="1" customWidth="1"/>
    <col min="15916" max="15916" width="25.7109375" bestFit="1" customWidth="1"/>
    <col min="15917" max="15917" width="33.5703125" bestFit="1" customWidth="1"/>
    <col min="15918" max="15918" width="36.5703125" bestFit="1" customWidth="1"/>
    <col min="15919" max="15919" width="22.7109375" bestFit="1" customWidth="1"/>
    <col min="15920" max="15920" width="30" bestFit="1" customWidth="1"/>
    <col min="15921" max="15921" width="27" bestFit="1" customWidth="1"/>
    <col min="15922" max="15922" width="27.28515625" bestFit="1" customWidth="1"/>
    <col min="15923" max="15923" width="24.28515625" bestFit="1" customWidth="1"/>
    <col min="15924" max="15924" width="24.5703125" bestFit="1" customWidth="1"/>
    <col min="15925" max="15925" width="26.85546875" bestFit="1" customWidth="1"/>
    <col min="15926" max="15926" width="27.140625" bestFit="1" customWidth="1"/>
    <col min="15927" max="15927" width="24.140625" bestFit="1" customWidth="1"/>
    <col min="15928" max="15928" width="24.42578125" bestFit="1" customWidth="1"/>
    <col min="15929" max="15929" width="24.85546875" bestFit="1" customWidth="1"/>
    <col min="16123" max="16123" width="48.140625" bestFit="1" customWidth="1"/>
    <col min="16124" max="16124" width="34.42578125" customWidth="1"/>
    <col min="16125" max="16125" width="9" customWidth="1"/>
    <col min="16126" max="16126" width="15.5703125" bestFit="1" customWidth="1"/>
    <col min="16127" max="16135" width="18.42578125" bestFit="1" customWidth="1"/>
    <col min="16136" max="16136" width="19.42578125" bestFit="1" customWidth="1"/>
    <col min="16137" max="16137" width="6.5703125" bestFit="1" customWidth="1"/>
    <col min="16138" max="16146" width="16.7109375" bestFit="1" customWidth="1"/>
    <col min="16147" max="16157" width="17.85546875" bestFit="1" customWidth="1"/>
    <col min="16158" max="16162" width="24.5703125" bestFit="1" customWidth="1"/>
    <col min="16163" max="16167" width="25.85546875" bestFit="1" customWidth="1"/>
    <col min="16168" max="16168" width="12.140625" bestFit="1" customWidth="1"/>
    <col min="16169" max="16169" width="14.5703125" bestFit="1" customWidth="1"/>
    <col min="16170" max="16170" width="17.5703125" bestFit="1" customWidth="1"/>
    <col min="16171" max="16171" width="22.7109375" bestFit="1" customWidth="1"/>
    <col min="16172" max="16172" width="25.7109375" bestFit="1" customWidth="1"/>
    <col min="16173" max="16173" width="33.5703125" bestFit="1" customWidth="1"/>
    <col min="16174" max="16174" width="36.5703125" bestFit="1" customWidth="1"/>
    <col min="16175" max="16175" width="22.7109375" bestFit="1" customWidth="1"/>
    <col min="16176" max="16176" width="30" bestFit="1" customWidth="1"/>
    <col min="16177" max="16177" width="27" bestFit="1" customWidth="1"/>
    <col min="16178" max="16178" width="27.28515625" bestFit="1" customWidth="1"/>
    <col min="16179" max="16179" width="24.28515625" bestFit="1" customWidth="1"/>
    <col min="16180" max="16180" width="24.5703125" bestFit="1" customWidth="1"/>
    <col min="16181" max="16181" width="26.85546875" bestFit="1" customWidth="1"/>
    <col min="16182" max="16182" width="27.140625" bestFit="1" customWidth="1"/>
    <col min="16183" max="16183" width="24.140625" bestFit="1" customWidth="1"/>
    <col min="16184" max="16184" width="24.42578125" bestFit="1" customWidth="1"/>
    <col min="16185" max="16185" width="24.85546875" bestFit="1" customWidth="1"/>
  </cols>
  <sheetData>
    <row r="1" spans="1:73" s="2" customFormat="1" ht="25.5">
      <c r="A1" s="1" t="s">
        <v>273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26" t="s">
        <v>159</v>
      </c>
      <c r="BE1" s="26" t="s">
        <v>160</v>
      </c>
      <c r="BF1" s="22" t="s">
        <v>161</v>
      </c>
      <c r="BG1" s="22" t="s">
        <v>162</v>
      </c>
      <c r="BH1" s="29" t="s">
        <v>151</v>
      </c>
      <c r="BI1" s="29" t="s">
        <v>152</v>
      </c>
      <c r="BJ1" s="29" t="s">
        <v>153</v>
      </c>
      <c r="BK1" s="29" t="s">
        <v>154</v>
      </c>
      <c r="BL1" s="29" t="s">
        <v>155</v>
      </c>
      <c r="BM1" s="29" t="s">
        <v>162</v>
      </c>
      <c r="BN1" s="29" t="s">
        <v>171</v>
      </c>
      <c r="BO1" s="29" t="s">
        <v>172</v>
      </c>
      <c r="BP1" s="29" t="s">
        <v>163</v>
      </c>
      <c r="BQ1" s="40" t="s">
        <v>173</v>
      </c>
      <c r="BR1" s="19">
        <v>750</v>
      </c>
      <c r="BS1" s="23" t="s">
        <v>156</v>
      </c>
      <c r="BT1" s="24">
        <v>5.2999999999999999E-2</v>
      </c>
      <c r="BU1" s="25">
        <v>0.54</v>
      </c>
    </row>
    <row r="2" spans="1:73" ht="30">
      <c r="A2" t="s">
        <v>143</v>
      </c>
      <c r="B2" s="3" t="s">
        <v>165</v>
      </c>
      <c r="C2" s="4">
        <v>20.92</v>
      </c>
      <c r="D2" s="4">
        <v>1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5">
        <v>2.9399999999999999E-2</v>
      </c>
      <c r="P2" s="5">
        <v>4.4000000000000003E-3</v>
      </c>
      <c r="Q2" s="5">
        <v>-4.1000000000000003E-3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5.7000000000000002E-3</v>
      </c>
      <c r="AV2" s="5">
        <v>4.7000000000000002E-3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1.0864</v>
      </c>
      <c r="BD2" s="5">
        <v>5.1999999999999998E-3</v>
      </c>
      <c r="BE2" s="5">
        <v>1.2999999999999999E-3</v>
      </c>
      <c r="BF2" s="5">
        <v>0.25</v>
      </c>
      <c r="BG2" s="42">
        <v>2E-3</v>
      </c>
      <c r="BH2" s="21">
        <f t="shared" ref="BH2:BH33" si="0">$BR$1*$BT$4</f>
        <v>51.915000000000006</v>
      </c>
      <c r="BI2" s="21">
        <f t="shared" ref="BI2:BI33" si="1">SUM($C2:$N2)+$BR$1*SUM($O2:$AI2,$AT2)</f>
        <v>44.195</v>
      </c>
      <c r="BJ2" s="21">
        <f t="shared" ref="BJ2:BJ33" si="2">$BR$1*$BT$4*($BC2-1)</f>
        <v>4.4854560000000019</v>
      </c>
      <c r="BK2" s="21">
        <f t="shared" ref="BK2:BK33" si="3">$BR$1*$BC2*SUM($AU2:$AV2)</f>
        <v>8.4739199999999997</v>
      </c>
      <c r="BL2" s="21">
        <f t="shared" ref="BL2:BL33" si="4">$BR$1*$BC2*SUM($BD2:$BE2)+$BF2</f>
        <v>5.5461999999999998</v>
      </c>
      <c r="BM2" s="21">
        <f t="shared" ref="BM2:BM33" si="5">$BG2*$BR$1</f>
        <v>1.5</v>
      </c>
      <c r="BN2" s="44">
        <f t="shared" ref="BN2:BN33" si="6">SUM(BH2:BM2)*0.13</f>
        <v>15.09502488</v>
      </c>
      <c r="BO2" s="43">
        <v>0</v>
      </c>
      <c r="BP2" s="44">
        <f t="shared" ref="BP2:BP33" si="7">SUM(BH2:BM2)+BN2</f>
        <v>131.21060088000002</v>
      </c>
      <c r="BS2" s="18" t="s">
        <v>157</v>
      </c>
      <c r="BT2" s="19">
        <v>0.08</v>
      </c>
      <c r="BU2" s="20">
        <v>0.26</v>
      </c>
    </row>
    <row r="3" spans="1:73">
      <c r="A3" t="s">
        <v>54</v>
      </c>
      <c r="B3" s="3" t="s">
        <v>55</v>
      </c>
      <c r="C3" s="4">
        <v>30.53</v>
      </c>
      <c r="D3" s="4">
        <v>3.5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1.21E-2</v>
      </c>
      <c r="P3" s="5">
        <v>-1.8E-3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-2.8E-3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5.4000000000000003E-3</v>
      </c>
      <c r="AV3" s="5">
        <v>2.3999999999999998E-3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1.0752999999999999</v>
      </c>
      <c r="BD3" s="5">
        <v>5.1999999999999998E-3</v>
      </c>
      <c r="BE3" s="5">
        <v>1.2999999999999999E-3</v>
      </c>
      <c r="BF3" s="5">
        <v>0.25</v>
      </c>
      <c r="BG3" s="41">
        <v>7.0000000000000001E-3</v>
      </c>
      <c r="BH3" s="21">
        <f t="shared" si="0"/>
        <v>51.915000000000006</v>
      </c>
      <c r="BI3" s="21">
        <f t="shared" si="1"/>
        <v>41.755000000000003</v>
      </c>
      <c r="BJ3" s="21">
        <f t="shared" si="2"/>
        <v>3.9091994999999966</v>
      </c>
      <c r="BK3" s="21">
        <f t="shared" si="3"/>
        <v>6.2905049999999987</v>
      </c>
      <c r="BL3" s="21">
        <f t="shared" si="4"/>
        <v>5.4920874999999993</v>
      </c>
      <c r="BM3" s="21">
        <f t="shared" si="5"/>
        <v>5.25</v>
      </c>
      <c r="BN3" s="44">
        <f t="shared" si="6"/>
        <v>14.899532960000002</v>
      </c>
      <c r="BO3" s="43">
        <v>0</v>
      </c>
      <c r="BP3" s="44">
        <f t="shared" si="7"/>
        <v>129.51132496000002</v>
      </c>
      <c r="BS3" s="18" t="s">
        <v>158</v>
      </c>
      <c r="BT3" s="19">
        <v>9.9000000000000005E-2</v>
      </c>
      <c r="BU3" s="20">
        <v>0.2</v>
      </c>
    </row>
    <row r="4" spans="1:73">
      <c r="A4" t="s">
        <v>57</v>
      </c>
      <c r="B4" s="3" t="s">
        <v>55</v>
      </c>
      <c r="C4" s="4">
        <v>13.66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1.8599999999999998E-2</v>
      </c>
      <c r="P4" s="5">
        <v>-1.4E-3</v>
      </c>
      <c r="Q4" s="5">
        <v>-1.6000000000000001E-3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2.0000000000000001E-4</v>
      </c>
      <c r="AU4" s="5">
        <v>6.0000000000000001E-3</v>
      </c>
      <c r="AV4" s="5">
        <v>5.3E-3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1.0356000000000001</v>
      </c>
      <c r="BD4" s="5">
        <v>5.1999999999999998E-3</v>
      </c>
      <c r="BE4" s="5">
        <v>1.2999999999999999E-3</v>
      </c>
      <c r="BF4" s="5">
        <v>0.25</v>
      </c>
      <c r="BG4" s="41">
        <v>7.0000000000000001E-3</v>
      </c>
      <c r="BH4" s="21">
        <f t="shared" si="0"/>
        <v>51.915000000000006</v>
      </c>
      <c r="BI4" s="21">
        <f t="shared" si="1"/>
        <v>26.509999999999998</v>
      </c>
      <c r="BJ4" s="21">
        <f t="shared" si="2"/>
        <v>1.8481740000000042</v>
      </c>
      <c r="BK4" s="21">
        <f t="shared" si="3"/>
        <v>8.7767100000000013</v>
      </c>
      <c r="BL4" s="21">
        <f t="shared" si="4"/>
        <v>5.2985499999999996</v>
      </c>
      <c r="BM4" s="21">
        <f t="shared" si="5"/>
        <v>5.25</v>
      </c>
      <c r="BN4" s="44">
        <f t="shared" si="6"/>
        <v>12.947796420000003</v>
      </c>
      <c r="BO4" s="43">
        <v>0</v>
      </c>
      <c r="BP4" s="44">
        <f t="shared" si="7"/>
        <v>112.54623042000003</v>
      </c>
      <c r="BT4">
        <f>BT1*BU1+BT2*BU2+BT3*BU3</f>
        <v>6.9220000000000004E-2</v>
      </c>
    </row>
    <row r="5" spans="1:73">
      <c r="A5" t="s">
        <v>58</v>
      </c>
      <c r="B5" s="3" t="s">
        <v>55</v>
      </c>
      <c r="C5" s="4">
        <v>10.95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2.1600000000000001E-2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8.0000000000000004E-4</v>
      </c>
      <c r="AU5" s="5">
        <v>5.1999999999999998E-3</v>
      </c>
      <c r="AV5" s="5">
        <v>3.8999999999999998E-3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1.0495000000000001</v>
      </c>
      <c r="BD5" s="5">
        <v>5.1999999999999998E-3</v>
      </c>
      <c r="BE5" s="5">
        <v>1.2999999999999999E-3</v>
      </c>
      <c r="BF5" s="5">
        <v>0.25</v>
      </c>
      <c r="BG5" s="41">
        <v>7.0000000000000001E-3</v>
      </c>
      <c r="BH5" s="21">
        <f t="shared" si="0"/>
        <v>51.915000000000006</v>
      </c>
      <c r="BI5" s="21">
        <f t="shared" si="1"/>
        <v>28.75</v>
      </c>
      <c r="BJ5" s="21">
        <f t="shared" si="2"/>
        <v>2.5697925000000055</v>
      </c>
      <c r="BK5" s="21">
        <f t="shared" si="3"/>
        <v>7.1628375000000011</v>
      </c>
      <c r="BL5" s="21">
        <f t="shared" si="4"/>
        <v>5.3663125000000003</v>
      </c>
      <c r="BM5" s="21">
        <f t="shared" si="5"/>
        <v>5.25</v>
      </c>
      <c r="BN5" s="44">
        <f t="shared" si="6"/>
        <v>13.131812525000003</v>
      </c>
      <c r="BO5" s="43">
        <v>0</v>
      </c>
      <c r="BP5" s="44">
        <f t="shared" si="7"/>
        <v>114.14575502500001</v>
      </c>
    </row>
    <row r="6" spans="1:73">
      <c r="A6" t="s">
        <v>59</v>
      </c>
      <c r="B6" s="3" t="s">
        <v>55</v>
      </c>
      <c r="C6" s="4">
        <v>11.34</v>
      </c>
      <c r="D6" s="4">
        <v>2.0699999999999998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1.37E-2</v>
      </c>
      <c r="P6" s="5">
        <v>-4.4000000000000003E-3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7.4999999999999997E-3</v>
      </c>
      <c r="AV6" s="5">
        <v>5.7000000000000002E-3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1.042</v>
      </c>
      <c r="BD6" s="5">
        <v>5.1999999999999998E-3</v>
      </c>
      <c r="BE6" s="5">
        <v>1.2999999999999999E-3</v>
      </c>
      <c r="BF6" s="5">
        <v>0.25</v>
      </c>
      <c r="BG6" s="41">
        <v>7.0000000000000001E-3</v>
      </c>
      <c r="BH6" s="21">
        <f t="shared" si="0"/>
        <v>51.915000000000006</v>
      </c>
      <c r="BI6" s="21">
        <f t="shared" si="1"/>
        <v>20.384999999999998</v>
      </c>
      <c r="BJ6" s="21">
        <f t="shared" si="2"/>
        <v>2.1804300000000021</v>
      </c>
      <c r="BK6" s="21">
        <f t="shared" si="3"/>
        <v>10.315799999999999</v>
      </c>
      <c r="BL6" s="21">
        <f t="shared" si="4"/>
        <v>5.3297499999999998</v>
      </c>
      <c r="BM6" s="21">
        <f t="shared" si="5"/>
        <v>5.25</v>
      </c>
      <c r="BN6" s="44">
        <f t="shared" si="6"/>
        <v>12.398877400000002</v>
      </c>
      <c r="BO6" s="43">
        <v>0</v>
      </c>
      <c r="BP6" s="44">
        <f t="shared" si="7"/>
        <v>107.77485740000002</v>
      </c>
    </row>
    <row r="7" spans="1:73">
      <c r="A7" t="s">
        <v>60</v>
      </c>
      <c r="B7" s="3" t="s">
        <v>55</v>
      </c>
      <c r="C7" s="4">
        <v>12.15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1.66E-2</v>
      </c>
      <c r="P7" s="5">
        <v>-5.9999999999999995E-4</v>
      </c>
      <c r="Q7" s="5">
        <v>2.9999999999999997E-4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2.9999999999999997E-4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6.1000000000000004E-3</v>
      </c>
      <c r="AV7" s="5">
        <v>5.4000000000000003E-3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1.0405</v>
      </c>
      <c r="BD7" s="5">
        <v>5.1999999999999998E-3</v>
      </c>
      <c r="BE7" s="5">
        <v>1.2999999999999999E-3</v>
      </c>
      <c r="BF7" s="5">
        <v>0.25</v>
      </c>
      <c r="BG7" s="41">
        <v>7.0000000000000001E-3</v>
      </c>
      <c r="BH7" s="21">
        <f t="shared" si="0"/>
        <v>51.915000000000006</v>
      </c>
      <c r="BI7" s="21">
        <f t="shared" si="1"/>
        <v>25.375</v>
      </c>
      <c r="BJ7" s="21">
        <f t="shared" si="2"/>
        <v>2.1025574999999992</v>
      </c>
      <c r="BK7" s="21">
        <f t="shared" si="3"/>
        <v>8.9743124999999999</v>
      </c>
      <c r="BL7" s="21">
        <f t="shared" si="4"/>
        <v>5.3224374999999995</v>
      </c>
      <c r="BM7" s="21">
        <f t="shared" si="5"/>
        <v>5.25</v>
      </c>
      <c r="BN7" s="44">
        <f t="shared" si="6"/>
        <v>12.862109975000003</v>
      </c>
      <c r="BO7" s="43">
        <v>0</v>
      </c>
      <c r="BP7" s="44">
        <f t="shared" si="7"/>
        <v>111.80141747500002</v>
      </c>
    </row>
    <row r="8" spans="1:73">
      <c r="A8" t="s">
        <v>61</v>
      </c>
      <c r="B8" s="3" t="s">
        <v>55</v>
      </c>
      <c r="C8" s="4">
        <v>9.93</v>
      </c>
      <c r="D8" s="4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1.61E-2</v>
      </c>
      <c r="P8" s="5">
        <v>-4.0000000000000001E-3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1E-4</v>
      </c>
      <c r="AU8" s="5">
        <v>4.4999999999999997E-3</v>
      </c>
      <c r="AV8" s="5">
        <v>3.2000000000000002E-3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1.0286</v>
      </c>
      <c r="BD8" s="5">
        <v>5.1999999999999998E-3</v>
      </c>
      <c r="BE8" s="5">
        <v>1.2999999999999999E-3</v>
      </c>
      <c r="BF8" s="5">
        <v>0.25</v>
      </c>
      <c r="BG8" s="41">
        <v>7.0000000000000001E-3</v>
      </c>
      <c r="BH8" s="21">
        <f t="shared" si="0"/>
        <v>51.915000000000006</v>
      </c>
      <c r="BI8" s="21">
        <f t="shared" si="1"/>
        <v>20.079999999999998</v>
      </c>
      <c r="BJ8" s="21">
        <f t="shared" si="2"/>
        <v>1.484768999999998</v>
      </c>
      <c r="BK8" s="21">
        <f t="shared" si="3"/>
        <v>5.9401649999999995</v>
      </c>
      <c r="BL8" s="21">
        <f t="shared" si="4"/>
        <v>5.2644249999999992</v>
      </c>
      <c r="BM8" s="21">
        <f t="shared" si="5"/>
        <v>5.25</v>
      </c>
      <c r="BN8" s="44">
        <f t="shared" si="6"/>
        <v>11.691466670000001</v>
      </c>
      <c r="BO8" s="43">
        <v>0</v>
      </c>
      <c r="BP8" s="44">
        <f t="shared" si="7"/>
        <v>101.62582567</v>
      </c>
    </row>
    <row r="9" spans="1:73">
      <c r="A9" t="s">
        <v>62</v>
      </c>
      <c r="B9" s="3" t="s">
        <v>55</v>
      </c>
      <c r="C9" s="4">
        <v>17.809999999999999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1.4999999999999999E-2</v>
      </c>
      <c r="P9" s="5">
        <v>-2.0000000000000001E-4</v>
      </c>
      <c r="Q9" s="5">
        <v>-7.3000000000000001E-3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1.6000000000000001E-3</v>
      </c>
      <c r="AU9" s="5">
        <v>4.7000000000000002E-3</v>
      </c>
      <c r="AV9" s="5">
        <v>3.8999999999999998E-3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1.0719000000000001</v>
      </c>
      <c r="BD9" s="5">
        <v>5.1999999999999998E-3</v>
      </c>
      <c r="BE9" s="5">
        <v>1.2999999999999999E-3</v>
      </c>
      <c r="BF9" s="5">
        <v>0.25</v>
      </c>
      <c r="BG9" s="42">
        <v>5.1000000000000004E-3</v>
      </c>
      <c r="BH9" s="21">
        <f t="shared" si="0"/>
        <v>51.915000000000006</v>
      </c>
      <c r="BI9" s="21">
        <f t="shared" si="1"/>
        <v>25.634999999999998</v>
      </c>
      <c r="BJ9" s="21">
        <f t="shared" si="2"/>
        <v>3.7326885000000045</v>
      </c>
      <c r="BK9" s="21">
        <f t="shared" si="3"/>
        <v>6.913755000000001</v>
      </c>
      <c r="BL9" s="21">
        <f t="shared" si="4"/>
        <v>5.4755124999999998</v>
      </c>
      <c r="BM9" s="21">
        <f t="shared" si="5"/>
        <v>3.8250000000000002</v>
      </c>
      <c r="BN9" s="44">
        <f t="shared" si="6"/>
        <v>12.674604280000002</v>
      </c>
      <c r="BO9" s="43">
        <v>0</v>
      </c>
      <c r="BP9" s="44">
        <f t="shared" si="7"/>
        <v>110.17156028000001</v>
      </c>
    </row>
    <row r="10" spans="1:73">
      <c r="A10" t="s">
        <v>63</v>
      </c>
      <c r="B10" s="3" t="s">
        <v>55</v>
      </c>
      <c r="C10" s="4">
        <v>17.809999999999999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1.4999999999999999E-2</v>
      </c>
      <c r="P10" s="5">
        <v>-2.0000000000000001E-4</v>
      </c>
      <c r="Q10" s="5">
        <v>1.8E-3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5.7999999999999996E-3</v>
      </c>
      <c r="AV10" s="5">
        <v>5.3E-3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1.0390999999999999</v>
      </c>
      <c r="BD10" s="5">
        <v>5.1999999999999998E-3</v>
      </c>
      <c r="BE10" s="5">
        <v>1.2999999999999999E-3</v>
      </c>
      <c r="BF10" s="5">
        <v>0.25</v>
      </c>
      <c r="BG10" s="42">
        <v>0</v>
      </c>
      <c r="BH10" s="21">
        <f t="shared" si="0"/>
        <v>51.915000000000006</v>
      </c>
      <c r="BI10" s="21">
        <f t="shared" si="1"/>
        <v>31.259999999999998</v>
      </c>
      <c r="BJ10" s="21">
        <f t="shared" si="2"/>
        <v>2.0298764999999959</v>
      </c>
      <c r="BK10" s="21">
        <f t="shared" si="3"/>
        <v>8.650507499999998</v>
      </c>
      <c r="BL10" s="21">
        <f t="shared" si="4"/>
        <v>5.3156124999999994</v>
      </c>
      <c r="BM10" s="21">
        <f t="shared" si="5"/>
        <v>0</v>
      </c>
      <c r="BN10" s="44">
        <f t="shared" si="6"/>
        <v>12.892229545000003</v>
      </c>
      <c r="BO10" s="43">
        <v>0</v>
      </c>
      <c r="BP10" s="44">
        <f t="shared" si="7"/>
        <v>112.06322604500002</v>
      </c>
    </row>
    <row r="11" spans="1:73">
      <c r="A11" t="s">
        <v>64</v>
      </c>
      <c r="B11" s="3" t="s">
        <v>55</v>
      </c>
      <c r="C11" s="4">
        <v>15.46</v>
      </c>
      <c r="D11" s="4">
        <v>1</v>
      </c>
      <c r="E11" s="4">
        <v>0.73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2.1899999999999999E-2</v>
      </c>
      <c r="P11" s="5">
        <v>-2.0000000000000001E-4</v>
      </c>
      <c r="Q11" s="5">
        <v>1E-3</v>
      </c>
      <c r="R11" s="5">
        <v>2.0000000000000001E-4</v>
      </c>
      <c r="S11" s="5">
        <v>6.4000000000000003E-3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1E-4</v>
      </c>
      <c r="AU11" s="5">
        <v>5.1999999999999998E-3</v>
      </c>
      <c r="AV11" s="5">
        <v>4.1999999999999997E-3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1.0382</v>
      </c>
      <c r="BD11" s="5">
        <v>5.1999999999999998E-3</v>
      </c>
      <c r="BE11" s="5">
        <v>1.2999999999999999E-3</v>
      </c>
      <c r="BF11" s="5">
        <v>0.25</v>
      </c>
      <c r="BG11" s="41">
        <v>7.0000000000000001E-3</v>
      </c>
      <c r="BH11" s="21">
        <f t="shared" si="0"/>
        <v>51.915000000000006</v>
      </c>
      <c r="BI11" s="21">
        <f t="shared" si="1"/>
        <v>39.24</v>
      </c>
      <c r="BJ11" s="21">
        <f t="shared" si="2"/>
        <v>1.9831530000000008</v>
      </c>
      <c r="BK11" s="21">
        <f t="shared" si="3"/>
        <v>7.3193099999999989</v>
      </c>
      <c r="BL11" s="21">
        <f t="shared" si="4"/>
        <v>5.3112249999999994</v>
      </c>
      <c r="BM11" s="21">
        <f t="shared" si="5"/>
        <v>5.25</v>
      </c>
      <c r="BN11" s="44">
        <f t="shared" si="6"/>
        <v>14.43242944</v>
      </c>
      <c r="BO11" s="43">
        <v>0</v>
      </c>
      <c r="BP11" s="44">
        <f t="shared" si="7"/>
        <v>125.45111743999999</v>
      </c>
    </row>
    <row r="12" spans="1:73">
      <c r="A12" t="s">
        <v>65</v>
      </c>
      <c r="B12" s="3" t="s">
        <v>55</v>
      </c>
      <c r="C12" s="4">
        <v>13.99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1.29E-2</v>
      </c>
      <c r="P12" s="5">
        <v>-1.5E-3</v>
      </c>
      <c r="Q12" s="5">
        <v>-1.5E-3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5.9999999999999995E-4</v>
      </c>
      <c r="AU12" s="5">
        <v>6.1999999999999998E-3</v>
      </c>
      <c r="AV12" s="5">
        <v>4.7999999999999996E-3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1.0448999999999999</v>
      </c>
      <c r="BD12" s="5">
        <v>5.1999999999999998E-3</v>
      </c>
      <c r="BE12" s="5">
        <v>1.2999999999999999E-3</v>
      </c>
      <c r="BF12" s="5">
        <v>0.25</v>
      </c>
      <c r="BG12" s="41">
        <v>7.0000000000000001E-3</v>
      </c>
      <c r="BH12" s="21">
        <f t="shared" si="0"/>
        <v>51.915000000000006</v>
      </c>
      <c r="BI12" s="21">
        <f t="shared" si="1"/>
        <v>22.865000000000002</v>
      </c>
      <c r="BJ12" s="21">
        <f t="shared" si="2"/>
        <v>2.3309834999999972</v>
      </c>
      <c r="BK12" s="21">
        <f t="shared" si="3"/>
        <v>8.6204249999999991</v>
      </c>
      <c r="BL12" s="21">
        <f t="shared" si="4"/>
        <v>5.3438874999999992</v>
      </c>
      <c r="BM12" s="21">
        <f t="shared" si="5"/>
        <v>5.25</v>
      </c>
      <c r="BN12" s="44">
        <f t="shared" si="6"/>
        <v>12.52228848</v>
      </c>
      <c r="BO12" s="43">
        <v>0</v>
      </c>
      <c r="BP12" s="44">
        <f t="shared" si="7"/>
        <v>108.84758447999999</v>
      </c>
    </row>
    <row r="13" spans="1:73">
      <c r="A13" t="s">
        <v>66</v>
      </c>
      <c r="B13" s="3" t="s">
        <v>55</v>
      </c>
      <c r="C13" s="4">
        <v>18.46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1.0200000000000001E-2</v>
      </c>
      <c r="P13" s="5">
        <v>-3.0000000000000001E-3</v>
      </c>
      <c r="Q13" s="5">
        <v>-3.7000000000000002E-3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1.1999999999999999E-3</v>
      </c>
      <c r="AU13" s="5">
        <v>5.3E-3</v>
      </c>
      <c r="AV13" s="5">
        <v>1.5E-3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1.0653999999999999</v>
      </c>
      <c r="BD13" s="5">
        <v>5.1999999999999998E-3</v>
      </c>
      <c r="BE13" s="5">
        <v>1.2999999999999999E-3</v>
      </c>
      <c r="BF13" s="5">
        <v>0.25</v>
      </c>
      <c r="BG13" s="41">
        <v>7.0000000000000001E-3</v>
      </c>
      <c r="BH13" s="21">
        <f t="shared" si="0"/>
        <v>51.915000000000006</v>
      </c>
      <c r="BI13" s="21">
        <f t="shared" si="1"/>
        <v>22.984999999999999</v>
      </c>
      <c r="BJ13" s="21">
        <f t="shared" si="2"/>
        <v>3.3952409999999955</v>
      </c>
      <c r="BK13" s="21">
        <f t="shared" si="3"/>
        <v>5.4335399999999998</v>
      </c>
      <c r="BL13" s="21">
        <f t="shared" si="4"/>
        <v>5.4438249999999995</v>
      </c>
      <c r="BM13" s="21">
        <f t="shared" si="5"/>
        <v>5.25</v>
      </c>
      <c r="BN13" s="44">
        <f t="shared" si="6"/>
        <v>12.274938780000001</v>
      </c>
      <c r="BO13" s="43">
        <v>0</v>
      </c>
      <c r="BP13" s="44">
        <f t="shared" si="7"/>
        <v>106.69754478</v>
      </c>
    </row>
    <row r="14" spans="1:73">
      <c r="A14" t="s">
        <v>67</v>
      </c>
      <c r="B14" s="3" t="s">
        <v>55</v>
      </c>
      <c r="C14" s="4">
        <v>18.03</v>
      </c>
      <c r="D14" s="4">
        <v>0.51</v>
      </c>
      <c r="E14" s="4">
        <v>4.13</v>
      </c>
      <c r="F14" s="4">
        <v>0.51</v>
      </c>
      <c r="G14" s="4">
        <v>0.46</v>
      </c>
      <c r="H14" s="4">
        <v>-0.08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8.3999999999999995E-3</v>
      </c>
      <c r="P14" s="5">
        <v>-4.8999999999999998E-3</v>
      </c>
      <c r="Q14" s="5">
        <v>-2.9999999999999997E-4</v>
      </c>
      <c r="R14" s="5">
        <v>-1.6000000000000001E-3</v>
      </c>
      <c r="S14" s="5">
        <v>5.0000000000000001E-4</v>
      </c>
      <c r="T14" s="5">
        <v>4.0000000000000002E-4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2.3999999999999998E-3</v>
      </c>
      <c r="AP14" s="5">
        <v>0</v>
      </c>
      <c r="AQ14" s="5">
        <v>0</v>
      </c>
      <c r="AR14" s="5">
        <v>0</v>
      </c>
      <c r="AS14" s="5">
        <v>0</v>
      </c>
      <c r="AT14" s="5">
        <v>2.9999999999999997E-4</v>
      </c>
      <c r="AU14" s="5">
        <v>5.3E-3</v>
      </c>
      <c r="AV14" s="5">
        <v>4.4999999999999997E-3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1.0427999999999999</v>
      </c>
      <c r="BD14" s="5">
        <v>5.1999999999999998E-3</v>
      </c>
      <c r="BE14" s="5">
        <v>1.2999999999999999E-3</v>
      </c>
      <c r="BF14" s="5">
        <v>0.25</v>
      </c>
      <c r="BG14" s="41">
        <v>7.0000000000000001E-3</v>
      </c>
      <c r="BH14" s="21">
        <f t="shared" si="0"/>
        <v>51.915000000000006</v>
      </c>
      <c r="BI14" s="21">
        <f t="shared" si="1"/>
        <v>25.660000000000004</v>
      </c>
      <c r="BJ14" s="21">
        <f t="shared" si="2"/>
        <v>2.2219619999999978</v>
      </c>
      <c r="BK14" s="21">
        <f t="shared" si="3"/>
        <v>7.6645799999999991</v>
      </c>
      <c r="BL14" s="21">
        <f t="shared" si="4"/>
        <v>5.3336499999999996</v>
      </c>
      <c r="BM14" s="21">
        <f t="shared" si="5"/>
        <v>5.25</v>
      </c>
      <c r="BN14" s="44">
        <f t="shared" si="6"/>
        <v>12.745874960000002</v>
      </c>
      <c r="BO14" s="43">
        <v>0</v>
      </c>
      <c r="BP14" s="44">
        <f t="shared" si="7"/>
        <v>110.79106696000002</v>
      </c>
    </row>
    <row r="15" spans="1:73">
      <c r="A15" t="s">
        <v>68</v>
      </c>
      <c r="B15" s="3" t="s">
        <v>55</v>
      </c>
      <c r="C15" s="4">
        <v>10.23</v>
      </c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5">
        <v>1.14E-2</v>
      </c>
      <c r="P15" s="5"/>
      <c r="Q15" s="5"/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/>
      <c r="AU15" s="5">
        <v>5.1999999999999998E-3</v>
      </c>
      <c r="AV15" s="5">
        <v>5.0000000000000001E-3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1.0553999999999999</v>
      </c>
      <c r="BD15" s="5">
        <v>5.1999999999999998E-3</v>
      </c>
      <c r="BE15" s="5">
        <v>1.2999999999999999E-3</v>
      </c>
      <c r="BF15" s="5">
        <v>0.25</v>
      </c>
      <c r="BG15" s="41">
        <v>7.0000000000000001E-3</v>
      </c>
      <c r="BH15" s="21">
        <f t="shared" si="0"/>
        <v>51.915000000000006</v>
      </c>
      <c r="BI15" s="21">
        <f t="shared" si="1"/>
        <v>18.78</v>
      </c>
      <c r="BJ15" s="21">
        <f t="shared" si="2"/>
        <v>2.8760909999999948</v>
      </c>
      <c r="BK15" s="21">
        <f t="shared" si="3"/>
        <v>8.0738099999999999</v>
      </c>
      <c r="BL15" s="21">
        <f t="shared" si="4"/>
        <v>5.3950749999999994</v>
      </c>
      <c r="BM15" s="21">
        <f t="shared" si="5"/>
        <v>5.25</v>
      </c>
      <c r="BN15" s="44">
        <f t="shared" si="6"/>
        <v>11.997696879999999</v>
      </c>
      <c r="BO15" s="43">
        <v>0</v>
      </c>
      <c r="BP15" s="44">
        <f t="shared" si="7"/>
        <v>104.28767288</v>
      </c>
    </row>
    <row r="16" spans="1:73">
      <c r="A16" t="s">
        <v>69</v>
      </c>
      <c r="B16" s="3" t="s">
        <v>55</v>
      </c>
      <c r="C16" s="4">
        <v>9.4</v>
      </c>
      <c r="D16" s="4"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1.78E-2</v>
      </c>
      <c r="P16" s="5">
        <v>-1.2999999999999999E-3</v>
      </c>
      <c r="Q16" s="5">
        <v>-2.5999999999999999E-3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1.1999999999999999E-3</v>
      </c>
      <c r="AU16" s="5">
        <v>5.4000000000000003E-3</v>
      </c>
      <c r="AV16" s="5">
        <v>3.3E-3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1.075</v>
      </c>
      <c r="BD16" s="5">
        <v>5.1999999999999998E-3</v>
      </c>
      <c r="BE16" s="5">
        <v>1.2999999999999999E-3</v>
      </c>
      <c r="BF16" s="5">
        <v>0.25</v>
      </c>
      <c r="BG16" s="41">
        <v>7.0000000000000001E-3</v>
      </c>
      <c r="BH16" s="21">
        <f t="shared" si="0"/>
        <v>51.915000000000006</v>
      </c>
      <c r="BI16" s="21">
        <f t="shared" si="1"/>
        <v>22.725000000000001</v>
      </c>
      <c r="BJ16" s="21">
        <f t="shared" si="2"/>
        <v>3.8936249999999983</v>
      </c>
      <c r="BK16" s="21">
        <f t="shared" si="3"/>
        <v>7.0143749999999994</v>
      </c>
      <c r="BL16" s="21">
        <f t="shared" si="4"/>
        <v>5.4906249999999996</v>
      </c>
      <c r="BM16" s="21">
        <f t="shared" si="5"/>
        <v>5.25</v>
      </c>
      <c r="BN16" s="44">
        <f t="shared" si="6"/>
        <v>12.517521250000001</v>
      </c>
      <c r="BO16" s="43">
        <v>0</v>
      </c>
      <c r="BP16" s="44">
        <f t="shared" si="7"/>
        <v>108.80614625000001</v>
      </c>
    </row>
    <row r="17" spans="1:68">
      <c r="A17" t="s">
        <v>70</v>
      </c>
      <c r="B17" s="3" t="s">
        <v>55</v>
      </c>
      <c r="C17" s="4">
        <v>13.49</v>
      </c>
      <c r="D17" s="4">
        <v>1.33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1.26E-2</v>
      </c>
      <c r="P17" s="5">
        <v>4.0000000000000002E-4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3.5000000000000001E-3</v>
      </c>
      <c r="AP17" s="5">
        <v>0</v>
      </c>
      <c r="AQ17" s="5">
        <v>0</v>
      </c>
      <c r="AR17" s="5">
        <v>0</v>
      </c>
      <c r="AS17" s="5">
        <v>0</v>
      </c>
      <c r="AT17" s="5">
        <v>1.4E-3</v>
      </c>
      <c r="AU17" s="5">
        <v>5.1000000000000004E-3</v>
      </c>
      <c r="AV17" s="5">
        <v>4.5999999999999999E-3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1.0579000000000001</v>
      </c>
      <c r="BD17" s="5">
        <v>5.1999999999999998E-3</v>
      </c>
      <c r="BE17" s="5">
        <v>1.2999999999999999E-3</v>
      </c>
      <c r="BF17" s="5">
        <v>0.25</v>
      </c>
      <c r="BG17" s="41">
        <v>7.0000000000000001E-3</v>
      </c>
      <c r="BH17" s="21">
        <f t="shared" si="0"/>
        <v>51.915000000000006</v>
      </c>
      <c r="BI17" s="21">
        <f t="shared" si="1"/>
        <v>25.619999999999997</v>
      </c>
      <c r="BJ17" s="21">
        <f t="shared" si="2"/>
        <v>3.0058785000000037</v>
      </c>
      <c r="BK17" s="21">
        <f t="shared" si="3"/>
        <v>7.6962225000000011</v>
      </c>
      <c r="BL17" s="21">
        <f t="shared" si="4"/>
        <v>5.4072624999999999</v>
      </c>
      <c r="BM17" s="21">
        <f t="shared" si="5"/>
        <v>5.25</v>
      </c>
      <c r="BN17" s="44">
        <f t="shared" si="6"/>
        <v>12.856267255000002</v>
      </c>
      <c r="BO17" s="43">
        <v>0</v>
      </c>
      <c r="BP17" s="44">
        <f t="shared" si="7"/>
        <v>111.75063075500002</v>
      </c>
    </row>
    <row r="18" spans="1:68">
      <c r="A18" t="s">
        <v>71</v>
      </c>
      <c r="B18" s="3" t="s">
        <v>55</v>
      </c>
      <c r="C18" s="4">
        <v>11.17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7.9000000000000008E-3</v>
      </c>
      <c r="P18" s="5">
        <v>1.5E-3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1.6000000000000001E-3</v>
      </c>
      <c r="AU18" s="5">
        <v>6.1000000000000004E-3</v>
      </c>
      <c r="AV18" s="5">
        <v>4.5999999999999999E-3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1.0790999999999999</v>
      </c>
      <c r="BD18" s="5">
        <v>5.1999999999999998E-3</v>
      </c>
      <c r="BE18" s="5">
        <v>1.2999999999999999E-3</v>
      </c>
      <c r="BF18" s="5">
        <v>0.25</v>
      </c>
      <c r="BG18" s="41">
        <v>7.0000000000000001E-3</v>
      </c>
      <c r="BH18" s="21">
        <f t="shared" si="0"/>
        <v>51.915000000000006</v>
      </c>
      <c r="BI18" s="21">
        <f t="shared" si="1"/>
        <v>20.420000000000002</v>
      </c>
      <c r="BJ18" s="21">
        <f t="shared" si="2"/>
        <v>4.1064764999999976</v>
      </c>
      <c r="BK18" s="21">
        <f t="shared" si="3"/>
        <v>8.6597775000000006</v>
      </c>
      <c r="BL18" s="21">
        <f t="shared" si="4"/>
        <v>5.5106124999999997</v>
      </c>
      <c r="BM18" s="21">
        <f t="shared" si="5"/>
        <v>5.25</v>
      </c>
      <c r="BN18" s="44">
        <f t="shared" si="6"/>
        <v>12.462042645</v>
      </c>
      <c r="BO18" s="43">
        <v>0</v>
      </c>
      <c r="BP18" s="44">
        <f t="shared" si="7"/>
        <v>108.323909145</v>
      </c>
    </row>
    <row r="19" spans="1:68">
      <c r="A19" t="s">
        <v>72</v>
      </c>
      <c r="B19" s="3" t="s">
        <v>55</v>
      </c>
      <c r="C19" s="4">
        <v>11.75</v>
      </c>
      <c r="D19" s="4">
        <v>2.17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1.18E-2</v>
      </c>
      <c r="P19" s="5">
        <v>-2.0000000000000001E-4</v>
      </c>
      <c r="Q19" s="5">
        <v>-1.8E-3</v>
      </c>
      <c r="R19" s="5">
        <v>5.9999999999999995E-4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3.8999999999999998E-3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6.8999999999999999E-3</v>
      </c>
      <c r="AV19" s="5">
        <v>5.7000000000000002E-3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1.036</v>
      </c>
      <c r="BD19" s="5">
        <v>5.1999999999999998E-3</v>
      </c>
      <c r="BE19" s="5">
        <v>1.2999999999999999E-3</v>
      </c>
      <c r="BF19" s="5">
        <v>0.25</v>
      </c>
      <c r="BG19" s="41">
        <v>7.0000000000000001E-3</v>
      </c>
      <c r="BH19" s="21">
        <f t="shared" si="0"/>
        <v>51.915000000000006</v>
      </c>
      <c r="BI19" s="21">
        <f t="shared" si="1"/>
        <v>21.72</v>
      </c>
      <c r="BJ19" s="21">
        <f t="shared" si="2"/>
        <v>1.8689400000000018</v>
      </c>
      <c r="BK19" s="21">
        <f t="shared" si="3"/>
        <v>9.7902000000000005</v>
      </c>
      <c r="BL19" s="21">
        <f t="shared" si="4"/>
        <v>5.3004999999999995</v>
      </c>
      <c r="BM19" s="21">
        <f t="shared" si="5"/>
        <v>5.25</v>
      </c>
      <c r="BN19" s="44">
        <f t="shared" si="6"/>
        <v>12.4598032</v>
      </c>
      <c r="BO19" s="43">
        <v>0</v>
      </c>
      <c r="BP19" s="44">
        <f t="shared" si="7"/>
        <v>108.30444319999999</v>
      </c>
    </row>
    <row r="20" spans="1:68">
      <c r="A20" t="s">
        <v>73</v>
      </c>
      <c r="B20" s="3" t="s">
        <v>55</v>
      </c>
      <c r="C20" s="4">
        <v>10.7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1.9900000000000001E-2</v>
      </c>
      <c r="P20" s="5">
        <v>2.9999999999999997E-4</v>
      </c>
      <c r="Q20" s="5">
        <v>-2.9999999999999997E-4</v>
      </c>
      <c r="R20" s="5">
        <v>-2E-3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-8.9999999999999998E-4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6.6E-3</v>
      </c>
      <c r="AV20" s="5">
        <v>4.3E-3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1.0377000000000001</v>
      </c>
      <c r="BD20" s="5">
        <v>5.1999999999999998E-3</v>
      </c>
      <c r="BE20" s="5">
        <v>1.2999999999999999E-3</v>
      </c>
      <c r="BF20" s="5">
        <v>0.25</v>
      </c>
      <c r="BG20" s="41">
        <v>7.0000000000000001E-3</v>
      </c>
      <c r="BH20" s="21">
        <f t="shared" si="0"/>
        <v>51.915000000000006</v>
      </c>
      <c r="BI20" s="21">
        <f t="shared" si="1"/>
        <v>25.125</v>
      </c>
      <c r="BJ20" s="21">
        <f t="shared" si="2"/>
        <v>1.9571955000000036</v>
      </c>
      <c r="BK20" s="21">
        <f t="shared" si="3"/>
        <v>8.4831975000000011</v>
      </c>
      <c r="BL20" s="21">
        <f t="shared" si="4"/>
        <v>5.3087875000000002</v>
      </c>
      <c r="BM20" s="21">
        <f t="shared" si="5"/>
        <v>5.25</v>
      </c>
      <c r="BN20" s="44">
        <f t="shared" si="6"/>
        <v>12.745093465</v>
      </c>
      <c r="BO20" s="43">
        <v>0</v>
      </c>
      <c r="BP20" s="44">
        <f t="shared" si="7"/>
        <v>110.784273965</v>
      </c>
    </row>
    <row r="21" spans="1:68">
      <c r="A21" t="s">
        <v>74</v>
      </c>
      <c r="B21" s="3" t="s">
        <v>55</v>
      </c>
      <c r="C21" s="4">
        <v>14.19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1.26E-2</v>
      </c>
      <c r="P21" s="5">
        <v>1.1999999999999999E-3</v>
      </c>
      <c r="Q21" s="5">
        <v>-1E-4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8.0000000000000004E-4</v>
      </c>
      <c r="AP21" s="5">
        <v>0</v>
      </c>
      <c r="AQ21" s="5">
        <v>0</v>
      </c>
      <c r="AR21" s="5">
        <v>0</v>
      </c>
      <c r="AS21" s="5">
        <v>0</v>
      </c>
      <c r="AT21" s="5">
        <v>1.8E-3</v>
      </c>
      <c r="AU21" s="5">
        <v>4.8999999999999998E-3</v>
      </c>
      <c r="AV21" s="5">
        <v>5.3E-3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1.0427</v>
      </c>
      <c r="BD21" s="5">
        <v>5.1999999999999998E-3</v>
      </c>
      <c r="BE21" s="5">
        <v>1.2999999999999999E-3</v>
      </c>
      <c r="BF21" s="5">
        <v>0.25</v>
      </c>
      <c r="BG21" s="41">
        <v>7.0000000000000001E-3</v>
      </c>
      <c r="BH21" s="21">
        <f t="shared" si="0"/>
        <v>51.915000000000006</v>
      </c>
      <c r="BI21" s="21">
        <f t="shared" si="1"/>
        <v>26.814999999999998</v>
      </c>
      <c r="BJ21" s="21">
        <f t="shared" si="2"/>
        <v>2.2167704999999982</v>
      </c>
      <c r="BK21" s="21">
        <f t="shared" si="3"/>
        <v>7.9766550000000001</v>
      </c>
      <c r="BL21" s="21">
        <f t="shared" si="4"/>
        <v>5.3331624999999994</v>
      </c>
      <c r="BM21" s="21">
        <f t="shared" si="5"/>
        <v>5.25</v>
      </c>
      <c r="BN21" s="44">
        <f t="shared" si="6"/>
        <v>12.93585644</v>
      </c>
      <c r="BO21" s="43">
        <v>0</v>
      </c>
      <c r="BP21" s="44">
        <f t="shared" si="7"/>
        <v>112.44244443999999</v>
      </c>
    </row>
    <row r="22" spans="1:68">
      <c r="A22" t="s">
        <v>75</v>
      </c>
      <c r="B22" s="3" t="s">
        <v>55</v>
      </c>
      <c r="C22" s="4">
        <v>9.94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1.2E-2</v>
      </c>
      <c r="P22" s="5">
        <v>2.5999999999999999E-3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2.3E-3</v>
      </c>
      <c r="AU22" s="5">
        <v>5.3E-3</v>
      </c>
      <c r="AV22" s="5">
        <v>3.8999999999999998E-3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1.0543</v>
      </c>
      <c r="BD22" s="5">
        <v>5.1999999999999998E-3</v>
      </c>
      <c r="BE22" s="5">
        <v>1.2999999999999999E-3</v>
      </c>
      <c r="BF22" s="5">
        <v>0.25</v>
      </c>
      <c r="BG22" s="41">
        <v>7.0000000000000001E-3</v>
      </c>
      <c r="BH22" s="21">
        <f t="shared" si="0"/>
        <v>51.915000000000006</v>
      </c>
      <c r="BI22" s="21">
        <f t="shared" si="1"/>
        <v>23.614999999999998</v>
      </c>
      <c r="BJ22" s="21">
        <f t="shared" si="2"/>
        <v>2.8189845000000009</v>
      </c>
      <c r="BK22" s="21">
        <f t="shared" si="3"/>
        <v>7.2746700000000004</v>
      </c>
      <c r="BL22" s="21">
        <f t="shared" si="4"/>
        <v>5.3897124999999999</v>
      </c>
      <c r="BM22" s="21">
        <f t="shared" si="5"/>
        <v>5.25</v>
      </c>
      <c r="BN22" s="44">
        <f t="shared" si="6"/>
        <v>12.514237710000002</v>
      </c>
      <c r="BO22" s="43">
        <v>0</v>
      </c>
      <c r="BP22" s="44">
        <f t="shared" si="7"/>
        <v>108.77760471000001</v>
      </c>
    </row>
    <row r="23" spans="1:68">
      <c r="A23" t="s">
        <v>76</v>
      </c>
      <c r="B23" s="3" t="s">
        <v>55</v>
      </c>
      <c r="C23" s="4">
        <v>12.55</v>
      </c>
      <c r="D23" s="4">
        <v>1.96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1.4800000000000001E-2</v>
      </c>
      <c r="P23" s="5">
        <v>-8.0000000000000004E-4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-2.9999999999999997E-4</v>
      </c>
      <c r="AP23" s="5">
        <v>0</v>
      </c>
      <c r="AQ23" s="5">
        <v>0</v>
      </c>
      <c r="AR23" s="5">
        <v>0</v>
      </c>
      <c r="AS23" s="5">
        <v>0</v>
      </c>
      <c r="AT23" s="5">
        <v>1E-3</v>
      </c>
      <c r="AU23" s="5">
        <v>5.7999999999999996E-3</v>
      </c>
      <c r="AV23" s="5">
        <v>5.1000000000000004E-3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1.0602</v>
      </c>
      <c r="BD23" s="5">
        <v>5.1999999999999998E-3</v>
      </c>
      <c r="BE23" s="5">
        <v>1.2999999999999999E-3</v>
      </c>
      <c r="BF23" s="5">
        <v>0.25</v>
      </c>
      <c r="BG23" s="41">
        <v>7.0000000000000001E-3</v>
      </c>
      <c r="BH23" s="21">
        <f t="shared" si="0"/>
        <v>51.915000000000006</v>
      </c>
      <c r="BI23" s="21">
        <f t="shared" si="1"/>
        <v>25.76</v>
      </c>
      <c r="BJ23" s="21">
        <f t="shared" si="2"/>
        <v>3.1252830000000018</v>
      </c>
      <c r="BK23" s="21">
        <f t="shared" si="3"/>
        <v>8.667135</v>
      </c>
      <c r="BL23" s="21">
        <f t="shared" si="4"/>
        <v>5.4184749999999999</v>
      </c>
      <c r="BM23" s="21">
        <f t="shared" si="5"/>
        <v>5.25</v>
      </c>
      <c r="BN23" s="44">
        <f t="shared" si="6"/>
        <v>13.017666090000002</v>
      </c>
      <c r="BO23" s="43">
        <v>0</v>
      </c>
      <c r="BP23" s="44">
        <f t="shared" si="7"/>
        <v>113.15355909000002</v>
      </c>
    </row>
    <row r="24" spans="1:68">
      <c r="A24" t="s">
        <v>77</v>
      </c>
      <c r="B24" s="3" t="s">
        <v>55</v>
      </c>
      <c r="C24" s="4">
        <v>14.75</v>
      </c>
      <c r="D24" s="4"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1.6299999999999999E-2</v>
      </c>
      <c r="P24" s="5">
        <v>-8.9999999999999998E-4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2.0000000000000001E-4</v>
      </c>
      <c r="AU24" s="5">
        <v>5.7000000000000002E-3</v>
      </c>
      <c r="AV24" s="5">
        <v>4.5999999999999999E-3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1.0306999999999999</v>
      </c>
      <c r="BD24" s="5">
        <v>5.1999999999999998E-3</v>
      </c>
      <c r="BE24" s="5">
        <v>1.2999999999999999E-3</v>
      </c>
      <c r="BF24" s="5">
        <v>0.25</v>
      </c>
      <c r="BG24" s="41">
        <v>7.0000000000000001E-3</v>
      </c>
      <c r="BH24" s="21">
        <f t="shared" si="0"/>
        <v>51.915000000000006</v>
      </c>
      <c r="BI24" s="21">
        <f t="shared" si="1"/>
        <v>27.45</v>
      </c>
      <c r="BJ24" s="21">
        <f t="shared" si="2"/>
        <v>1.5937904999999977</v>
      </c>
      <c r="BK24" s="21">
        <f t="shared" si="3"/>
        <v>7.9621575</v>
      </c>
      <c r="BL24" s="21">
        <f t="shared" si="4"/>
        <v>5.2746624999999998</v>
      </c>
      <c r="BM24" s="21">
        <f t="shared" si="5"/>
        <v>5.25</v>
      </c>
      <c r="BN24" s="44">
        <f t="shared" si="6"/>
        <v>12.927929365000002</v>
      </c>
      <c r="BO24" s="43">
        <v>0</v>
      </c>
      <c r="BP24" s="44">
        <f t="shared" si="7"/>
        <v>112.37353986500001</v>
      </c>
    </row>
    <row r="25" spans="1:68">
      <c r="A25" t="s">
        <v>78</v>
      </c>
      <c r="B25" s="3" t="s">
        <v>55</v>
      </c>
      <c r="C25" s="4">
        <v>11.21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1.2E-2</v>
      </c>
      <c r="P25" s="5">
        <v>-1E-3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2.0000000000000001E-4</v>
      </c>
      <c r="AU25" s="5">
        <v>5.7000000000000002E-3</v>
      </c>
      <c r="AV25" s="5">
        <v>4.5999999999999999E-3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1.0306999999999999</v>
      </c>
      <c r="BD25" s="5">
        <v>5.1999999999999998E-3</v>
      </c>
      <c r="BE25" s="5">
        <v>1.2999999999999999E-3</v>
      </c>
      <c r="BF25" s="5">
        <v>0.25</v>
      </c>
      <c r="BG25" s="41">
        <v>7.0000000000000001E-3</v>
      </c>
      <c r="BH25" s="21">
        <f t="shared" si="0"/>
        <v>51.915000000000006</v>
      </c>
      <c r="BI25" s="21">
        <f t="shared" si="1"/>
        <v>20.61</v>
      </c>
      <c r="BJ25" s="21">
        <f t="shared" si="2"/>
        <v>1.5937904999999977</v>
      </c>
      <c r="BK25" s="21">
        <f t="shared" si="3"/>
        <v>7.9621575</v>
      </c>
      <c r="BL25" s="21">
        <f t="shared" si="4"/>
        <v>5.2746624999999998</v>
      </c>
      <c r="BM25" s="21">
        <f t="shared" si="5"/>
        <v>5.25</v>
      </c>
      <c r="BN25" s="44">
        <f t="shared" si="6"/>
        <v>12.038729365000002</v>
      </c>
      <c r="BO25" s="43">
        <v>0</v>
      </c>
      <c r="BP25" s="44">
        <f t="shared" si="7"/>
        <v>104.64433986500001</v>
      </c>
    </row>
    <row r="26" spans="1:68">
      <c r="A26" t="s">
        <v>79</v>
      </c>
      <c r="B26" s="3" t="s">
        <v>55</v>
      </c>
      <c r="C26" s="4">
        <v>11.85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5">
        <v>8.6999999999999994E-3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5.0000000000000001E-3</v>
      </c>
      <c r="AV26" s="5">
        <v>1.6000000000000001E-3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1.0406</v>
      </c>
      <c r="BD26" s="5">
        <v>5.1999999999999998E-3</v>
      </c>
      <c r="BE26" s="5">
        <v>1.2999999999999999E-3</v>
      </c>
      <c r="BF26" s="5">
        <v>0.25</v>
      </c>
      <c r="BG26" s="42">
        <v>4.7000000000000002E-3</v>
      </c>
      <c r="BH26" s="21">
        <f t="shared" si="0"/>
        <v>51.915000000000006</v>
      </c>
      <c r="BI26" s="21">
        <f t="shared" si="1"/>
        <v>19.375</v>
      </c>
      <c r="BJ26" s="21">
        <f t="shared" si="2"/>
        <v>2.1077489999999988</v>
      </c>
      <c r="BK26" s="21">
        <f t="shared" si="3"/>
        <v>5.1509699999999992</v>
      </c>
      <c r="BL26" s="21">
        <f t="shared" si="4"/>
        <v>5.3229249999999997</v>
      </c>
      <c r="BM26" s="21">
        <f t="shared" si="5"/>
        <v>3.5250000000000004</v>
      </c>
      <c r="BN26" s="44">
        <f t="shared" si="6"/>
        <v>11.361563720000001</v>
      </c>
      <c r="BO26" s="43">
        <v>0</v>
      </c>
      <c r="BP26" s="44">
        <f t="shared" si="7"/>
        <v>98.758207720000016</v>
      </c>
    </row>
    <row r="27" spans="1:68">
      <c r="A27" t="s">
        <v>146</v>
      </c>
      <c r="B27" s="3" t="s">
        <v>55</v>
      </c>
      <c r="C27" s="4">
        <v>16</v>
      </c>
      <c r="D27" s="4">
        <v>1.94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5">
        <v>1.23E-2</v>
      </c>
      <c r="P27" s="5">
        <v>-2.0000000000000001E-4</v>
      </c>
      <c r="Q27" s="5">
        <v>1E-4</v>
      </c>
      <c r="R27" s="5">
        <v>-2.5000000000000001E-3</v>
      </c>
      <c r="S27" s="5">
        <v>1.1000000000000001E-3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2.0000000000000001E-4</v>
      </c>
      <c r="AU27" s="5">
        <v>5.1000000000000004E-3</v>
      </c>
      <c r="AV27" s="5">
        <v>3.8E-3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1.0527</v>
      </c>
      <c r="BD27" s="5">
        <v>5.1999999999999998E-3</v>
      </c>
      <c r="BE27" s="5">
        <v>1.2999999999999999E-3</v>
      </c>
      <c r="BF27" s="5">
        <v>0.25</v>
      </c>
      <c r="BG27" s="41">
        <v>7.0000000000000001E-3</v>
      </c>
      <c r="BH27" s="21">
        <f t="shared" si="0"/>
        <v>51.915000000000006</v>
      </c>
      <c r="BI27" s="21">
        <f t="shared" si="1"/>
        <v>26.19</v>
      </c>
      <c r="BJ27" s="21">
        <f t="shared" si="2"/>
        <v>2.7359204999999989</v>
      </c>
      <c r="BK27" s="21">
        <f t="shared" si="3"/>
        <v>7.0267724999999999</v>
      </c>
      <c r="BL27" s="21">
        <f t="shared" si="4"/>
        <v>5.3819124999999994</v>
      </c>
      <c r="BM27" s="21">
        <f t="shared" si="5"/>
        <v>5.25</v>
      </c>
      <c r="BN27" s="44">
        <f t="shared" si="6"/>
        <v>12.804948715</v>
      </c>
      <c r="BO27" s="43">
        <v>0</v>
      </c>
      <c r="BP27" s="44">
        <f t="shared" si="7"/>
        <v>111.304554215</v>
      </c>
    </row>
    <row r="28" spans="1:68">
      <c r="A28" t="s">
        <v>82</v>
      </c>
      <c r="B28" s="3" t="s">
        <v>55</v>
      </c>
      <c r="C28" s="4">
        <v>15.17</v>
      </c>
      <c r="D28" s="4"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5">
        <v>8.6E-3</v>
      </c>
      <c r="P28" s="5">
        <v>-9.2999999999999992E-3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6.9999999999999999E-4</v>
      </c>
      <c r="AU28" s="5">
        <v>6.4000000000000003E-3</v>
      </c>
      <c r="AV28" s="5">
        <v>5.4999999999999997E-3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1.0502</v>
      </c>
      <c r="BD28" s="5">
        <v>5.1999999999999998E-3</v>
      </c>
      <c r="BE28" s="5">
        <v>1.2999999999999999E-3</v>
      </c>
      <c r="BF28" s="5">
        <v>0.25</v>
      </c>
      <c r="BG28" s="41">
        <v>7.0000000000000001E-3</v>
      </c>
      <c r="BH28" s="21">
        <f t="shared" si="0"/>
        <v>51.915000000000006</v>
      </c>
      <c r="BI28" s="21">
        <f t="shared" si="1"/>
        <v>16.170000000000002</v>
      </c>
      <c r="BJ28" s="21">
        <f t="shared" si="2"/>
        <v>2.6061330000000016</v>
      </c>
      <c r="BK28" s="21">
        <f t="shared" si="3"/>
        <v>9.3730349999999998</v>
      </c>
      <c r="BL28" s="21">
        <f t="shared" si="4"/>
        <v>5.3697249999999999</v>
      </c>
      <c r="BM28" s="21">
        <f t="shared" si="5"/>
        <v>5.25</v>
      </c>
      <c r="BN28" s="44">
        <f t="shared" si="6"/>
        <v>11.788906090000001</v>
      </c>
      <c r="BO28" s="43">
        <v>0</v>
      </c>
      <c r="BP28" s="44">
        <f t="shared" si="7"/>
        <v>102.47279909000001</v>
      </c>
    </row>
    <row r="29" spans="1:68">
      <c r="A29" t="s">
        <v>83</v>
      </c>
      <c r="B29" s="3" t="s">
        <v>55</v>
      </c>
      <c r="C29" s="4">
        <v>13.39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1.6400000000000001E-2</v>
      </c>
      <c r="P29" s="5">
        <v>-2.9999999999999997E-4</v>
      </c>
      <c r="Q29" s="5">
        <v>-1.5E-3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5.9999999999999995E-4</v>
      </c>
      <c r="AP29" s="5">
        <v>0</v>
      </c>
      <c r="AQ29" s="5">
        <v>0</v>
      </c>
      <c r="AR29" s="5">
        <v>0</v>
      </c>
      <c r="AS29" s="5">
        <v>0</v>
      </c>
      <c r="AT29" s="5">
        <v>1E-4</v>
      </c>
      <c r="AU29" s="5">
        <v>5.8999999999999999E-3</v>
      </c>
      <c r="AV29" s="5">
        <v>5.1999999999999998E-3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1.0404</v>
      </c>
      <c r="BD29" s="5">
        <v>5.1999999999999998E-3</v>
      </c>
      <c r="BE29" s="5">
        <v>1.2999999999999999E-3</v>
      </c>
      <c r="BF29" s="5">
        <v>0.25</v>
      </c>
      <c r="BG29" s="41">
        <v>7.0000000000000001E-3</v>
      </c>
      <c r="BH29" s="21">
        <f t="shared" si="0"/>
        <v>51.915000000000006</v>
      </c>
      <c r="BI29" s="21">
        <f t="shared" si="1"/>
        <v>25.414999999999999</v>
      </c>
      <c r="BJ29" s="21">
        <f t="shared" si="2"/>
        <v>2.0973659999999996</v>
      </c>
      <c r="BK29" s="21">
        <f t="shared" si="3"/>
        <v>8.6613299999999978</v>
      </c>
      <c r="BL29" s="21">
        <f t="shared" si="4"/>
        <v>5.3219499999999993</v>
      </c>
      <c r="BM29" s="21">
        <f t="shared" si="5"/>
        <v>5.25</v>
      </c>
      <c r="BN29" s="44">
        <f t="shared" si="6"/>
        <v>12.82588398</v>
      </c>
      <c r="BO29" s="43">
        <v>0</v>
      </c>
      <c r="BP29" s="44">
        <f t="shared" si="7"/>
        <v>111.48652998</v>
      </c>
    </row>
    <row r="30" spans="1:68">
      <c r="A30" t="s">
        <v>84</v>
      </c>
      <c r="B30" s="3" t="s">
        <v>55</v>
      </c>
      <c r="C30" s="4">
        <v>12.23</v>
      </c>
      <c r="D30" s="4">
        <v>1.87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5">
        <v>3.3399999999999999E-2</v>
      </c>
      <c r="P30" s="5">
        <v>-1.4E-3</v>
      </c>
      <c r="Q30" s="5">
        <v>2.2000000000000001E-3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2.0999999999999999E-3</v>
      </c>
      <c r="AP30" s="5">
        <v>0</v>
      </c>
      <c r="AQ30" s="5">
        <v>0</v>
      </c>
      <c r="AR30" s="5">
        <v>0</v>
      </c>
      <c r="AS30" s="5">
        <v>0</v>
      </c>
      <c r="AT30" s="5">
        <v>4.0000000000000002E-4</v>
      </c>
      <c r="AU30" s="5">
        <v>5.1999999999999998E-3</v>
      </c>
      <c r="AV30" s="5">
        <v>4.5999999999999999E-3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1.0680000000000001</v>
      </c>
      <c r="BD30" s="5">
        <v>5.1999999999999998E-3</v>
      </c>
      <c r="BE30" s="5">
        <v>1.2999999999999999E-3</v>
      </c>
      <c r="BF30" s="5">
        <v>0.25</v>
      </c>
      <c r="BG30" s="41">
        <v>7.0000000000000001E-3</v>
      </c>
      <c r="BH30" s="21">
        <f t="shared" si="0"/>
        <v>51.915000000000006</v>
      </c>
      <c r="BI30" s="21">
        <f t="shared" si="1"/>
        <v>40.049999999999997</v>
      </c>
      <c r="BJ30" s="21">
        <f t="shared" si="2"/>
        <v>3.5302200000000035</v>
      </c>
      <c r="BK30" s="21">
        <f t="shared" si="3"/>
        <v>7.8498000000000001</v>
      </c>
      <c r="BL30" s="21">
        <f t="shared" si="4"/>
        <v>5.4565000000000001</v>
      </c>
      <c r="BM30" s="21">
        <f t="shared" si="5"/>
        <v>5.25</v>
      </c>
      <c r="BN30" s="44">
        <f t="shared" si="6"/>
        <v>14.826697600000001</v>
      </c>
      <c r="BO30" s="43">
        <v>0</v>
      </c>
      <c r="BP30" s="44">
        <f t="shared" si="7"/>
        <v>128.8782176</v>
      </c>
    </row>
    <row r="31" spans="1:68">
      <c r="A31" t="s">
        <v>87</v>
      </c>
      <c r="B31" s="3" t="s">
        <v>55</v>
      </c>
      <c r="C31" s="4">
        <v>12.92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5">
        <v>1.21E-2</v>
      </c>
      <c r="P31" s="5">
        <v>2.9999999999999997E-4</v>
      </c>
      <c r="Q31" s="5">
        <v>8.9999999999999998E-4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1.2999999999999999E-3</v>
      </c>
      <c r="AP31" s="5">
        <v>0</v>
      </c>
      <c r="AQ31" s="5">
        <v>0</v>
      </c>
      <c r="AR31" s="5">
        <v>0</v>
      </c>
      <c r="AS31" s="5">
        <v>0</v>
      </c>
      <c r="AT31" s="5">
        <v>1.1999999999999999E-3</v>
      </c>
      <c r="AU31" s="5">
        <v>4.8999999999999998E-3</v>
      </c>
      <c r="AV31" s="5">
        <v>4.0000000000000001E-3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1.0499000000000001</v>
      </c>
      <c r="BD31" s="5">
        <v>5.1999999999999998E-3</v>
      </c>
      <c r="BE31" s="5">
        <v>1.2999999999999999E-3</v>
      </c>
      <c r="BF31" s="5">
        <v>0.25</v>
      </c>
      <c r="BG31" s="41">
        <v>7.0000000000000001E-3</v>
      </c>
      <c r="BH31" s="21">
        <f t="shared" si="0"/>
        <v>51.915000000000006</v>
      </c>
      <c r="BI31" s="21">
        <f t="shared" si="1"/>
        <v>24.795000000000002</v>
      </c>
      <c r="BJ31" s="21">
        <f t="shared" si="2"/>
        <v>2.5905585000000033</v>
      </c>
      <c r="BK31" s="21">
        <f t="shared" si="3"/>
        <v>7.0080825000000004</v>
      </c>
      <c r="BL31" s="21">
        <f t="shared" si="4"/>
        <v>5.3682625000000002</v>
      </c>
      <c r="BM31" s="21">
        <f t="shared" si="5"/>
        <v>5.25</v>
      </c>
      <c r="BN31" s="44">
        <f t="shared" si="6"/>
        <v>12.600497455000001</v>
      </c>
      <c r="BO31" s="43">
        <v>0</v>
      </c>
      <c r="BP31" s="44">
        <f t="shared" si="7"/>
        <v>109.527400955</v>
      </c>
    </row>
    <row r="32" spans="1:68">
      <c r="A32" t="s">
        <v>88</v>
      </c>
      <c r="B32" s="3" t="s">
        <v>55</v>
      </c>
      <c r="C32" s="4">
        <v>9</v>
      </c>
      <c r="D32" s="4">
        <v>2.5</v>
      </c>
      <c r="E32" s="4">
        <v>0.24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5">
        <v>1.5599999999999999E-2</v>
      </c>
      <c r="P32" s="5">
        <v>-4.3E-3</v>
      </c>
      <c r="Q32" s="5">
        <v>8.9999999999999998E-4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5.1000000000000004E-3</v>
      </c>
      <c r="AP32" s="5">
        <v>0</v>
      </c>
      <c r="AQ32" s="5">
        <v>0</v>
      </c>
      <c r="AR32" s="5">
        <v>0</v>
      </c>
      <c r="AS32" s="5">
        <v>0</v>
      </c>
      <c r="AT32" s="5">
        <v>6.9999999999999999E-4</v>
      </c>
      <c r="AU32" s="5">
        <v>5.1999999999999998E-3</v>
      </c>
      <c r="AV32" s="5">
        <v>4.4000000000000003E-3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1.046</v>
      </c>
      <c r="BD32" s="5">
        <v>5.1999999999999998E-3</v>
      </c>
      <c r="BE32" s="5">
        <v>1.2999999999999999E-3</v>
      </c>
      <c r="BF32" s="5">
        <v>0.25</v>
      </c>
      <c r="BG32" s="41">
        <v>7.0000000000000001E-3</v>
      </c>
      <c r="BH32" s="21">
        <f t="shared" si="0"/>
        <v>51.915000000000006</v>
      </c>
      <c r="BI32" s="21">
        <f t="shared" si="1"/>
        <v>21.414999999999999</v>
      </c>
      <c r="BJ32" s="21">
        <f t="shared" si="2"/>
        <v>2.3880900000000023</v>
      </c>
      <c r="BK32" s="21">
        <f t="shared" si="3"/>
        <v>7.531200000000001</v>
      </c>
      <c r="BL32" s="21">
        <f t="shared" si="4"/>
        <v>5.3492499999999996</v>
      </c>
      <c r="BM32" s="21">
        <f t="shared" si="5"/>
        <v>5.25</v>
      </c>
      <c r="BN32" s="44">
        <f t="shared" si="6"/>
        <v>12.200310200000002</v>
      </c>
      <c r="BO32" s="43">
        <v>0</v>
      </c>
      <c r="BP32" s="44">
        <f t="shared" si="7"/>
        <v>106.04885020000002</v>
      </c>
    </row>
    <row r="33" spans="1:69">
      <c r="A33" t="s">
        <v>89</v>
      </c>
      <c r="B33" s="3" t="s">
        <v>55</v>
      </c>
      <c r="C33" s="4">
        <v>12.68</v>
      </c>
      <c r="D33" s="4">
        <v>1.56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5">
        <v>1.2699999999999999E-2</v>
      </c>
      <c r="P33" s="5">
        <v>-2.0000000000000001E-4</v>
      </c>
      <c r="Q33" s="5">
        <v>2.0000000000000001E-4</v>
      </c>
      <c r="R33" s="5">
        <v>-2.9999999999999997E-4</v>
      </c>
      <c r="S33" s="5">
        <v>-2E-3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2.0000000000000001E-4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5.8999999999999999E-3</v>
      </c>
      <c r="AV33" s="5">
        <v>4.8999999999999998E-3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1.0421</v>
      </c>
      <c r="BD33" s="5">
        <v>5.1999999999999998E-3</v>
      </c>
      <c r="BE33" s="5">
        <v>1.2999999999999999E-3</v>
      </c>
      <c r="BF33" s="5">
        <v>0.25</v>
      </c>
      <c r="BG33" s="41">
        <v>7.0000000000000001E-3</v>
      </c>
      <c r="BH33" s="21">
        <f t="shared" si="0"/>
        <v>51.915000000000006</v>
      </c>
      <c r="BI33" s="21">
        <f t="shared" si="1"/>
        <v>22.04</v>
      </c>
      <c r="BJ33" s="21">
        <f t="shared" si="2"/>
        <v>2.1856215000000017</v>
      </c>
      <c r="BK33" s="21">
        <f t="shared" si="3"/>
        <v>8.4410100000000003</v>
      </c>
      <c r="BL33" s="21">
        <f t="shared" si="4"/>
        <v>5.3302375</v>
      </c>
      <c r="BM33" s="21">
        <f t="shared" si="5"/>
        <v>5.25</v>
      </c>
      <c r="BN33" s="44">
        <f t="shared" si="6"/>
        <v>12.371042970000001</v>
      </c>
      <c r="BO33" s="43">
        <v>0</v>
      </c>
      <c r="BP33" s="44">
        <f t="shared" si="7"/>
        <v>107.53291197000001</v>
      </c>
    </row>
    <row r="34" spans="1:69">
      <c r="A34" t="s">
        <v>90</v>
      </c>
      <c r="B34" s="3" t="s">
        <v>55</v>
      </c>
      <c r="C34" s="4">
        <v>8.5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5">
        <v>6.0000000000000001E-3</v>
      </c>
      <c r="P34" s="5">
        <v>1E-3</v>
      </c>
      <c r="Q34" s="5">
        <v>3.8999999999999998E-3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5.4999999999999997E-3</v>
      </c>
      <c r="AU34" s="5">
        <v>6.0000000000000001E-3</v>
      </c>
      <c r="AV34" s="5">
        <v>4.7000000000000002E-3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1.0660000000000001</v>
      </c>
      <c r="BD34" s="5">
        <v>5.1999999999999998E-3</v>
      </c>
      <c r="BE34" s="5">
        <v>1.2999999999999999E-3</v>
      </c>
      <c r="BF34" s="5">
        <v>0.25</v>
      </c>
      <c r="BG34" s="41">
        <v>7.0000000000000001E-3</v>
      </c>
      <c r="BH34" s="21">
        <f t="shared" ref="BH34:BH66" si="8">$BR$1*$BT$4</f>
        <v>51.915000000000006</v>
      </c>
      <c r="BI34" s="21">
        <f t="shared" ref="BI34:BI66" si="9">SUM($C34:$N34)+$BR$1*SUM($O34:$AI34,$AT34)</f>
        <v>21.799999999999997</v>
      </c>
      <c r="BJ34" s="21">
        <f t="shared" ref="BJ34:BJ66" si="10">$BR$1*$BT$4*($BC34-1)</f>
        <v>3.4263900000000036</v>
      </c>
      <c r="BK34" s="21">
        <f t="shared" ref="BK34:BK66" si="11">$BR$1*$BC34*SUM($AU34:$AV34)</f>
        <v>8.5546500000000005</v>
      </c>
      <c r="BL34" s="21">
        <f t="shared" ref="BL34:BL66" si="12">$BR$1*$BC34*SUM($BD34:$BE34)+$BF34</f>
        <v>5.4467499999999998</v>
      </c>
      <c r="BM34" s="21">
        <f t="shared" ref="BM34:BM66" si="13">$BG34*$BR$1</f>
        <v>5.25</v>
      </c>
      <c r="BN34" s="44">
        <f t="shared" ref="BN34:BN66" si="14">SUM(BH34:BM34)*0.13</f>
        <v>12.5310627</v>
      </c>
      <c r="BO34" s="43">
        <v>0</v>
      </c>
      <c r="BP34" s="44">
        <f t="shared" ref="BP34:BP66" si="15">SUM(BH34:BM34)+BN34</f>
        <v>108.9238527</v>
      </c>
    </row>
    <row r="35" spans="1:69">
      <c r="A35" t="s">
        <v>91</v>
      </c>
      <c r="B35" s="3" t="s">
        <v>55</v>
      </c>
      <c r="C35" s="4">
        <v>5.87</v>
      </c>
      <c r="D35" s="4">
        <v>1.45</v>
      </c>
      <c r="E35" s="4">
        <v>0.08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5">
        <v>7.9000000000000008E-3</v>
      </c>
      <c r="P35" s="5">
        <v>-1E-4</v>
      </c>
      <c r="Q35" s="5">
        <v>-3.3999999999999998E-3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-2.2000000000000001E-3</v>
      </c>
      <c r="AP35" s="5">
        <v>0</v>
      </c>
      <c r="AQ35" s="5">
        <v>0</v>
      </c>
      <c r="AR35" s="5">
        <v>0</v>
      </c>
      <c r="AS35" s="5">
        <v>0</v>
      </c>
      <c r="AT35" s="5">
        <v>4.0000000000000002E-4</v>
      </c>
      <c r="AU35" s="5">
        <v>5.5999999999999999E-3</v>
      </c>
      <c r="AV35" s="5">
        <v>3.0999999999999999E-3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1.0446</v>
      </c>
      <c r="BD35" s="5">
        <v>5.1999999999999998E-3</v>
      </c>
      <c r="BE35" s="5">
        <v>1.2999999999999999E-3</v>
      </c>
      <c r="BF35" s="5">
        <v>0.25</v>
      </c>
      <c r="BG35" s="41">
        <v>7.0000000000000001E-3</v>
      </c>
      <c r="BH35" s="21">
        <f t="shared" si="8"/>
        <v>51.915000000000006</v>
      </c>
      <c r="BI35" s="21">
        <f t="shared" si="9"/>
        <v>11.000000000000002</v>
      </c>
      <c r="BJ35" s="21">
        <f t="shared" si="10"/>
        <v>2.3154089999999989</v>
      </c>
      <c r="BK35" s="21">
        <f t="shared" si="11"/>
        <v>6.8160149999999993</v>
      </c>
      <c r="BL35" s="21">
        <f t="shared" si="12"/>
        <v>5.3424249999999995</v>
      </c>
      <c r="BM35" s="21">
        <f t="shared" si="13"/>
        <v>5.25</v>
      </c>
      <c r="BN35" s="44">
        <f t="shared" si="14"/>
        <v>10.743050370000001</v>
      </c>
      <c r="BO35" s="43">
        <v>0</v>
      </c>
      <c r="BP35" s="44">
        <f t="shared" si="15"/>
        <v>93.381899370000014</v>
      </c>
    </row>
    <row r="36" spans="1:69">
      <c r="A36" t="s">
        <v>92</v>
      </c>
      <c r="B36" s="3" t="s">
        <v>55</v>
      </c>
      <c r="C36" s="4">
        <v>10.48</v>
      </c>
      <c r="D36" s="4">
        <v>1.1200000000000001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5">
        <v>1.54E-2</v>
      </c>
      <c r="P36" s="5">
        <v>-2E-3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1.2999999999999999E-3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6.1000000000000004E-3</v>
      </c>
      <c r="AV36" s="5">
        <v>5.1000000000000004E-3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1.0356000000000001</v>
      </c>
      <c r="BD36" s="5">
        <v>5.1999999999999998E-3</v>
      </c>
      <c r="BE36" s="5">
        <v>1.2999999999999999E-3</v>
      </c>
      <c r="BF36" s="5">
        <v>0.25</v>
      </c>
      <c r="BG36" s="41">
        <v>7.0000000000000001E-3</v>
      </c>
      <c r="BH36" s="21">
        <f t="shared" si="8"/>
        <v>51.915000000000006</v>
      </c>
      <c r="BI36" s="21">
        <f t="shared" si="9"/>
        <v>21.650000000000002</v>
      </c>
      <c r="BJ36" s="21">
        <f t="shared" si="10"/>
        <v>1.8481740000000042</v>
      </c>
      <c r="BK36" s="21">
        <f t="shared" si="11"/>
        <v>8.6990400000000019</v>
      </c>
      <c r="BL36" s="21">
        <f t="shared" si="12"/>
        <v>5.2985499999999996</v>
      </c>
      <c r="BM36" s="21">
        <f t="shared" si="13"/>
        <v>5.25</v>
      </c>
      <c r="BN36" s="44">
        <f t="shared" si="14"/>
        <v>12.305899320000002</v>
      </c>
      <c r="BO36" s="43">
        <v>0</v>
      </c>
      <c r="BP36" s="44">
        <f t="shared" si="15"/>
        <v>106.96666332000001</v>
      </c>
    </row>
    <row r="37" spans="1:69" ht="30">
      <c r="A37" s="17" t="s">
        <v>215</v>
      </c>
      <c r="B37" s="3" t="s">
        <v>216</v>
      </c>
      <c r="C37" s="4">
        <v>20.2</v>
      </c>
      <c r="D37" s="4">
        <v>0.78</v>
      </c>
      <c r="E37" s="4">
        <v>0.21</v>
      </c>
      <c r="O37" s="5">
        <v>3.2530000000000003E-2</v>
      </c>
      <c r="P37" s="5">
        <v>-1.1999999999999999E-3</v>
      </c>
      <c r="Q37" s="5">
        <v>1.1000000000000001E-3</v>
      </c>
      <c r="R37" s="5">
        <v>-1.09E-3</v>
      </c>
      <c r="S37" s="5">
        <v>3.6000000000000002E-4</v>
      </c>
      <c r="AO37" s="5"/>
      <c r="AU37" s="5">
        <v>5.8500000000000002E-3</v>
      </c>
      <c r="AV37" s="5">
        <v>4.64E-3</v>
      </c>
      <c r="BC37" s="5">
        <v>1.085</v>
      </c>
      <c r="BD37" s="5">
        <v>5.1999999999999998E-3</v>
      </c>
      <c r="BE37" s="5">
        <v>1.2999999999999999E-3</v>
      </c>
      <c r="BF37" s="5">
        <v>0.25</v>
      </c>
      <c r="BG37" s="41">
        <v>7.0000000000000001E-3</v>
      </c>
      <c r="BH37" s="34">
        <f t="shared" ref="BH37:BH88" si="16">$BR$1*$BT$4</f>
        <v>51.915000000000006</v>
      </c>
      <c r="BI37" s="34">
        <f>SUM($C37:$N37)+$BR$1*SUM($O37:$AI37,$AT37)</f>
        <v>44.965000000000003</v>
      </c>
      <c r="BJ37" s="34">
        <f>$BR$1*$BT$4*($BC37-1)</f>
        <v>4.412774999999999</v>
      </c>
      <c r="BK37" s="34">
        <f>$BR$1*$BC37*SUM($AU37:$AV37)</f>
        <v>8.5362374999999986</v>
      </c>
      <c r="BL37" s="34">
        <f>$BR$1*$BC37*SUM($BD37:$BE37)+$BF37</f>
        <v>5.5393749999999997</v>
      </c>
      <c r="BM37" s="34">
        <f>$BG37*$BR$1</f>
        <v>5.25</v>
      </c>
      <c r="BN37" s="47">
        <f>SUM(BH37:BM37)*0.13</f>
        <v>15.680390375000002</v>
      </c>
      <c r="BO37" s="46">
        <v>0</v>
      </c>
      <c r="BP37" s="47">
        <f>SUM(BH37:BM37)+BN37</f>
        <v>136.29877787500001</v>
      </c>
      <c r="BQ37" s="48"/>
    </row>
    <row r="38" spans="1:69">
      <c r="A38" t="s">
        <v>93</v>
      </c>
      <c r="B38" s="3" t="s">
        <v>55</v>
      </c>
      <c r="C38" s="4">
        <v>8.52</v>
      </c>
      <c r="D38" s="4">
        <v>1.68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5">
        <v>2.07E-2</v>
      </c>
      <c r="P38" s="5">
        <v>-2.0000000000000001E-4</v>
      </c>
      <c r="Q38" s="5">
        <v>1E-4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2.0000000000000001E-4</v>
      </c>
      <c r="AU38" s="5">
        <v>6.4999999999999997E-3</v>
      </c>
      <c r="AV38" s="5">
        <v>4.4000000000000003E-3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1.0344</v>
      </c>
      <c r="BD38" s="5">
        <v>5.1999999999999998E-3</v>
      </c>
      <c r="BE38" s="5">
        <v>1.2999999999999999E-3</v>
      </c>
      <c r="BF38" s="5">
        <v>0.25</v>
      </c>
      <c r="BG38" s="42">
        <v>6.8999999999999999E-3</v>
      </c>
      <c r="BH38" s="21">
        <f t="shared" si="8"/>
        <v>51.915000000000006</v>
      </c>
      <c r="BI38" s="21">
        <f t="shared" si="9"/>
        <v>25.799999999999997</v>
      </c>
      <c r="BJ38" s="21">
        <f t="shared" si="10"/>
        <v>1.7858759999999996</v>
      </c>
      <c r="BK38" s="21">
        <f t="shared" si="11"/>
        <v>8.4562200000000001</v>
      </c>
      <c r="BL38" s="21">
        <f t="shared" si="12"/>
        <v>5.2926999999999991</v>
      </c>
      <c r="BM38" s="21">
        <f t="shared" si="13"/>
        <v>5.1749999999999998</v>
      </c>
      <c r="BN38" s="44">
        <f t="shared" si="14"/>
        <v>12.795223480000001</v>
      </c>
      <c r="BO38" s="43">
        <v>0</v>
      </c>
      <c r="BP38" s="44">
        <f t="shared" si="15"/>
        <v>111.22001948</v>
      </c>
    </row>
    <row r="39" spans="1:69">
      <c r="A39" t="s">
        <v>94</v>
      </c>
      <c r="B39" s="3" t="s">
        <v>55</v>
      </c>
      <c r="C39" s="4">
        <v>19.02</v>
      </c>
      <c r="D39" s="4"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5">
        <v>1.8599999999999998E-2</v>
      </c>
      <c r="P39" s="5">
        <v>5.0000000000000001E-4</v>
      </c>
      <c r="Q39" s="5">
        <v>2.3E-3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2.3999999999999998E-3</v>
      </c>
      <c r="AP39" s="5">
        <v>0</v>
      </c>
      <c r="AQ39" s="5">
        <v>0</v>
      </c>
      <c r="AR39" s="5">
        <v>0</v>
      </c>
      <c r="AS39" s="5">
        <v>0</v>
      </c>
      <c r="AT39" s="5">
        <v>2.2000000000000001E-3</v>
      </c>
      <c r="AU39" s="5">
        <v>5.4999999999999997E-3</v>
      </c>
      <c r="AV39" s="5">
        <v>4.7000000000000002E-3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1.0746</v>
      </c>
      <c r="BD39" s="5">
        <v>5.1999999999999998E-3</v>
      </c>
      <c r="BE39" s="5">
        <v>1.2999999999999999E-3</v>
      </c>
      <c r="BF39" s="5">
        <v>0.25</v>
      </c>
      <c r="BG39" s="41">
        <v>7.0000000000000001E-3</v>
      </c>
      <c r="BH39" s="21">
        <f t="shared" si="8"/>
        <v>51.915000000000006</v>
      </c>
      <c r="BI39" s="21">
        <f t="shared" si="9"/>
        <v>38.72</v>
      </c>
      <c r="BJ39" s="21">
        <f t="shared" si="10"/>
        <v>3.8728590000000005</v>
      </c>
      <c r="BK39" s="21">
        <f t="shared" si="11"/>
        <v>8.2206900000000012</v>
      </c>
      <c r="BL39" s="21">
        <f t="shared" si="12"/>
        <v>5.4886749999999997</v>
      </c>
      <c r="BM39" s="21">
        <f t="shared" si="13"/>
        <v>5.25</v>
      </c>
      <c r="BN39" s="44">
        <f t="shared" si="14"/>
        <v>14.750739120000002</v>
      </c>
      <c r="BO39" s="43">
        <v>0</v>
      </c>
      <c r="BP39" s="44">
        <f t="shared" si="15"/>
        <v>128.21796312000001</v>
      </c>
    </row>
    <row r="40" spans="1:69">
      <c r="A40" t="s">
        <v>95</v>
      </c>
      <c r="B40" s="3" t="s">
        <v>55</v>
      </c>
      <c r="C40" s="4">
        <v>13.53</v>
      </c>
      <c r="D40" s="4"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5">
        <v>9.9000000000000008E-3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5.8999999999999999E-3</v>
      </c>
      <c r="AV40" s="5">
        <v>1.6000000000000001E-3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1.0429999999999999</v>
      </c>
      <c r="BD40" s="5">
        <v>5.1999999999999998E-3</v>
      </c>
      <c r="BE40" s="5">
        <v>1.2999999999999999E-3</v>
      </c>
      <c r="BF40" s="5">
        <v>0.25</v>
      </c>
      <c r="BG40" s="41">
        <v>7.0000000000000001E-3</v>
      </c>
      <c r="BH40" s="21">
        <f t="shared" si="8"/>
        <v>51.915000000000006</v>
      </c>
      <c r="BI40" s="21">
        <f t="shared" si="9"/>
        <v>21.954999999999998</v>
      </c>
      <c r="BJ40" s="21">
        <f t="shared" si="10"/>
        <v>2.2323449999999965</v>
      </c>
      <c r="BK40" s="21">
        <f t="shared" si="11"/>
        <v>5.8668749999999994</v>
      </c>
      <c r="BL40" s="21">
        <f t="shared" si="12"/>
        <v>5.334625</v>
      </c>
      <c r="BM40" s="21">
        <f t="shared" si="13"/>
        <v>5.25</v>
      </c>
      <c r="BN40" s="44">
        <f t="shared" si="14"/>
        <v>12.03199985</v>
      </c>
      <c r="BO40" s="43">
        <v>0</v>
      </c>
      <c r="BP40" s="44">
        <f t="shared" si="15"/>
        <v>104.58584485</v>
      </c>
    </row>
    <row r="41" spans="1:69">
      <c r="A41" t="s">
        <v>96</v>
      </c>
      <c r="B41" s="3" t="s">
        <v>55</v>
      </c>
      <c r="C41" s="4">
        <v>10.119999999999999</v>
      </c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5">
        <v>1.24E-2</v>
      </c>
      <c r="P41" s="5">
        <v>-3.0999999999999999E-3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1.5E-3</v>
      </c>
      <c r="AP41" s="5">
        <v>0</v>
      </c>
      <c r="AQ41" s="5">
        <v>0</v>
      </c>
      <c r="AR41" s="5">
        <v>0</v>
      </c>
      <c r="AS41" s="5">
        <v>0</v>
      </c>
      <c r="AT41" s="5">
        <v>2.0000000000000001E-4</v>
      </c>
      <c r="AU41" s="5">
        <v>5.4999999999999997E-3</v>
      </c>
      <c r="AV41" s="5">
        <v>4.5999999999999999E-3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1.0375000000000001</v>
      </c>
      <c r="BD41" s="5">
        <v>5.1999999999999998E-3</v>
      </c>
      <c r="BE41" s="5">
        <v>1.2999999999999999E-3</v>
      </c>
      <c r="BF41" s="5">
        <v>0.25</v>
      </c>
      <c r="BG41" s="41">
        <v>7.0000000000000001E-3</v>
      </c>
      <c r="BH41" s="21">
        <f t="shared" si="8"/>
        <v>51.915000000000006</v>
      </c>
      <c r="BI41" s="21">
        <f t="shared" si="9"/>
        <v>18.244999999999997</v>
      </c>
      <c r="BJ41" s="21">
        <f t="shared" si="10"/>
        <v>1.9468125000000049</v>
      </c>
      <c r="BK41" s="21">
        <f t="shared" si="11"/>
        <v>7.8590625000000012</v>
      </c>
      <c r="BL41" s="21">
        <f t="shared" si="12"/>
        <v>5.3078125000000007</v>
      </c>
      <c r="BM41" s="21">
        <f t="shared" si="13"/>
        <v>5.25</v>
      </c>
      <c r="BN41" s="44">
        <f t="shared" si="14"/>
        <v>11.768079375000001</v>
      </c>
      <c r="BO41" s="43">
        <v>0</v>
      </c>
      <c r="BP41" s="44">
        <f t="shared" si="15"/>
        <v>102.29176687500001</v>
      </c>
    </row>
    <row r="42" spans="1:69">
      <c r="A42" t="s">
        <v>97</v>
      </c>
      <c r="B42" s="3" t="s">
        <v>55</v>
      </c>
      <c r="C42" s="4">
        <v>9.5500000000000007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5">
        <v>1.6899999999999998E-2</v>
      </c>
      <c r="P42" s="5">
        <v>-1.9E-3</v>
      </c>
      <c r="Q42" s="5">
        <v>2.9999999999999997E-4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1E-4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4.7999999999999996E-3</v>
      </c>
      <c r="AV42" s="5">
        <v>1.5E-3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1.032</v>
      </c>
      <c r="BD42" s="5">
        <v>5.1999999999999998E-3</v>
      </c>
      <c r="BE42" s="5">
        <v>1.2999999999999999E-3</v>
      </c>
      <c r="BF42" s="5">
        <v>0.25</v>
      </c>
      <c r="BG42" s="41">
        <v>7.0000000000000001E-3</v>
      </c>
      <c r="BH42" s="21">
        <f t="shared" si="8"/>
        <v>51.915000000000006</v>
      </c>
      <c r="BI42" s="21">
        <f t="shared" si="9"/>
        <v>22.024999999999999</v>
      </c>
      <c r="BJ42" s="21">
        <f t="shared" si="10"/>
        <v>1.6612800000000016</v>
      </c>
      <c r="BK42" s="21">
        <f t="shared" si="11"/>
        <v>4.8761999999999999</v>
      </c>
      <c r="BL42" s="21">
        <f t="shared" si="12"/>
        <v>5.2809999999999997</v>
      </c>
      <c r="BM42" s="21">
        <f t="shared" si="13"/>
        <v>5.25</v>
      </c>
      <c r="BN42" s="44">
        <f t="shared" si="14"/>
        <v>11.831102400000001</v>
      </c>
      <c r="BO42" s="43">
        <v>0</v>
      </c>
      <c r="BP42" s="44">
        <f t="shared" si="15"/>
        <v>102.83958240000001</v>
      </c>
    </row>
    <row r="43" spans="1:69">
      <c r="A43" t="s">
        <v>98</v>
      </c>
      <c r="B43" s="3" t="s">
        <v>55</v>
      </c>
      <c r="C43" s="4">
        <v>9.25</v>
      </c>
      <c r="D43" s="4"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5">
        <v>1.3299999999999999E-2</v>
      </c>
      <c r="P43" s="5">
        <v>1E-3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1.2999999999999999E-3</v>
      </c>
      <c r="AU43" s="5">
        <v>5.1999999999999998E-3</v>
      </c>
      <c r="AV43" s="5">
        <v>4.1999999999999997E-3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1.0541</v>
      </c>
      <c r="BD43" s="5">
        <v>5.1999999999999998E-3</v>
      </c>
      <c r="BE43" s="5">
        <v>1.2999999999999999E-3</v>
      </c>
      <c r="BF43" s="5">
        <v>0.25</v>
      </c>
      <c r="BG43" s="41">
        <v>7.0000000000000001E-3</v>
      </c>
      <c r="BH43" s="21">
        <f t="shared" si="8"/>
        <v>51.915000000000006</v>
      </c>
      <c r="BI43" s="21">
        <f t="shared" si="9"/>
        <v>22.95</v>
      </c>
      <c r="BJ43" s="21">
        <f t="shared" si="10"/>
        <v>2.8086015000000022</v>
      </c>
      <c r="BK43" s="21">
        <f t="shared" si="11"/>
        <v>7.4314049999999989</v>
      </c>
      <c r="BL43" s="21">
        <f t="shared" si="12"/>
        <v>5.3887375000000004</v>
      </c>
      <c r="BM43" s="21">
        <f t="shared" si="13"/>
        <v>5.25</v>
      </c>
      <c r="BN43" s="44">
        <f t="shared" si="14"/>
        <v>12.446686720000002</v>
      </c>
      <c r="BO43" s="43">
        <v>0</v>
      </c>
      <c r="BP43" s="44">
        <f t="shared" si="15"/>
        <v>108.19043072000002</v>
      </c>
    </row>
    <row r="44" spans="1:69">
      <c r="A44" t="s">
        <v>99</v>
      </c>
      <c r="B44" s="3" t="s">
        <v>55</v>
      </c>
      <c r="C44" s="4">
        <v>15.19</v>
      </c>
      <c r="D44" s="4"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5">
        <v>1.37E-2</v>
      </c>
      <c r="P44" s="5">
        <v>5.0000000000000001E-4</v>
      </c>
      <c r="Q44" s="5">
        <v>-2.9999999999999997E-4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-5.9999999999999995E-4</v>
      </c>
      <c r="AP44" s="5">
        <v>0</v>
      </c>
      <c r="AQ44" s="5">
        <v>0</v>
      </c>
      <c r="AR44" s="5">
        <v>0</v>
      </c>
      <c r="AS44" s="5">
        <v>0</v>
      </c>
      <c r="AT44" s="5">
        <v>2.3999999999999998E-3</v>
      </c>
      <c r="AU44" s="5">
        <v>5.1000000000000004E-3</v>
      </c>
      <c r="AV44" s="5">
        <v>4.1000000000000003E-3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1.0585</v>
      </c>
      <c r="BD44" s="5">
        <v>5.1999999999999998E-3</v>
      </c>
      <c r="BE44" s="5">
        <v>1.2999999999999999E-3</v>
      </c>
      <c r="BF44" s="5">
        <v>0.25</v>
      </c>
      <c r="BG44" s="41">
        <v>7.0000000000000001E-3</v>
      </c>
      <c r="BH44" s="21">
        <f t="shared" si="8"/>
        <v>51.915000000000006</v>
      </c>
      <c r="BI44" s="21">
        <f t="shared" si="9"/>
        <v>29.414999999999999</v>
      </c>
      <c r="BJ44" s="21">
        <f t="shared" si="10"/>
        <v>3.0370275000000002</v>
      </c>
      <c r="BK44" s="21">
        <f t="shared" si="11"/>
        <v>7.3036500000000002</v>
      </c>
      <c r="BL44" s="21">
        <f t="shared" si="12"/>
        <v>5.4101875000000001</v>
      </c>
      <c r="BM44" s="21">
        <f t="shared" si="13"/>
        <v>5.25</v>
      </c>
      <c r="BN44" s="44">
        <f t="shared" si="14"/>
        <v>13.303012450000002</v>
      </c>
      <c r="BO44" s="43">
        <v>0</v>
      </c>
      <c r="BP44" s="44">
        <f t="shared" si="15"/>
        <v>115.63387745000001</v>
      </c>
    </row>
    <row r="45" spans="1:69">
      <c r="A45" t="s">
        <v>100</v>
      </c>
      <c r="B45" s="3" t="s">
        <v>55</v>
      </c>
      <c r="C45" s="4">
        <v>12.59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5">
        <v>1.4200000000000001E-2</v>
      </c>
      <c r="P45" s="5">
        <v>-2.0000000000000001E-4</v>
      </c>
      <c r="Q45" s="5">
        <v>-1.2999999999999999E-3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6.1000000000000004E-3</v>
      </c>
      <c r="AV45" s="5">
        <v>5.1000000000000004E-3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1.0408999999999999</v>
      </c>
      <c r="BD45" s="5">
        <v>5.1999999999999998E-3</v>
      </c>
      <c r="BE45" s="5">
        <v>1.2999999999999999E-3</v>
      </c>
      <c r="BF45" s="5">
        <v>0.25</v>
      </c>
      <c r="BG45" s="41">
        <v>7.0000000000000001E-3</v>
      </c>
      <c r="BH45" s="21">
        <f t="shared" si="8"/>
        <v>51.915000000000006</v>
      </c>
      <c r="BI45" s="21">
        <f t="shared" si="9"/>
        <v>23.115000000000002</v>
      </c>
      <c r="BJ45" s="21">
        <f t="shared" si="10"/>
        <v>2.123323499999997</v>
      </c>
      <c r="BK45" s="21">
        <f t="shared" si="11"/>
        <v>8.7435600000000004</v>
      </c>
      <c r="BL45" s="21">
        <f t="shared" si="12"/>
        <v>5.3243874999999994</v>
      </c>
      <c r="BM45" s="21">
        <f t="shared" si="13"/>
        <v>5.25</v>
      </c>
      <c r="BN45" s="44">
        <f t="shared" si="14"/>
        <v>12.54126523</v>
      </c>
      <c r="BO45" s="43">
        <v>0</v>
      </c>
      <c r="BP45" s="44">
        <f t="shared" si="15"/>
        <v>109.01253622999999</v>
      </c>
    </row>
    <row r="46" spans="1:69">
      <c r="A46" t="s">
        <v>101</v>
      </c>
      <c r="B46" s="3" t="s">
        <v>55</v>
      </c>
      <c r="C46" s="4">
        <v>13.73</v>
      </c>
      <c r="D46" s="4">
        <v>1.26</v>
      </c>
      <c r="E46" s="4">
        <v>1.23</v>
      </c>
      <c r="F46" s="4">
        <v>0.77</v>
      </c>
      <c r="G46" s="4">
        <v>-0.35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5">
        <v>1.3899999999999999E-2</v>
      </c>
      <c r="P46" s="5">
        <v>-4.0000000000000002E-4</v>
      </c>
      <c r="Q46" s="5">
        <v>-3.3999999999999998E-3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1.8E-3</v>
      </c>
      <c r="AP46" s="5">
        <v>0</v>
      </c>
      <c r="AQ46" s="5">
        <v>0</v>
      </c>
      <c r="AR46" s="5">
        <v>0</v>
      </c>
      <c r="AS46" s="5">
        <v>0</v>
      </c>
      <c r="AT46" s="5">
        <v>2.9999999999999997E-4</v>
      </c>
      <c r="AU46" s="5">
        <v>5.7999999999999996E-3</v>
      </c>
      <c r="AV46" s="5">
        <v>4.7000000000000002E-3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1.0608</v>
      </c>
      <c r="BD46" s="5">
        <v>5.1999999999999998E-3</v>
      </c>
      <c r="BE46" s="5">
        <v>1.2999999999999999E-3</v>
      </c>
      <c r="BF46" s="5">
        <v>0.25</v>
      </c>
      <c r="BG46" s="41">
        <v>7.0000000000000001E-3</v>
      </c>
      <c r="BH46" s="21">
        <f t="shared" si="8"/>
        <v>51.915000000000006</v>
      </c>
      <c r="BI46" s="21">
        <f t="shared" si="9"/>
        <v>24.439999999999998</v>
      </c>
      <c r="BJ46" s="21">
        <f t="shared" si="10"/>
        <v>3.1564319999999988</v>
      </c>
      <c r="BK46" s="21">
        <f t="shared" si="11"/>
        <v>8.3537999999999997</v>
      </c>
      <c r="BL46" s="21">
        <f t="shared" si="12"/>
        <v>5.4214000000000002</v>
      </c>
      <c r="BM46" s="21">
        <f t="shared" si="13"/>
        <v>5.25</v>
      </c>
      <c r="BN46" s="44">
        <f t="shared" si="14"/>
        <v>12.80976216</v>
      </c>
      <c r="BO46" s="43">
        <v>0</v>
      </c>
      <c r="BP46" s="44">
        <f t="shared" si="15"/>
        <v>111.34639416</v>
      </c>
    </row>
    <row r="47" spans="1:69">
      <c r="A47" t="s">
        <v>102</v>
      </c>
      <c r="B47" s="3" t="s">
        <v>55</v>
      </c>
      <c r="C47" s="4">
        <v>12.78</v>
      </c>
      <c r="D47" s="4"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5">
        <v>1.21E-2</v>
      </c>
      <c r="P47" s="5">
        <v>3.8999999999999998E-3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1.4E-3</v>
      </c>
      <c r="AU47" s="5">
        <v>5.7000000000000002E-3</v>
      </c>
      <c r="AV47" s="5">
        <v>5.0000000000000001E-3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1.0662</v>
      </c>
      <c r="BD47" s="5">
        <v>5.1999999999999998E-3</v>
      </c>
      <c r="BE47" s="5">
        <v>1.2999999999999999E-3</v>
      </c>
      <c r="BF47" s="5">
        <v>0.25</v>
      </c>
      <c r="BG47" s="41">
        <v>7.0000000000000001E-3</v>
      </c>
      <c r="BH47" s="21">
        <f t="shared" si="8"/>
        <v>51.915000000000006</v>
      </c>
      <c r="BI47" s="21">
        <f t="shared" si="9"/>
        <v>26.83</v>
      </c>
      <c r="BJ47" s="21">
        <f t="shared" si="10"/>
        <v>3.4367730000000023</v>
      </c>
      <c r="BK47" s="21">
        <f t="shared" si="11"/>
        <v>8.5562550000000002</v>
      </c>
      <c r="BL47" s="21">
        <f t="shared" si="12"/>
        <v>5.4477249999999993</v>
      </c>
      <c r="BM47" s="21">
        <f t="shared" si="13"/>
        <v>5.25</v>
      </c>
      <c r="BN47" s="44">
        <f t="shared" si="14"/>
        <v>13.186647890000003</v>
      </c>
      <c r="BO47" s="43">
        <v>0</v>
      </c>
      <c r="BP47" s="44">
        <f t="shared" si="15"/>
        <v>114.62240089000002</v>
      </c>
    </row>
    <row r="48" spans="1:69">
      <c r="A48" t="s">
        <v>148</v>
      </c>
      <c r="B48" s="3" t="s">
        <v>55</v>
      </c>
      <c r="C48" s="4">
        <v>11.9</v>
      </c>
      <c r="D48" s="4"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5">
        <v>1.2E-2</v>
      </c>
      <c r="P48" s="5">
        <v>6.4000000000000003E-3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4.3E-3</v>
      </c>
      <c r="AU48" s="5">
        <v>6.0000000000000001E-3</v>
      </c>
      <c r="AV48" s="5">
        <v>5.4000000000000003E-3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1.0580000000000001</v>
      </c>
      <c r="BD48" s="5">
        <v>5.1999999999999998E-3</v>
      </c>
      <c r="BE48" s="5">
        <v>1.2999999999999999E-3</v>
      </c>
      <c r="BF48" s="5">
        <v>0.25</v>
      </c>
      <c r="BG48" s="41">
        <v>7.0000000000000001E-3</v>
      </c>
      <c r="BH48" s="21">
        <f t="shared" si="8"/>
        <v>51.915000000000006</v>
      </c>
      <c r="BI48" s="21">
        <f t="shared" si="9"/>
        <v>29.924999999999997</v>
      </c>
      <c r="BJ48" s="21">
        <f t="shared" si="10"/>
        <v>3.0110700000000032</v>
      </c>
      <c r="BK48" s="21">
        <f t="shared" si="11"/>
        <v>9.0458999999999996</v>
      </c>
      <c r="BL48" s="21">
        <f t="shared" si="12"/>
        <v>5.4077500000000001</v>
      </c>
      <c r="BM48" s="21">
        <f t="shared" si="13"/>
        <v>5.25</v>
      </c>
      <c r="BN48" s="44">
        <f t="shared" si="14"/>
        <v>13.592113600000001</v>
      </c>
      <c r="BO48" s="43">
        <v>0</v>
      </c>
      <c r="BP48" s="44">
        <f t="shared" si="15"/>
        <v>118.14683360000001</v>
      </c>
    </row>
    <row r="49" spans="1:68">
      <c r="A49" t="s">
        <v>103</v>
      </c>
      <c r="B49" s="3" t="s">
        <v>55</v>
      </c>
      <c r="C49" s="4">
        <v>11.66</v>
      </c>
      <c r="D49" s="4"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5">
        <v>1.9400000000000001E-2</v>
      </c>
      <c r="P49" s="5">
        <v>-4.0000000000000002E-4</v>
      </c>
      <c r="Q49" s="5">
        <v>-6.9999999999999999E-4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1.5E-3</v>
      </c>
      <c r="AU49" s="5">
        <v>5.4000000000000003E-3</v>
      </c>
      <c r="AV49" s="5">
        <v>4.5999999999999999E-3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1.0650999999999999</v>
      </c>
      <c r="BD49" s="5">
        <v>5.1999999999999998E-3</v>
      </c>
      <c r="BE49" s="5">
        <v>1.2999999999999999E-3</v>
      </c>
      <c r="BF49" s="5">
        <v>0.25</v>
      </c>
      <c r="BG49" s="41">
        <v>7.0000000000000001E-3</v>
      </c>
      <c r="BH49" s="21">
        <f t="shared" si="8"/>
        <v>51.915000000000006</v>
      </c>
      <c r="BI49" s="21">
        <f t="shared" si="9"/>
        <v>28.51</v>
      </c>
      <c r="BJ49" s="21">
        <f t="shared" si="10"/>
        <v>3.3796664999999972</v>
      </c>
      <c r="BK49" s="21">
        <f t="shared" si="11"/>
        <v>7.9882499999999999</v>
      </c>
      <c r="BL49" s="21">
        <f t="shared" si="12"/>
        <v>5.4423624999999989</v>
      </c>
      <c r="BM49" s="21">
        <f t="shared" si="13"/>
        <v>5.25</v>
      </c>
      <c r="BN49" s="44">
        <f t="shared" si="14"/>
        <v>13.323086270000001</v>
      </c>
      <c r="BO49" s="43">
        <v>0</v>
      </c>
      <c r="BP49" s="44">
        <f t="shared" si="15"/>
        <v>115.80836527000001</v>
      </c>
    </row>
    <row r="50" spans="1:68">
      <c r="A50" t="s">
        <v>104</v>
      </c>
      <c r="B50" s="3" t="s">
        <v>55</v>
      </c>
      <c r="C50" s="4">
        <v>13.71</v>
      </c>
      <c r="D50" s="4">
        <v>2.16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">
        <v>1.2800000000000001E-2</v>
      </c>
      <c r="P50" s="5">
        <v>-3.8999999999999998E-3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2.9999999999999997E-4</v>
      </c>
      <c r="AU50" s="5">
        <v>5.8999999999999999E-3</v>
      </c>
      <c r="AV50" s="5">
        <v>4.7000000000000002E-3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1.0350999999999999</v>
      </c>
      <c r="BD50" s="5">
        <v>5.1999999999999998E-3</v>
      </c>
      <c r="BE50" s="5">
        <v>1.2999999999999999E-3</v>
      </c>
      <c r="BF50" s="5">
        <v>0.25</v>
      </c>
      <c r="BG50" s="41">
        <v>7.0000000000000001E-3</v>
      </c>
      <c r="BH50" s="21">
        <f t="shared" si="8"/>
        <v>51.915000000000006</v>
      </c>
      <c r="BI50" s="21">
        <f t="shared" si="9"/>
        <v>22.770000000000003</v>
      </c>
      <c r="BJ50" s="21">
        <f t="shared" si="10"/>
        <v>1.8222164999999955</v>
      </c>
      <c r="BK50" s="21">
        <f t="shared" si="11"/>
        <v>8.2290449999999993</v>
      </c>
      <c r="BL50" s="21">
        <f t="shared" si="12"/>
        <v>5.2961124999999996</v>
      </c>
      <c r="BM50" s="21">
        <f t="shared" si="13"/>
        <v>5.25</v>
      </c>
      <c r="BN50" s="44">
        <f t="shared" si="14"/>
        <v>12.38670862</v>
      </c>
      <c r="BO50" s="43">
        <v>0</v>
      </c>
      <c r="BP50" s="44">
        <f t="shared" si="15"/>
        <v>107.66908262000001</v>
      </c>
    </row>
    <row r="51" spans="1:68">
      <c r="A51" s="17" t="s">
        <v>106</v>
      </c>
      <c r="B51" s="3" t="s">
        <v>55</v>
      </c>
      <c r="C51" s="4">
        <v>14.06</v>
      </c>
      <c r="D51" s="4">
        <v>-0.01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5">
        <v>1.3599999999999999E-2</v>
      </c>
      <c r="P51" s="5">
        <v>2.5000000000000001E-3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>
        <v>5.4000000000000003E-3</v>
      </c>
      <c r="AV51" s="5">
        <v>4.7999999999999996E-3</v>
      </c>
      <c r="AW51" s="5"/>
      <c r="AX51" s="5"/>
      <c r="AY51" s="5"/>
      <c r="AZ51" s="5"/>
      <c r="BA51" s="5"/>
      <c r="BB51" s="5"/>
      <c r="BC51" s="5">
        <v>1.0365</v>
      </c>
      <c r="BD51" s="5">
        <v>5.1999999999999998E-3</v>
      </c>
      <c r="BE51">
        <v>1.2999999999999999E-3</v>
      </c>
      <c r="BF51" s="5">
        <v>0.25</v>
      </c>
      <c r="BG51" s="41">
        <v>7.0000000000000001E-3</v>
      </c>
      <c r="BH51" s="21">
        <f t="shared" si="8"/>
        <v>51.915000000000006</v>
      </c>
      <c r="BI51" s="21">
        <f t="shared" si="9"/>
        <v>26.125</v>
      </c>
      <c r="BJ51" s="21">
        <f t="shared" si="10"/>
        <v>1.894897499999999</v>
      </c>
      <c r="BK51" s="21">
        <f t="shared" si="11"/>
        <v>7.9292250000000006</v>
      </c>
      <c r="BL51" s="21">
        <f t="shared" si="12"/>
        <v>5.3029374999999996</v>
      </c>
      <c r="BM51" s="21">
        <f t="shared" si="13"/>
        <v>5.25</v>
      </c>
      <c r="BN51" s="44">
        <f t="shared" si="14"/>
        <v>12.794217800000002</v>
      </c>
      <c r="BO51" s="43">
        <v>0</v>
      </c>
      <c r="BP51" s="44">
        <f t="shared" si="15"/>
        <v>111.2112778</v>
      </c>
    </row>
    <row r="52" spans="1:68">
      <c r="A52" t="s">
        <v>107</v>
      </c>
      <c r="B52" s="3" t="s">
        <v>55</v>
      </c>
      <c r="C52" s="4">
        <v>17.18</v>
      </c>
      <c r="D52" s="4">
        <v>0</v>
      </c>
      <c r="E52" s="4"/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">
        <v>1.1599999999999999E-2</v>
      </c>
      <c r="P52" s="5">
        <v>5.7999999999999996E-3</v>
      </c>
      <c r="Q52" s="5"/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/>
      <c r="AP52" s="5"/>
      <c r="AQ52" s="5">
        <v>0</v>
      </c>
      <c r="AR52" s="5">
        <v>0</v>
      </c>
      <c r="AS52" s="5">
        <v>0</v>
      </c>
      <c r="AT52" s="5">
        <v>0</v>
      </c>
      <c r="AU52" s="5">
        <v>5.3E-3</v>
      </c>
      <c r="AV52" s="5">
        <v>4.7000000000000002E-3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1.0866</v>
      </c>
      <c r="BD52" s="5">
        <v>5.1999999999999998E-3</v>
      </c>
      <c r="BE52" s="27">
        <v>1E-3</v>
      </c>
      <c r="BF52" s="5">
        <v>0.25</v>
      </c>
      <c r="BG52" s="41">
        <v>7.0000000000000001E-3</v>
      </c>
      <c r="BH52" s="21">
        <f t="shared" si="8"/>
        <v>51.915000000000006</v>
      </c>
      <c r="BI52" s="21">
        <f t="shared" si="9"/>
        <v>30.229999999999997</v>
      </c>
      <c r="BJ52" s="21">
        <f t="shared" si="10"/>
        <v>4.495839000000001</v>
      </c>
      <c r="BK52" s="21">
        <f t="shared" si="11"/>
        <v>8.1494999999999997</v>
      </c>
      <c r="BL52" s="21">
        <f t="shared" si="12"/>
        <v>5.3026900000000001</v>
      </c>
      <c r="BM52" s="21">
        <f t="shared" si="13"/>
        <v>5.25</v>
      </c>
      <c r="BN52" s="44">
        <f t="shared" si="14"/>
        <v>13.694593770000003</v>
      </c>
      <c r="BO52" s="43">
        <v>0</v>
      </c>
      <c r="BP52" s="44">
        <f t="shared" si="15"/>
        <v>119.03762277000001</v>
      </c>
    </row>
    <row r="53" spans="1:68">
      <c r="A53" t="s">
        <v>108</v>
      </c>
      <c r="B53" s="3" t="s">
        <v>55</v>
      </c>
      <c r="C53" s="4">
        <v>15.96</v>
      </c>
      <c r="D53" s="4"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5">
        <v>1.3599999999999999E-2</v>
      </c>
      <c r="P53" s="5">
        <v>-2.8E-3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1.1000000000000001E-3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5.3E-3</v>
      </c>
      <c r="AV53" s="5">
        <v>4.5999999999999999E-3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1.0571999999999999</v>
      </c>
      <c r="BD53" s="5">
        <v>5.1999999999999998E-3</v>
      </c>
      <c r="BE53" s="5">
        <v>1.2999999999999999E-3</v>
      </c>
      <c r="BF53" s="5">
        <v>0.25</v>
      </c>
      <c r="BG53" s="41">
        <v>7.0000000000000001E-3</v>
      </c>
      <c r="BH53" s="21">
        <f t="shared" si="8"/>
        <v>51.915000000000006</v>
      </c>
      <c r="BI53" s="21">
        <f t="shared" si="9"/>
        <v>25.060000000000002</v>
      </c>
      <c r="BJ53" s="21">
        <f t="shared" si="10"/>
        <v>2.969537999999996</v>
      </c>
      <c r="BK53" s="21">
        <f t="shared" si="11"/>
        <v>7.8497099999999991</v>
      </c>
      <c r="BL53" s="21">
        <f t="shared" si="12"/>
        <v>5.4038499999999994</v>
      </c>
      <c r="BM53" s="21">
        <f t="shared" si="13"/>
        <v>5.25</v>
      </c>
      <c r="BN53" s="44">
        <f t="shared" si="14"/>
        <v>12.798252740000002</v>
      </c>
      <c r="BO53" s="43">
        <v>0</v>
      </c>
      <c r="BP53" s="44">
        <f t="shared" si="15"/>
        <v>111.24635074000003</v>
      </c>
    </row>
    <row r="54" spans="1:68">
      <c r="A54" t="s">
        <v>109</v>
      </c>
      <c r="B54" s="3" t="s">
        <v>166</v>
      </c>
      <c r="C54" s="4">
        <v>10.039999999999999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5">
        <v>1.7999999999999999E-2</v>
      </c>
      <c r="P54" s="5">
        <v>-6.4000000000000003E-3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6.9999999999999999E-4</v>
      </c>
      <c r="AP54" s="5">
        <v>0</v>
      </c>
      <c r="AQ54" s="5">
        <v>0</v>
      </c>
      <c r="AR54" s="5">
        <v>0</v>
      </c>
      <c r="AS54" s="5">
        <v>0</v>
      </c>
      <c r="AT54" s="5">
        <v>2.3E-3</v>
      </c>
      <c r="AU54" s="5">
        <v>5.1999999999999998E-3</v>
      </c>
      <c r="AV54" s="5">
        <v>5.1000000000000004E-3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1.0601</v>
      </c>
      <c r="BD54" s="5">
        <v>5.1999999999999998E-3</v>
      </c>
      <c r="BE54" s="5">
        <v>1.2999999999999999E-3</v>
      </c>
      <c r="BF54" s="5">
        <v>0.25</v>
      </c>
      <c r="BG54" s="41">
        <v>7.0000000000000001E-3</v>
      </c>
      <c r="BH54" s="21">
        <f t="shared" si="8"/>
        <v>51.915000000000006</v>
      </c>
      <c r="BI54" s="21">
        <f t="shared" si="9"/>
        <v>21.464999999999996</v>
      </c>
      <c r="BJ54" s="21">
        <f t="shared" si="10"/>
        <v>3.1200915000000027</v>
      </c>
      <c r="BK54" s="21">
        <f t="shared" si="11"/>
        <v>8.1892725000000013</v>
      </c>
      <c r="BL54" s="21">
        <f t="shared" si="12"/>
        <v>5.4179874999999997</v>
      </c>
      <c r="BM54" s="21">
        <f t="shared" si="13"/>
        <v>5.25</v>
      </c>
      <c r="BN54" s="44">
        <f t="shared" si="14"/>
        <v>12.396455695</v>
      </c>
      <c r="BO54" s="43">
        <v>0</v>
      </c>
      <c r="BP54" s="44">
        <f t="shared" si="15"/>
        <v>107.75380719499999</v>
      </c>
    </row>
    <row r="55" spans="1:68">
      <c r="A55" t="s">
        <v>109</v>
      </c>
      <c r="B55" s="3" t="s">
        <v>167</v>
      </c>
      <c r="C55" s="4">
        <v>10.65</v>
      </c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5">
        <v>1.34E-2</v>
      </c>
      <c r="P55" s="5">
        <v>-6.4000000000000003E-3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6.9999999999999999E-4</v>
      </c>
      <c r="AP55" s="5">
        <v>0</v>
      </c>
      <c r="AQ55" s="5">
        <v>0</v>
      </c>
      <c r="AR55" s="5">
        <v>0</v>
      </c>
      <c r="AS55" s="5">
        <v>0</v>
      </c>
      <c r="AT55" s="5">
        <v>2.2000000000000001E-3</v>
      </c>
      <c r="AU55" s="5">
        <v>5.1999999999999998E-3</v>
      </c>
      <c r="AV55" s="5">
        <v>5.1000000000000004E-3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1.0601</v>
      </c>
      <c r="BD55" s="5">
        <v>5.1999999999999998E-3</v>
      </c>
      <c r="BE55" s="5">
        <v>1.2999999999999999E-3</v>
      </c>
      <c r="BF55" s="5">
        <v>0.25</v>
      </c>
      <c r="BG55" s="41">
        <v>7.0000000000000001E-3</v>
      </c>
      <c r="BH55" s="21">
        <f t="shared" si="8"/>
        <v>51.915000000000006</v>
      </c>
      <c r="BI55" s="21">
        <f t="shared" si="9"/>
        <v>18.55</v>
      </c>
      <c r="BJ55" s="21">
        <f t="shared" si="10"/>
        <v>3.1200915000000027</v>
      </c>
      <c r="BK55" s="21">
        <f t="shared" si="11"/>
        <v>8.1892725000000013</v>
      </c>
      <c r="BL55" s="21">
        <f t="shared" si="12"/>
        <v>5.4179874999999997</v>
      </c>
      <c r="BM55" s="21">
        <f t="shared" si="13"/>
        <v>5.25</v>
      </c>
      <c r="BN55" s="44">
        <f t="shared" si="14"/>
        <v>12.017505695000001</v>
      </c>
      <c r="BO55" s="43">
        <v>0</v>
      </c>
      <c r="BP55" s="44">
        <f t="shared" si="15"/>
        <v>104.459857195</v>
      </c>
    </row>
    <row r="56" spans="1:68">
      <c r="A56" t="s">
        <v>110</v>
      </c>
      <c r="B56" s="3" t="s">
        <v>55</v>
      </c>
      <c r="C56" s="4">
        <v>18.03</v>
      </c>
      <c r="D56" s="4"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5">
        <v>1.2699999999999999E-2</v>
      </c>
      <c r="P56" s="5">
        <v>1E-4</v>
      </c>
      <c r="Q56" s="5">
        <v>2.0000000000000001E-4</v>
      </c>
      <c r="R56" s="5">
        <v>-2.3999999999999998E-3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1.8E-3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6.1999999999999998E-3</v>
      </c>
      <c r="AV56" s="5">
        <v>1.5E-3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1.0463</v>
      </c>
      <c r="BD56" s="5">
        <v>5.1999999999999998E-3</v>
      </c>
      <c r="BE56" s="5">
        <v>1.2999999999999999E-3</v>
      </c>
      <c r="BF56" s="5">
        <v>0.25</v>
      </c>
      <c r="BG56" s="41">
        <v>7.0000000000000001E-3</v>
      </c>
      <c r="BH56" s="21">
        <f t="shared" si="8"/>
        <v>51.915000000000006</v>
      </c>
      <c r="BI56" s="21">
        <f t="shared" si="9"/>
        <v>26.98</v>
      </c>
      <c r="BJ56" s="21">
        <f t="shared" si="10"/>
        <v>2.4036645000000005</v>
      </c>
      <c r="BK56" s="21">
        <f t="shared" si="11"/>
        <v>6.0423825000000004</v>
      </c>
      <c r="BL56" s="21">
        <f t="shared" si="12"/>
        <v>5.3507125000000002</v>
      </c>
      <c r="BM56" s="21">
        <f t="shared" si="13"/>
        <v>5.25</v>
      </c>
      <c r="BN56" s="44">
        <f t="shared" si="14"/>
        <v>12.732428735000003</v>
      </c>
      <c r="BO56" s="43">
        <v>0</v>
      </c>
      <c r="BP56" s="44">
        <f t="shared" si="15"/>
        <v>110.67418823500002</v>
      </c>
    </row>
    <row r="57" spans="1:68">
      <c r="A57" t="s">
        <v>111</v>
      </c>
      <c r="B57" s="3" t="s">
        <v>55</v>
      </c>
      <c r="C57" s="4">
        <v>20.73</v>
      </c>
      <c r="D57" s="4">
        <v>1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5">
        <v>1.9E-2</v>
      </c>
      <c r="P57" s="5">
        <v>-2.9999999999999997E-4</v>
      </c>
      <c r="Q57" s="5">
        <v>8.0000000000000004E-4</v>
      </c>
      <c r="R57" s="5">
        <v>-1.5E-3</v>
      </c>
      <c r="S57" s="5">
        <v>-4.4000000000000003E-3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1.1000000000000001E-3</v>
      </c>
      <c r="AP57" s="5">
        <v>3.3999999999999998E-3</v>
      </c>
      <c r="AQ57" s="5">
        <v>0</v>
      </c>
      <c r="AR57" s="5">
        <v>0</v>
      </c>
      <c r="AS57" s="5">
        <v>0</v>
      </c>
      <c r="AT57" s="5">
        <v>6.9999999999999999E-4</v>
      </c>
      <c r="AU57" s="5">
        <v>5.7000000000000002E-3</v>
      </c>
      <c r="AV57" s="5">
        <v>5.1999999999999998E-3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1.056</v>
      </c>
      <c r="BD57" s="5">
        <v>5.1999999999999998E-3</v>
      </c>
      <c r="BE57" s="5">
        <v>1.2999999999999999E-3</v>
      </c>
      <c r="BF57" s="5">
        <v>0.25</v>
      </c>
      <c r="BG57" s="41">
        <v>7.0000000000000001E-3</v>
      </c>
      <c r="BH57" s="21">
        <f t="shared" si="8"/>
        <v>51.915000000000006</v>
      </c>
      <c r="BI57" s="21">
        <f t="shared" si="9"/>
        <v>32.454999999999998</v>
      </c>
      <c r="BJ57" s="21">
        <f t="shared" si="10"/>
        <v>2.9072400000000029</v>
      </c>
      <c r="BK57" s="21">
        <f t="shared" si="11"/>
        <v>8.6327999999999996</v>
      </c>
      <c r="BL57" s="21">
        <f t="shared" si="12"/>
        <v>5.3979999999999997</v>
      </c>
      <c r="BM57" s="21">
        <f t="shared" si="13"/>
        <v>5.25</v>
      </c>
      <c r="BN57" s="44">
        <f t="shared" si="14"/>
        <v>13.852545200000002</v>
      </c>
      <c r="BO57" s="43">
        <v>0</v>
      </c>
      <c r="BP57" s="44">
        <f t="shared" si="15"/>
        <v>120.41058520000001</v>
      </c>
    </row>
    <row r="58" spans="1:68">
      <c r="A58" t="s">
        <v>112</v>
      </c>
      <c r="B58" s="3" t="s">
        <v>55</v>
      </c>
      <c r="C58" s="4">
        <v>14.16</v>
      </c>
      <c r="D58" s="4">
        <v>1.47</v>
      </c>
      <c r="E58" s="4">
        <v>0.08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5">
        <v>1.2699999999999999E-2</v>
      </c>
      <c r="P58" s="5">
        <v>4.0000000000000002E-4</v>
      </c>
      <c r="Q58" s="5">
        <v>2.9999999999999997E-4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37">
        <v>4.0000000000000003E-5</v>
      </c>
      <c r="AU58" s="5">
        <v>5.3E-3</v>
      </c>
      <c r="AV58" s="5">
        <v>4.7999999999999996E-3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1.048</v>
      </c>
      <c r="BD58" s="5">
        <v>5.1999999999999998E-3</v>
      </c>
      <c r="BE58" s="5">
        <v>1.2999999999999999E-3</v>
      </c>
      <c r="BF58" s="5">
        <v>0.25</v>
      </c>
      <c r="BG58" s="41">
        <v>7.0000000000000001E-3</v>
      </c>
      <c r="BH58" s="21">
        <f t="shared" si="8"/>
        <v>51.915000000000006</v>
      </c>
      <c r="BI58" s="21">
        <f t="shared" si="9"/>
        <v>25.79</v>
      </c>
      <c r="BJ58" s="21">
        <f t="shared" si="10"/>
        <v>2.4919200000000026</v>
      </c>
      <c r="BK58" s="21">
        <f t="shared" si="11"/>
        <v>7.9386000000000001</v>
      </c>
      <c r="BL58" s="21">
        <f t="shared" si="12"/>
        <v>5.359</v>
      </c>
      <c r="BM58" s="21">
        <f t="shared" si="13"/>
        <v>5.25</v>
      </c>
      <c r="BN58" s="44">
        <f t="shared" si="14"/>
        <v>12.836787600000001</v>
      </c>
      <c r="BO58" s="43">
        <v>0</v>
      </c>
      <c r="BP58" s="44">
        <f t="shared" si="15"/>
        <v>111.5813076</v>
      </c>
    </row>
    <row r="59" spans="1:68">
      <c r="A59" t="s">
        <v>113</v>
      </c>
      <c r="B59" s="3" t="s">
        <v>55</v>
      </c>
      <c r="C59" s="4">
        <v>17.57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5">
        <v>1.3299999999999999E-2</v>
      </c>
      <c r="P59" s="5">
        <v>-1.1999999999999999E-3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1.1000000000000001E-3</v>
      </c>
      <c r="AU59" s="5">
        <v>5.4000000000000003E-3</v>
      </c>
      <c r="AV59" s="5">
        <v>4.4000000000000003E-3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1.0448</v>
      </c>
      <c r="BD59" s="5">
        <v>5.1999999999999998E-3</v>
      </c>
      <c r="BE59" s="5">
        <v>1.2999999999999999E-3</v>
      </c>
      <c r="BF59" s="5">
        <v>0.25</v>
      </c>
      <c r="BG59" s="41">
        <v>7.0000000000000001E-3</v>
      </c>
      <c r="BH59" s="21">
        <f t="shared" si="8"/>
        <v>51.915000000000006</v>
      </c>
      <c r="BI59" s="21">
        <f t="shared" si="9"/>
        <v>28.47</v>
      </c>
      <c r="BJ59" s="21">
        <f t="shared" si="10"/>
        <v>2.3257919999999976</v>
      </c>
      <c r="BK59" s="21">
        <f t="shared" si="11"/>
        <v>7.6792799999999986</v>
      </c>
      <c r="BL59" s="21">
        <f t="shared" si="12"/>
        <v>5.343399999999999</v>
      </c>
      <c r="BM59" s="21">
        <f t="shared" si="13"/>
        <v>5.25</v>
      </c>
      <c r="BN59" s="44">
        <f t="shared" si="14"/>
        <v>13.127851360000001</v>
      </c>
      <c r="BO59" s="43">
        <v>0</v>
      </c>
      <c r="BP59" s="44">
        <f t="shared" si="15"/>
        <v>114.11132336</v>
      </c>
    </row>
    <row r="60" spans="1:68">
      <c r="A60" t="s">
        <v>114</v>
      </c>
      <c r="B60" s="3" t="s">
        <v>55</v>
      </c>
      <c r="C60" s="4">
        <v>13.25</v>
      </c>
      <c r="D60" s="4">
        <v>1.69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">
        <v>1.4500000000000001E-2</v>
      </c>
      <c r="P60" s="5">
        <v>-1.5E-3</v>
      </c>
      <c r="Q60" s="5">
        <v>2.9999999999999997E-4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-1E-4</v>
      </c>
      <c r="AP60" s="5">
        <v>0</v>
      </c>
      <c r="AQ60" s="5">
        <v>0</v>
      </c>
      <c r="AR60" s="5">
        <v>0</v>
      </c>
      <c r="AS60" s="5">
        <v>0</v>
      </c>
      <c r="AT60" s="5">
        <v>2.0000000000000001E-4</v>
      </c>
      <c r="AU60" s="5">
        <v>5.4999999999999997E-3</v>
      </c>
      <c r="AV60" s="5">
        <v>4.5999999999999999E-3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1.0377000000000001</v>
      </c>
      <c r="BD60" s="5">
        <v>5.1999999999999998E-3</v>
      </c>
      <c r="BE60" s="5">
        <v>1.2999999999999999E-3</v>
      </c>
      <c r="BF60" s="5">
        <v>0.25</v>
      </c>
      <c r="BG60" s="41">
        <v>7.0000000000000001E-3</v>
      </c>
      <c r="BH60" s="21">
        <f t="shared" si="8"/>
        <v>51.915000000000006</v>
      </c>
      <c r="BI60" s="21">
        <f t="shared" si="9"/>
        <v>25.065000000000001</v>
      </c>
      <c r="BJ60" s="21">
        <f t="shared" si="10"/>
        <v>1.9571955000000036</v>
      </c>
      <c r="BK60" s="21">
        <f t="shared" si="11"/>
        <v>7.8605775000000007</v>
      </c>
      <c r="BL60" s="21">
        <f t="shared" si="12"/>
        <v>5.3087875000000002</v>
      </c>
      <c r="BM60" s="21">
        <f t="shared" si="13"/>
        <v>5.25</v>
      </c>
      <c r="BN60" s="44">
        <f t="shared" si="14"/>
        <v>12.656352865000001</v>
      </c>
      <c r="BO60" s="43">
        <v>0</v>
      </c>
      <c r="BP60" s="44">
        <f t="shared" si="15"/>
        <v>110.012913365</v>
      </c>
    </row>
    <row r="61" spans="1:68">
      <c r="A61" t="s">
        <v>115</v>
      </c>
      <c r="B61" s="3" t="s">
        <v>55</v>
      </c>
      <c r="C61" s="4">
        <v>16.18</v>
      </c>
      <c r="D61" s="4">
        <v>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5">
        <v>1.4E-2</v>
      </c>
      <c r="P61" s="5">
        <v>-1.2999999999999999E-3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1.1000000000000001E-3</v>
      </c>
      <c r="AU61" s="5">
        <v>5.1999999999999998E-3</v>
      </c>
      <c r="AV61" s="5">
        <v>3.0000000000000001E-3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1.0468</v>
      </c>
      <c r="BD61" s="5">
        <v>5.1999999999999998E-3</v>
      </c>
      <c r="BE61" s="5">
        <v>1.2999999999999999E-3</v>
      </c>
      <c r="BF61" s="5">
        <v>0.25</v>
      </c>
      <c r="BG61" s="41">
        <v>7.0000000000000001E-3</v>
      </c>
      <c r="BH61" s="21">
        <f t="shared" si="8"/>
        <v>51.915000000000006</v>
      </c>
      <c r="BI61" s="21">
        <f t="shared" si="9"/>
        <v>27.53</v>
      </c>
      <c r="BJ61" s="21">
        <f t="shared" si="10"/>
        <v>2.4296219999999979</v>
      </c>
      <c r="BK61" s="21">
        <f t="shared" si="11"/>
        <v>6.4378199999999985</v>
      </c>
      <c r="BL61" s="21">
        <f t="shared" si="12"/>
        <v>5.3531499999999994</v>
      </c>
      <c r="BM61" s="21">
        <f t="shared" si="13"/>
        <v>5.25</v>
      </c>
      <c r="BN61" s="44">
        <f t="shared" si="14"/>
        <v>12.859026960000001</v>
      </c>
      <c r="BO61" s="43">
        <v>0</v>
      </c>
      <c r="BP61" s="44">
        <f t="shared" si="15"/>
        <v>111.77461896</v>
      </c>
    </row>
    <row r="62" spans="1:68">
      <c r="A62" t="s">
        <v>117</v>
      </c>
      <c r="B62" s="3" t="s">
        <v>55</v>
      </c>
      <c r="C62" s="4">
        <v>13.47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5">
        <v>1.6199999999999999E-2</v>
      </c>
      <c r="P62" s="5">
        <v>-2.0999999999999999E-3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5.9999999999999995E-4</v>
      </c>
      <c r="AU62" s="5">
        <v>3.8E-3</v>
      </c>
      <c r="AV62" s="5">
        <v>3.5000000000000001E-3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1.0561</v>
      </c>
      <c r="BD62" s="5">
        <v>5.1999999999999998E-3</v>
      </c>
      <c r="BE62" s="5">
        <v>1.2999999999999999E-3</v>
      </c>
      <c r="BF62" s="5">
        <v>0.25</v>
      </c>
      <c r="BG62" s="42">
        <v>4.8999999999999998E-3</v>
      </c>
      <c r="BH62" s="21">
        <f t="shared" si="8"/>
        <v>51.915000000000006</v>
      </c>
      <c r="BI62" s="21">
        <f t="shared" si="9"/>
        <v>25.495000000000001</v>
      </c>
      <c r="BJ62" s="21">
        <f t="shared" si="10"/>
        <v>2.9124315000000025</v>
      </c>
      <c r="BK62" s="21">
        <f t="shared" si="11"/>
        <v>5.7821475000000007</v>
      </c>
      <c r="BL62" s="21">
        <f t="shared" si="12"/>
        <v>5.3984874999999999</v>
      </c>
      <c r="BM62" s="21">
        <f t="shared" si="13"/>
        <v>3.6749999999999998</v>
      </c>
      <c r="BN62" s="44">
        <f t="shared" si="14"/>
        <v>12.373148645000001</v>
      </c>
      <c r="BO62" s="43">
        <v>0</v>
      </c>
      <c r="BP62" s="44">
        <f t="shared" si="15"/>
        <v>107.551215145</v>
      </c>
    </row>
    <row r="63" spans="1:68">
      <c r="A63" t="s">
        <v>118</v>
      </c>
      <c r="B63" s="3" t="s">
        <v>55</v>
      </c>
      <c r="C63" s="4">
        <v>8.43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5">
        <v>1.23E-2</v>
      </c>
      <c r="P63" s="5">
        <v>1E-4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6.1000000000000004E-3</v>
      </c>
      <c r="AV63" s="5">
        <v>4.7000000000000002E-3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1.0487</v>
      </c>
      <c r="BD63" s="5">
        <v>5.1999999999999998E-3</v>
      </c>
      <c r="BE63" s="5">
        <v>1.2999999999999999E-3</v>
      </c>
      <c r="BF63" s="5">
        <v>0.25</v>
      </c>
      <c r="BG63" s="41">
        <v>7.0000000000000001E-3</v>
      </c>
      <c r="BH63" s="21">
        <f t="shared" si="8"/>
        <v>51.915000000000006</v>
      </c>
      <c r="BI63" s="21">
        <f t="shared" si="9"/>
        <v>18.729999999999997</v>
      </c>
      <c r="BJ63" s="21">
        <f t="shared" si="10"/>
        <v>2.5282604999999987</v>
      </c>
      <c r="BK63" s="21">
        <f t="shared" si="11"/>
        <v>8.4944699999999997</v>
      </c>
      <c r="BL63" s="21">
        <f t="shared" si="12"/>
        <v>5.3624124999999996</v>
      </c>
      <c r="BM63" s="21">
        <f t="shared" si="13"/>
        <v>5.25</v>
      </c>
      <c r="BN63" s="44">
        <f t="shared" si="14"/>
        <v>11.996418590000001</v>
      </c>
      <c r="BO63" s="43">
        <v>0</v>
      </c>
      <c r="BP63" s="44">
        <f t="shared" si="15"/>
        <v>104.27656159000001</v>
      </c>
    </row>
    <row r="64" spans="1:68">
      <c r="A64" t="s">
        <v>119</v>
      </c>
      <c r="B64" s="3" t="s">
        <v>55</v>
      </c>
      <c r="C64" s="4">
        <v>11.95</v>
      </c>
      <c r="D64" s="4"/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5">
        <v>1.21E-2</v>
      </c>
      <c r="P64" s="5"/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/>
      <c r="AP64" s="5">
        <v>0</v>
      </c>
      <c r="AQ64" s="5">
        <v>0</v>
      </c>
      <c r="AR64" s="5">
        <v>0</v>
      </c>
      <c r="AS64" s="5">
        <v>0</v>
      </c>
      <c r="AT64" s="5"/>
      <c r="AU64" s="5">
        <v>4.4999999999999997E-3</v>
      </c>
      <c r="AV64" s="5">
        <v>5.3E-3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1.0569</v>
      </c>
      <c r="BD64" s="7">
        <v>5.1999999999999998E-3</v>
      </c>
      <c r="BE64" s="5">
        <v>1.2999999999999999E-3</v>
      </c>
      <c r="BF64" s="5">
        <v>0.25</v>
      </c>
      <c r="BG64" s="41">
        <v>7.0000000000000001E-3</v>
      </c>
      <c r="BH64" s="21">
        <f t="shared" si="8"/>
        <v>51.915000000000006</v>
      </c>
      <c r="BI64" s="21">
        <f t="shared" si="9"/>
        <v>21.024999999999999</v>
      </c>
      <c r="BJ64" s="21">
        <f t="shared" si="10"/>
        <v>2.9539634999999977</v>
      </c>
      <c r="BK64" s="21">
        <f t="shared" si="11"/>
        <v>7.7682149999999996</v>
      </c>
      <c r="BL64" s="21">
        <f t="shared" si="12"/>
        <v>5.4023874999999997</v>
      </c>
      <c r="BM64" s="21">
        <f t="shared" si="13"/>
        <v>5.25</v>
      </c>
      <c r="BN64" s="44">
        <f t="shared" si="14"/>
        <v>12.260893580000001</v>
      </c>
      <c r="BO64" s="43">
        <v>0</v>
      </c>
      <c r="BP64" s="44">
        <f t="shared" si="15"/>
        <v>106.57545958</v>
      </c>
    </row>
    <row r="65" spans="1:68">
      <c r="A65" t="s">
        <v>120</v>
      </c>
      <c r="B65" s="3" t="s">
        <v>55</v>
      </c>
      <c r="C65" s="4">
        <v>16.79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5">
        <v>1.34E-2</v>
      </c>
      <c r="P65" s="5">
        <v>-7.4000000000000003E-3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1.26E-2</v>
      </c>
      <c r="AP65" s="5">
        <v>0</v>
      </c>
      <c r="AQ65" s="5">
        <v>0</v>
      </c>
      <c r="AR65" s="5">
        <v>0</v>
      </c>
      <c r="AS65" s="5">
        <v>0</v>
      </c>
      <c r="AT65" s="5">
        <v>1E-3</v>
      </c>
      <c r="AU65" s="5">
        <v>5.4000000000000003E-3</v>
      </c>
      <c r="AV65" s="5">
        <v>4.7000000000000002E-3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1.0586</v>
      </c>
      <c r="BD65" s="5">
        <v>5.1999999999999998E-3</v>
      </c>
      <c r="BE65" s="5">
        <v>1.2999999999999999E-3</v>
      </c>
      <c r="BF65" s="5">
        <v>0.25</v>
      </c>
      <c r="BG65" s="42">
        <v>6.4999999999999997E-3</v>
      </c>
      <c r="BH65" s="21">
        <f t="shared" si="8"/>
        <v>51.915000000000006</v>
      </c>
      <c r="BI65" s="21">
        <f t="shared" si="9"/>
        <v>23.04</v>
      </c>
      <c r="BJ65" s="21">
        <f t="shared" si="10"/>
        <v>3.0422189999999998</v>
      </c>
      <c r="BK65" s="21">
        <f t="shared" si="11"/>
        <v>8.0188950000000023</v>
      </c>
      <c r="BL65" s="21">
        <f t="shared" si="12"/>
        <v>5.4106750000000003</v>
      </c>
      <c r="BM65" s="21">
        <f t="shared" si="13"/>
        <v>4.875</v>
      </c>
      <c r="BN65" s="44">
        <f t="shared" si="14"/>
        <v>12.519232570000002</v>
      </c>
      <c r="BO65" s="43">
        <v>0</v>
      </c>
      <c r="BP65" s="44">
        <f t="shared" si="15"/>
        <v>108.82102157000001</v>
      </c>
    </row>
    <row r="66" spans="1:68">
      <c r="A66" t="s">
        <v>121</v>
      </c>
      <c r="B66" s="3" t="s">
        <v>55</v>
      </c>
      <c r="C66" s="4">
        <v>11.79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5">
        <v>1.15E-2</v>
      </c>
      <c r="P66" s="5">
        <v>1E-4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2.8E-3</v>
      </c>
      <c r="AP66" s="5">
        <v>0</v>
      </c>
      <c r="AQ66" s="5">
        <v>0</v>
      </c>
      <c r="AR66" s="5">
        <v>0</v>
      </c>
      <c r="AS66" s="5">
        <v>0</v>
      </c>
      <c r="AT66" s="5">
        <v>5.0000000000000001E-4</v>
      </c>
      <c r="AU66" s="5">
        <v>6.4999999999999997E-3</v>
      </c>
      <c r="AV66" s="5">
        <v>3.5000000000000001E-3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1.0487</v>
      </c>
      <c r="BD66" s="5">
        <v>5.1999999999999998E-3</v>
      </c>
      <c r="BE66" s="5">
        <v>1.2999999999999999E-3</v>
      </c>
      <c r="BF66" s="5">
        <v>0.25</v>
      </c>
      <c r="BG66" s="42">
        <v>6.7000000000000002E-3</v>
      </c>
      <c r="BH66" s="21">
        <f t="shared" si="8"/>
        <v>51.915000000000006</v>
      </c>
      <c r="BI66" s="21">
        <f t="shared" si="9"/>
        <v>21.864999999999998</v>
      </c>
      <c r="BJ66" s="21">
        <f t="shared" si="10"/>
        <v>2.5282604999999987</v>
      </c>
      <c r="BK66" s="21">
        <f t="shared" si="11"/>
        <v>7.8652499999999996</v>
      </c>
      <c r="BL66" s="21">
        <f t="shared" si="12"/>
        <v>5.3624124999999996</v>
      </c>
      <c r="BM66" s="21">
        <f t="shared" si="13"/>
        <v>5.0250000000000004</v>
      </c>
      <c r="BN66" s="44">
        <f t="shared" si="14"/>
        <v>12.292919990000003</v>
      </c>
      <c r="BO66" s="43">
        <v>0</v>
      </c>
      <c r="BP66" s="44">
        <f t="shared" si="15"/>
        <v>106.85384299000002</v>
      </c>
    </row>
    <row r="67" spans="1:68">
      <c r="A67" t="s">
        <v>149</v>
      </c>
      <c r="B67" s="3" t="s">
        <v>55</v>
      </c>
      <c r="C67" s="4">
        <v>15.34</v>
      </c>
      <c r="D67" s="4">
        <v>1.61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5">
        <v>1.37E-2</v>
      </c>
      <c r="P67" s="5">
        <v>-2.9999999999999997E-4</v>
      </c>
      <c r="Q67" s="5">
        <v>2.0000000000000001E-4</v>
      </c>
      <c r="R67" s="5">
        <v>-5.1000000000000004E-3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1.5E-3</v>
      </c>
      <c r="AP67" s="5">
        <v>0</v>
      </c>
      <c r="AQ67" s="5">
        <v>0</v>
      </c>
      <c r="AR67" s="5">
        <v>0</v>
      </c>
      <c r="AS67" s="5">
        <v>0</v>
      </c>
      <c r="AT67" s="5">
        <v>8.0000000000000004E-4</v>
      </c>
      <c r="AU67" s="5">
        <v>6.1000000000000004E-3</v>
      </c>
      <c r="AV67" s="5">
        <v>5.3E-3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1.0565</v>
      </c>
      <c r="BD67" s="5">
        <v>5.1999999999999998E-3</v>
      </c>
      <c r="BE67" s="5">
        <v>1.2999999999999999E-3</v>
      </c>
      <c r="BF67" s="5">
        <v>0.25</v>
      </c>
      <c r="BG67" s="41">
        <v>7.0000000000000001E-3</v>
      </c>
      <c r="BH67" s="21">
        <f t="shared" si="16"/>
        <v>51.915000000000006</v>
      </c>
      <c r="BI67" s="21">
        <f t="shared" ref="BI67:BI88" si="17">SUM($C67:$N67)+$BR$1*SUM($O67:$AI67,$AT67)</f>
        <v>23.925000000000001</v>
      </c>
      <c r="BJ67" s="21">
        <f t="shared" ref="BJ67:BJ88" si="18">$BR$1*$BT$4*($BC67-1)</f>
        <v>2.9331974999999999</v>
      </c>
      <c r="BK67" s="21">
        <f t="shared" ref="BK67:BK88" si="19">$BR$1*$BC67*SUM($AU67:$AV67)</f>
        <v>9.0330750000000002</v>
      </c>
      <c r="BL67" s="21">
        <f t="shared" ref="BL67:BL88" si="20">$BR$1*$BC67*SUM($BD67:$BE67)+$BF67</f>
        <v>5.4004374999999998</v>
      </c>
      <c r="BM67" s="21">
        <f t="shared" ref="BM67:BM88" si="21">$BG67*$BR$1</f>
        <v>5.25</v>
      </c>
      <c r="BN67" s="44">
        <f t="shared" ref="BN67:BN88" si="22">SUM(BH67:BM67)*0.13</f>
        <v>12.7993723</v>
      </c>
      <c r="BO67" s="43">
        <v>0</v>
      </c>
      <c r="BP67" s="44">
        <f t="shared" ref="BP67:BP88" si="23">SUM(BH67:BM67)+BN67</f>
        <v>111.2560823</v>
      </c>
    </row>
    <row r="68" spans="1:68">
      <c r="A68" t="s">
        <v>122</v>
      </c>
      <c r="B68" s="3" t="s">
        <v>55</v>
      </c>
      <c r="C68" s="4">
        <v>11.87</v>
      </c>
      <c r="D68" s="4">
        <v>0</v>
      </c>
      <c r="E68" s="4">
        <v>1.89</v>
      </c>
      <c r="F68" s="4">
        <v>1.28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">
        <v>1.34E-2</v>
      </c>
      <c r="P68" s="5">
        <v>-2.0000000000000001E-4</v>
      </c>
      <c r="Q68" s="5">
        <v>-2.3E-3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1E-4</v>
      </c>
      <c r="AU68" s="5">
        <v>5.8999999999999999E-3</v>
      </c>
      <c r="AV68" s="5">
        <v>2.5000000000000001E-3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1.0299</v>
      </c>
      <c r="BD68" s="5">
        <v>5.1999999999999998E-3</v>
      </c>
      <c r="BE68" s="5">
        <v>1.2999999999999999E-3</v>
      </c>
      <c r="BF68" s="5">
        <v>0.25</v>
      </c>
      <c r="BG68" s="41">
        <v>7.0000000000000001E-3</v>
      </c>
      <c r="BH68" s="21">
        <f t="shared" si="16"/>
        <v>51.915000000000006</v>
      </c>
      <c r="BI68" s="21">
        <f t="shared" si="17"/>
        <v>23.29</v>
      </c>
      <c r="BJ68" s="21">
        <f t="shared" si="18"/>
        <v>1.5522585000000022</v>
      </c>
      <c r="BK68" s="21">
        <f t="shared" si="19"/>
        <v>6.4883699999999997</v>
      </c>
      <c r="BL68" s="21">
        <f t="shared" si="20"/>
        <v>5.2707625</v>
      </c>
      <c r="BM68" s="21">
        <f t="shared" si="21"/>
        <v>5.25</v>
      </c>
      <c r="BN68" s="44">
        <f t="shared" si="22"/>
        <v>12.189630830000004</v>
      </c>
      <c r="BO68" s="43">
        <v>0</v>
      </c>
      <c r="BP68" s="44">
        <f t="shared" si="23"/>
        <v>105.95602183000003</v>
      </c>
    </row>
    <row r="69" spans="1:68">
      <c r="A69" t="s">
        <v>123</v>
      </c>
      <c r="B69" s="3" t="s">
        <v>55</v>
      </c>
      <c r="C69" s="4">
        <v>8.7100000000000009</v>
      </c>
      <c r="D69" s="4">
        <v>1.68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5">
        <v>1.5100000000000001E-2</v>
      </c>
      <c r="P69" s="5">
        <v>-1E-4</v>
      </c>
      <c r="Q69" s="5">
        <v>-2.5999999999999999E-3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5.4999999999999997E-3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1.0454000000000001</v>
      </c>
      <c r="BD69" s="5">
        <v>5.1999999999999998E-3</v>
      </c>
      <c r="BE69" s="5">
        <v>1.2999999999999999E-3</v>
      </c>
      <c r="BF69" s="5">
        <v>0.25</v>
      </c>
      <c r="BG69" s="42">
        <v>2E-3</v>
      </c>
      <c r="BH69" s="21">
        <f t="shared" si="16"/>
        <v>51.915000000000006</v>
      </c>
      <c r="BI69" s="21">
        <f t="shared" si="17"/>
        <v>19.690000000000001</v>
      </c>
      <c r="BJ69" s="21">
        <f t="shared" si="18"/>
        <v>2.3569410000000057</v>
      </c>
      <c r="BK69" s="21">
        <f t="shared" si="19"/>
        <v>4.3122750000000005</v>
      </c>
      <c r="BL69" s="21">
        <f t="shared" si="20"/>
        <v>5.3463250000000002</v>
      </c>
      <c r="BM69" s="21">
        <f t="shared" si="21"/>
        <v>1.5</v>
      </c>
      <c r="BN69" s="44">
        <f t="shared" si="22"/>
        <v>11.065670330000001</v>
      </c>
      <c r="BO69" s="43">
        <v>0</v>
      </c>
      <c r="BP69" s="44">
        <f t="shared" si="23"/>
        <v>96.186211330000006</v>
      </c>
    </row>
    <row r="70" spans="1:68">
      <c r="A70" t="s">
        <v>124</v>
      </c>
      <c r="B70" s="3" t="s">
        <v>55</v>
      </c>
      <c r="C70" s="4">
        <v>14.49</v>
      </c>
      <c r="D70" s="4">
        <v>2.0499999999999998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">
        <v>1.49E-2</v>
      </c>
      <c r="P70" s="5">
        <v>1.1000000000000001E-3</v>
      </c>
      <c r="Q70" s="5">
        <v>-5.1000000000000004E-3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1.6999999999999999E-3</v>
      </c>
      <c r="AP70" s="5">
        <v>0</v>
      </c>
      <c r="AQ70" s="5">
        <v>0</v>
      </c>
      <c r="AR70" s="5">
        <v>0</v>
      </c>
      <c r="AS70" s="5">
        <v>0</v>
      </c>
      <c r="AT70" s="5">
        <v>1.1000000000000001E-3</v>
      </c>
      <c r="AU70" s="5">
        <v>4.7999999999999996E-3</v>
      </c>
      <c r="AV70" s="5">
        <v>2.8E-3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1.081</v>
      </c>
      <c r="BD70" s="5">
        <v>5.1999999999999998E-3</v>
      </c>
      <c r="BE70" s="5">
        <v>1.2999999999999999E-3</v>
      </c>
      <c r="BF70" s="5">
        <v>0.25</v>
      </c>
      <c r="BG70" s="42">
        <v>6.1000000000000004E-3</v>
      </c>
      <c r="BH70" s="21">
        <f t="shared" si="16"/>
        <v>51.915000000000006</v>
      </c>
      <c r="BI70" s="21">
        <f t="shared" si="17"/>
        <v>25.54</v>
      </c>
      <c r="BJ70" s="21">
        <f t="shared" si="18"/>
        <v>4.2051149999999984</v>
      </c>
      <c r="BK70" s="21">
        <f t="shared" si="19"/>
        <v>6.1616999999999988</v>
      </c>
      <c r="BL70" s="21">
        <f t="shared" si="20"/>
        <v>5.5198749999999999</v>
      </c>
      <c r="BM70" s="21">
        <f t="shared" si="21"/>
        <v>4.5750000000000002</v>
      </c>
      <c r="BN70" s="44">
        <f t="shared" si="22"/>
        <v>12.7291697</v>
      </c>
      <c r="BO70" s="43">
        <v>0</v>
      </c>
      <c r="BP70" s="44">
        <f t="shared" si="23"/>
        <v>110.6458597</v>
      </c>
    </row>
    <row r="71" spans="1:68">
      <c r="A71" t="s">
        <v>125</v>
      </c>
      <c r="B71" s="3" t="s">
        <v>55</v>
      </c>
      <c r="C71" s="4">
        <v>10.26</v>
      </c>
      <c r="D71" s="4">
        <v>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5">
        <v>1.17E-2</v>
      </c>
      <c r="P71" s="5">
        <v>-2.0000000000000001E-4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1.6000000000000001E-3</v>
      </c>
      <c r="AU71" s="5">
        <v>6.1000000000000004E-3</v>
      </c>
      <c r="AV71" s="5">
        <v>4.8999999999999998E-3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1.0764</v>
      </c>
      <c r="BD71" s="5">
        <v>5.1999999999999998E-3</v>
      </c>
      <c r="BE71" s="5">
        <v>1.2999999999999999E-3</v>
      </c>
      <c r="BF71" s="5">
        <v>0.25</v>
      </c>
      <c r="BG71" s="41">
        <v>7.0000000000000001E-3</v>
      </c>
      <c r="BH71" s="21">
        <f t="shared" si="16"/>
        <v>51.915000000000006</v>
      </c>
      <c r="BI71" s="21">
        <f t="shared" si="17"/>
        <v>22.085000000000001</v>
      </c>
      <c r="BJ71" s="21">
        <f t="shared" si="18"/>
        <v>3.9663060000000017</v>
      </c>
      <c r="BK71" s="21">
        <f t="shared" si="19"/>
        <v>8.8803000000000001</v>
      </c>
      <c r="BL71" s="21">
        <f t="shared" si="20"/>
        <v>5.4974500000000006</v>
      </c>
      <c r="BM71" s="21">
        <f t="shared" si="21"/>
        <v>5.25</v>
      </c>
      <c r="BN71" s="44">
        <f t="shared" si="22"/>
        <v>12.687227280000002</v>
      </c>
      <c r="BO71" s="43">
        <v>0</v>
      </c>
      <c r="BP71" s="44">
        <f t="shared" si="23"/>
        <v>110.28128328000001</v>
      </c>
    </row>
    <row r="72" spans="1:68">
      <c r="A72" t="s">
        <v>126</v>
      </c>
      <c r="B72" s="3" t="s">
        <v>55</v>
      </c>
      <c r="C72" s="4">
        <v>24.01</v>
      </c>
      <c r="D72" s="4">
        <v>2.91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5">
        <v>1.03E-2</v>
      </c>
      <c r="P72" s="5">
        <v>1.1000000000000001E-3</v>
      </c>
      <c r="Q72" s="5">
        <v>-3.3999999999999998E-3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1.32E-2</v>
      </c>
      <c r="AP72" s="5">
        <v>0</v>
      </c>
      <c r="AQ72" s="5">
        <v>0</v>
      </c>
      <c r="AR72" s="5">
        <v>0</v>
      </c>
      <c r="AS72" s="5">
        <v>0</v>
      </c>
      <c r="AT72" s="5">
        <v>3.0000000000000001E-3</v>
      </c>
      <c r="AU72" s="5">
        <v>5.4000000000000003E-3</v>
      </c>
      <c r="AV72" s="5">
        <v>2E-3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1.0642</v>
      </c>
      <c r="BD72" s="5">
        <v>5.1999999999999998E-3</v>
      </c>
      <c r="BE72" s="5">
        <v>1.2999999999999999E-3</v>
      </c>
      <c r="BF72" s="5">
        <v>0.25</v>
      </c>
      <c r="BG72" s="41">
        <v>7.0000000000000001E-3</v>
      </c>
      <c r="BH72" s="21">
        <f t="shared" si="16"/>
        <v>51.915000000000006</v>
      </c>
      <c r="BI72" s="21">
        <f t="shared" si="17"/>
        <v>35.17</v>
      </c>
      <c r="BJ72" s="21">
        <f t="shared" si="18"/>
        <v>3.332943000000002</v>
      </c>
      <c r="BK72" s="21">
        <f t="shared" si="19"/>
        <v>5.9063100000000004</v>
      </c>
      <c r="BL72" s="21">
        <f t="shared" si="20"/>
        <v>5.4379749999999998</v>
      </c>
      <c r="BM72" s="21">
        <f t="shared" si="21"/>
        <v>5.25</v>
      </c>
      <c r="BN72" s="44">
        <f t="shared" si="22"/>
        <v>13.911589640000001</v>
      </c>
      <c r="BO72" s="43">
        <v>0</v>
      </c>
      <c r="BP72" s="44">
        <f t="shared" si="23"/>
        <v>120.92381764000001</v>
      </c>
    </row>
    <row r="73" spans="1:68">
      <c r="A73" t="s">
        <v>127</v>
      </c>
      <c r="B73" s="3" t="s">
        <v>55</v>
      </c>
      <c r="C73" s="4">
        <v>10.93</v>
      </c>
      <c r="D73" s="4">
        <v>0.52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">
        <v>1.5599999999999999E-2</v>
      </c>
      <c r="P73" s="5">
        <v>-6.9999999999999999E-4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2.0000000000000001E-4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6.0000000000000001E-3</v>
      </c>
      <c r="AV73" s="5">
        <v>5.1999999999999998E-3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1.0339</v>
      </c>
      <c r="BD73" s="5">
        <v>5.1999999999999998E-3</v>
      </c>
      <c r="BE73" s="5">
        <v>1.2999999999999999E-3</v>
      </c>
      <c r="BF73" s="5">
        <v>0.25</v>
      </c>
      <c r="BG73" s="41">
        <v>7.0000000000000001E-3</v>
      </c>
      <c r="BH73" s="21">
        <f t="shared" si="16"/>
        <v>51.915000000000006</v>
      </c>
      <c r="BI73" s="21">
        <f t="shared" si="17"/>
        <v>22.625</v>
      </c>
      <c r="BJ73" s="21">
        <f t="shared" si="18"/>
        <v>1.7599185000000024</v>
      </c>
      <c r="BK73" s="21">
        <f t="shared" si="19"/>
        <v>8.6847600000000007</v>
      </c>
      <c r="BL73" s="21">
        <f t="shared" si="20"/>
        <v>5.2902624999999999</v>
      </c>
      <c r="BM73" s="21">
        <f t="shared" si="21"/>
        <v>5.25</v>
      </c>
      <c r="BN73" s="44">
        <f t="shared" si="22"/>
        <v>12.41824233</v>
      </c>
      <c r="BO73" s="43">
        <v>0</v>
      </c>
      <c r="BP73" s="44">
        <f t="shared" si="23"/>
        <v>107.94318333</v>
      </c>
    </row>
    <row r="74" spans="1:68">
      <c r="A74" t="s">
        <v>128</v>
      </c>
      <c r="B74" s="3" t="s">
        <v>55</v>
      </c>
      <c r="C74" s="4">
        <v>10.17</v>
      </c>
      <c r="D74" s="4">
        <v>1.97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">
        <v>1.2800000000000001E-2</v>
      </c>
      <c r="P74" s="5">
        <v>4.0000000000000002E-4</v>
      </c>
      <c r="Q74" s="5">
        <v>-8.0000000000000004E-4</v>
      </c>
      <c r="R74" s="5">
        <v>-8.0000000000000004E-4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-1E-4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5.3E-3</v>
      </c>
      <c r="AV74" s="5">
        <v>3.8999999999999998E-3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1.0448</v>
      </c>
      <c r="BD74" s="5">
        <v>5.1999999999999998E-3</v>
      </c>
      <c r="BE74" s="5">
        <v>1.2999999999999999E-3</v>
      </c>
      <c r="BF74" s="5">
        <v>0.25</v>
      </c>
      <c r="BG74" s="41">
        <v>7.0000000000000001E-3</v>
      </c>
      <c r="BH74" s="21">
        <f t="shared" si="16"/>
        <v>51.915000000000006</v>
      </c>
      <c r="BI74" s="21">
        <f t="shared" si="17"/>
        <v>20.84</v>
      </c>
      <c r="BJ74" s="21">
        <f t="shared" si="18"/>
        <v>2.3257919999999976</v>
      </c>
      <c r="BK74" s="21">
        <f t="shared" si="19"/>
        <v>7.2091199999999986</v>
      </c>
      <c r="BL74" s="21">
        <f t="shared" si="20"/>
        <v>5.343399999999999</v>
      </c>
      <c r="BM74" s="21">
        <f t="shared" si="21"/>
        <v>5.25</v>
      </c>
      <c r="BN74" s="44">
        <f t="shared" si="22"/>
        <v>12.074830560000001</v>
      </c>
      <c r="BO74" s="43">
        <v>0</v>
      </c>
      <c r="BP74" s="44">
        <f t="shared" si="23"/>
        <v>104.95814256</v>
      </c>
    </row>
    <row r="75" spans="1:68">
      <c r="A75" t="s">
        <v>129</v>
      </c>
      <c r="B75" s="3" t="s">
        <v>55</v>
      </c>
      <c r="C75" s="4">
        <v>10.53</v>
      </c>
      <c r="D75" s="4">
        <v>2.17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5">
        <v>1.7999999999999999E-2</v>
      </c>
      <c r="P75" s="5">
        <v>-2.0000000000000001E-4</v>
      </c>
      <c r="Q75" s="5">
        <v>-2E-3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8.0000000000000004E-4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5.7999999999999996E-3</v>
      </c>
      <c r="AV75" s="5">
        <v>4.7000000000000002E-3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1.042</v>
      </c>
      <c r="BD75" s="5">
        <v>5.1999999999999998E-3</v>
      </c>
      <c r="BE75" s="5">
        <v>1.2999999999999999E-3</v>
      </c>
      <c r="BF75" s="5">
        <v>0.25</v>
      </c>
      <c r="BG75" s="41">
        <v>7.0000000000000001E-3</v>
      </c>
      <c r="BH75" s="21">
        <f t="shared" si="16"/>
        <v>51.915000000000006</v>
      </c>
      <c r="BI75" s="21">
        <f t="shared" si="17"/>
        <v>24.55</v>
      </c>
      <c r="BJ75" s="21">
        <f t="shared" si="18"/>
        <v>2.1804300000000021</v>
      </c>
      <c r="BK75" s="21">
        <f t="shared" si="19"/>
        <v>8.2057499999999983</v>
      </c>
      <c r="BL75" s="21">
        <f t="shared" si="20"/>
        <v>5.3297499999999998</v>
      </c>
      <c r="BM75" s="21">
        <f t="shared" si="21"/>
        <v>5.25</v>
      </c>
      <c r="BN75" s="44">
        <f t="shared" si="22"/>
        <v>12.666020900000001</v>
      </c>
      <c r="BO75" s="43">
        <v>0</v>
      </c>
      <c r="BP75" s="44">
        <f t="shared" si="23"/>
        <v>110.09695090000001</v>
      </c>
    </row>
    <row r="76" spans="1:68">
      <c r="A76" t="s">
        <v>130</v>
      </c>
      <c r="B76" s="3" t="s">
        <v>55</v>
      </c>
      <c r="C76" s="4">
        <v>18.25</v>
      </c>
      <c r="D76" s="4">
        <v>0.68</v>
      </c>
      <c r="E76" s="4">
        <v>0.16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">
        <v>1.5720000000000001E-2</v>
      </c>
      <c r="P76" s="5">
        <v>6.0000000000000002E-5</v>
      </c>
      <c r="Q76" s="5">
        <v>4.4000000000000002E-4</v>
      </c>
      <c r="R76" s="5">
        <v>-1.89E-3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5.5000000000000003E-4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6.6299999999999996E-3</v>
      </c>
      <c r="AV76" s="5">
        <v>5.3499999999999997E-3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1.0376000000000001</v>
      </c>
      <c r="BD76" s="5">
        <v>5.1999999999999998E-3</v>
      </c>
      <c r="BE76" s="5">
        <v>1.2999999999999999E-3</v>
      </c>
      <c r="BF76" s="5">
        <v>0.25</v>
      </c>
      <c r="BG76" s="41">
        <v>7.0000000000000001E-3</v>
      </c>
      <c r="BH76" s="21">
        <f t="shared" si="16"/>
        <v>51.915000000000006</v>
      </c>
      <c r="BI76" s="21">
        <f t="shared" si="17"/>
        <v>29.837500000000002</v>
      </c>
      <c r="BJ76" s="21">
        <f t="shared" si="18"/>
        <v>1.9520040000000043</v>
      </c>
      <c r="BK76" s="21">
        <f t="shared" si="19"/>
        <v>9.3228360000000006</v>
      </c>
      <c r="BL76" s="21">
        <f t="shared" si="20"/>
        <v>5.3083</v>
      </c>
      <c r="BM76" s="21">
        <f t="shared" si="21"/>
        <v>5.25</v>
      </c>
      <c r="BN76" s="44">
        <f t="shared" si="22"/>
        <v>13.466133200000002</v>
      </c>
      <c r="BO76" s="43">
        <v>0</v>
      </c>
      <c r="BP76" s="44">
        <f t="shared" si="23"/>
        <v>117.05177320000001</v>
      </c>
    </row>
    <row r="77" spans="1:68">
      <c r="A77" t="s">
        <v>134</v>
      </c>
      <c r="B77" s="3" t="s">
        <v>55</v>
      </c>
      <c r="C77" s="4">
        <v>11.06</v>
      </c>
      <c r="D77" s="4">
        <v>1</v>
      </c>
      <c r="E77" s="4">
        <v>0.61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5">
        <v>1.5599999999999999E-2</v>
      </c>
      <c r="P77" s="5">
        <v>-4.4999999999999997E-3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1.9E-3</v>
      </c>
      <c r="AP77" s="5">
        <v>0</v>
      </c>
      <c r="AQ77" s="5">
        <v>0</v>
      </c>
      <c r="AR77" s="5">
        <v>0</v>
      </c>
      <c r="AS77" s="5">
        <v>0</v>
      </c>
      <c r="AT77" s="5">
        <v>5.9999999999999995E-4</v>
      </c>
      <c r="AU77" s="5">
        <v>4.7000000000000002E-3</v>
      </c>
      <c r="AV77" s="5">
        <v>3.3E-3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1.0442</v>
      </c>
      <c r="BD77" s="5">
        <v>5.1999999999999998E-3</v>
      </c>
      <c r="BE77" s="5">
        <v>1.2999999999999999E-3</v>
      </c>
      <c r="BF77" s="5">
        <v>0.25</v>
      </c>
      <c r="BG77" s="41">
        <v>7.0000000000000001E-3</v>
      </c>
      <c r="BH77" s="21">
        <f t="shared" si="16"/>
        <v>51.915000000000006</v>
      </c>
      <c r="BI77" s="21">
        <f t="shared" si="17"/>
        <v>21.445</v>
      </c>
      <c r="BJ77" s="21">
        <f t="shared" si="18"/>
        <v>2.2946430000000011</v>
      </c>
      <c r="BK77" s="21">
        <f t="shared" si="19"/>
        <v>6.2652000000000001</v>
      </c>
      <c r="BL77" s="21">
        <f t="shared" si="20"/>
        <v>5.3404749999999996</v>
      </c>
      <c r="BM77" s="21">
        <f t="shared" si="21"/>
        <v>5.25</v>
      </c>
      <c r="BN77" s="44">
        <f t="shared" si="22"/>
        <v>12.026341340000002</v>
      </c>
      <c r="BO77" s="43">
        <v>0</v>
      </c>
      <c r="BP77" s="44">
        <f t="shared" si="23"/>
        <v>104.53665934000001</v>
      </c>
    </row>
    <row r="78" spans="1:68" ht="30">
      <c r="A78" t="s">
        <v>131</v>
      </c>
      <c r="B78" s="3" t="s">
        <v>133</v>
      </c>
      <c r="C78" s="4">
        <v>9.9499999999999993</v>
      </c>
      <c r="D78" s="4">
        <v>1</v>
      </c>
      <c r="E78" s="4">
        <v>0.61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5">
        <v>1.9199999999999998E-2</v>
      </c>
      <c r="P78" s="5">
        <v>3.0000000000000001E-3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1.9E-3</v>
      </c>
      <c r="AP78" s="5">
        <v>0</v>
      </c>
      <c r="AQ78" s="5">
        <v>0</v>
      </c>
      <c r="AR78" s="5">
        <v>0</v>
      </c>
      <c r="AS78" s="5">
        <v>0</v>
      </c>
      <c r="AT78" s="5">
        <v>2.8999999999999998E-3</v>
      </c>
      <c r="AU78" s="5">
        <v>5.1999999999999998E-3</v>
      </c>
      <c r="AV78" s="5">
        <v>5.1000000000000004E-3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1.1012999999999999</v>
      </c>
      <c r="BD78" s="5">
        <v>5.1999999999999998E-3</v>
      </c>
      <c r="BE78" s="5">
        <v>1.2999999999999999E-3</v>
      </c>
      <c r="BF78" s="5">
        <v>0.25</v>
      </c>
      <c r="BG78" s="41">
        <v>7.0000000000000001E-3</v>
      </c>
      <c r="BH78" s="21">
        <f t="shared" si="16"/>
        <v>51.915000000000006</v>
      </c>
      <c r="BI78" s="21">
        <f t="shared" si="17"/>
        <v>30.384999999999998</v>
      </c>
      <c r="BJ78" s="21">
        <f t="shared" si="18"/>
        <v>5.2589894999999975</v>
      </c>
      <c r="BK78" s="21">
        <f t="shared" si="19"/>
        <v>8.5075424999999996</v>
      </c>
      <c r="BL78" s="21">
        <f t="shared" si="20"/>
        <v>5.6188374999999988</v>
      </c>
      <c r="BM78" s="21">
        <f t="shared" si="21"/>
        <v>5.25</v>
      </c>
      <c r="BN78" s="44">
        <f t="shared" si="22"/>
        <v>13.901598035000001</v>
      </c>
      <c r="BO78" s="43">
        <v>0</v>
      </c>
      <c r="BP78" s="44">
        <f t="shared" si="23"/>
        <v>120.83696753500001</v>
      </c>
    </row>
    <row r="79" spans="1:68" ht="30">
      <c r="A79" t="s">
        <v>131</v>
      </c>
      <c r="B79" s="3" t="s">
        <v>168</v>
      </c>
      <c r="C79" s="4">
        <v>14.56</v>
      </c>
      <c r="D79" s="4">
        <v>1</v>
      </c>
      <c r="E79" s="4">
        <v>0.61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">
        <v>2.01E-2</v>
      </c>
      <c r="P79" s="5">
        <v>3.0000000000000001E-3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1.9E-3</v>
      </c>
      <c r="AP79" s="5">
        <v>0</v>
      </c>
      <c r="AQ79" s="5">
        <v>0</v>
      </c>
      <c r="AR79" s="5">
        <v>0</v>
      </c>
      <c r="AS79" s="5">
        <v>0</v>
      </c>
      <c r="AT79" s="5">
        <v>2.8999999999999998E-3</v>
      </c>
      <c r="AU79" s="5">
        <v>5.1999999999999998E-3</v>
      </c>
      <c r="AV79" s="5">
        <v>5.1000000000000004E-3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1.1012999999999999</v>
      </c>
      <c r="BD79" s="5">
        <v>5.1999999999999998E-3</v>
      </c>
      <c r="BE79" s="5">
        <v>1.2999999999999999E-3</v>
      </c>
      <c r="BF79" s="5">
        <v>0.25</v>
      </c>
      <c r="BG79" s="41">
        <v>7.0000000000000001E-3</v>
      </c>
      <c r="BH79" s="21">
        <f t="shared" si="16"/>
        <v>51.915000000000006</v>
      </c>
      <c r="BI79" s="21">
        <f t="shared" si="17"/>
        <v>35.67</v>
      </c>
      <c r="BJ79" s="21">
        <f t="shared" si="18"/>
        <v>5.2589894999999975</v>
      </c>
      <c r="BK79" s="21">
        <f t="shared" si="19"/>
        <v>8.5075424999999996</v>
      </c>
      <c r="BL79" s="21">
        <f t="shared" si="20"/>
        <v>5.6188374999999988</v>
      </c>
      <c r="BM79" s="21">
        <f t="shared" si="21"/>
        <v>5.25</v>
      </c>
      <c r="BN79" s="44">
        <f t="shared" si="22"/>
        <v>14.588648035</v>
      </c>
      <c r="BO79" s="43">
        <v>0</v>
      </c>
      <c r="BP79" s="44">
        <f t="shared" si="23"/>
        <v>126.80901753500001</v>
      </c>
    </row>
    <row r="80" spans="1:68">
      <c r="A80" t="s">
        <v>135</v>
      </c>
      <c r="B80" s="3" t="s">
        <v>55</v>
      </c>
      <c r="C80" s="4">
        <v>11.81</v>
      </c>
      <c r="D80" s="4">
        <v>1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5">
        <v>1.47E-2</v>
      </c>
      <c r="P80" s="5">
        <v>-7.4000000000000003E-3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1.4E-3</v>
      </c>
      <c r="AU80" s="5">
        <v>6.0000000000000001E-3</v>
      </c>
      <c r="AV80" s="5">
        <v>5.4000000000000003E-3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1.0739000000000001</v>
      </c>
      <c r="BD80" s="5">
        <v>5.1999999999999998E-3</v>
      </c>
      <c r="BE80" s="5">
        <v>1.2999999999999999E-3</v>
      </c>
      <c r="BF80" s="5">
        <v>0.25</v>
      </c>
      <c r="BG80" s="41">
        <v>7.0000000000000001E-3</v>
      </c>
      <c r="BH80" s="21">
        <f t="shared" si="16"/>
        <v>51.915000000000006</v>
      </c>
      <c r="BI80" s="21">
        <f t="shared" si="17"/>
        <v>19.335000000000001</v>
      </c>
      <c r="BJ80" s="21">
        <f t="shared" si="18"/>
        <v>3.8365185000000044</v>
      </c>
      <c r="BK80" s="21">
        <f t="shared" si="19"/>
        <v>9.1818450000000009</v>
      </c>
      <c r="BL80" s="21">
        <f t="shared" si="20"/>
        <v>5.4852625000000002</v>
      </c>
      <c r="BM80" s="21">
        <f t="shared" si="21"/>
        <v>5.25</v>
      </c>
      <c r="BN80" s="44">
        <f t="shared" si="22"/>
        <v>12.350471380000002</v>
      </c>
      <c r="BO80" s="43">
        <v>0</v>
      </c>
      <c r="BP80" s="44">
        <f t="shared" si="23"/>
        <v>107.35409738000001</v>
      </c>
    </row>
    <row r="81" spans="1:68">
      <c r="A81" t="s">
        <v>136</v>
      </c>
      <c r="B81" s="3" t="s">
        <v>55</v>
      </c>
      <c r="C81" s="4">
        <v>14.56</v>
      </c>
      <c r="D81" s="4">
        <v>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5">
        <v>1.3100000000000001E-2</v>
      </c>
      <c r="P81" s="5">
        <v>-2.7000000000000001E-3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2.9999999999999997E-4</v>
      </c>
      <c r="AP81" s="5">
        <v>0</v>
      </c>
      <c r="AQ81" s="5">
        <v>0</v>
      </c>
      <c r="AR81" s="5">
        <v>0</v>
      </c>
      <c r="AS81" s="5">
        <v>0</v>
      </c>
      <c r="AT81" s="5">
        <v>1E-4</v>
      </c>
      <c r="AU81" s="5">
        <v>5.7999999999999996E-3</v>
      </c>
      <c r="AV81" s="5">
        <v>2E-3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1.0505</v>
      </c>
      <c r="BD81" s="5">
        <v>5.1999999999999998E-3</v>
      </c>
      <c r="BE81" s="5">
        <v>1.2999999999999999E-3</v>
      </c>
      <c r="BF81" s="5">
        <v>0.25</v>
      </c>
      <c r="BG81" s="41">
        <v>7.0000000000000001E-3</v>
      </c>
      <c r="BH81" s="21">
        <f t="shared" si="16"/>
        <v>51.915000000000006</v>
      </c>
      <c r="BI81" s="21">
        <f t="shared" si="17"/>
        <v>23.434999999999999</v>
      </c>
      <c r="BJ81" s="21">
        <f t="shared" si="18"/>
        <v>2.6217074999999999</v>
      </c>
      <c r="BK81" s="21">
        <f t="shared" si="19"/>
        <v>6.1454249999999995</v>
      </c>
      <c r="BL81" s="21">
        <f t="shared" si="20"/>
        <v>5.3711874999999996</v>
      </c>
      <c r="BM81" s="21">
        <f t="shared" si="21"/>
        <v>5.25</v>
      </c>
      <c r="BN81" s="44">
        <f t="shared" si="22"/>
        <v>12.315981600000002</v>
      </c>
      <c r="BO81" s="43">
        <v>0</v>
      </c>
      <c r="BP81" s="44">
        <f t="shared" si="23"/>
        <v>107.05430160000002</v>
      </c>
    </row>
    <row r="82" spans="1:68">
      <c r="A82" t="s">
        <v>137</v>
      </c>
      <c r="B82" s="3" t="s">
        <v>55</v>
      </c>
      <c r="C82" s="4">
        <v>14.21</v>
      </c>
      <c r="D82" s="4">
        <v>1.81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">
        <v>1.43E-2</v>
      </c>
      <c r="P82" s="5">
        <v>-4.0000000000000002E-4</v>
      </c>
      <c r="Q82" s="5">
        <v>-1E-3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6.9999999999999999E-4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7.1999999999999998E-3</v>
      </c>
      <c r="AV82" s="5">
        <v>5.3E-3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1.0531999999999999</v>
      </c>
      <c r="BD82" s="7">
        <v>5.1999999999999998E-3</v>
      </c>
      <c r="BE82" s="5">
        <v>1.2999999999999999E-3</v>
      </c>
      <c r="BF82" s="5">
        <v>0.25</v>
      </c>
      <c r="BG82" s="41">
        <v>7.0000000000000001E-3</v>
      </c>
      <c r="BH82" s="21">
        <f t="shared" si="16"/>
        <v>51.915000000000006</v>
      </c>
      <c r="BI82" s="21">
        <f t="shared" si="17"/>
        <v>25.695</v>
      </c>
      <c r="BJ82" s="21">
        <f t="shared" si="18"/>
        <v>2.7618779999999958</v>
      </c>
      <c r="BK82" s="21">
        <f t="shared" si="19"/>
        <v>9.8737500000000011</v>
      </c>
      <c r="BL82" s="21">
        <f t="shared" si="20"/>
        <v>5.3843499999999995</v>
      </c>
      <c r="BM82" s="21">
        <f t="shared" si="21"/>
        <v>5.25</v>
      </c>
      <c r="BN82" s="44">
        <f t="shared" si="22"/>
        <v>13.114397140000001</v>
      </c>
      <c r="BO82" s="43">
        <v>0</v>
      </c>
      <c r="BP82" s="44">
        <f t="shared" si="23"/>
        <v>113.99437514000002</v>
      </c>
    </row>
    <row r="83" spans="1:68">
      <c r="A83" t="s">
        <v>138</v>
      </c>
      <c r="B83" s="3" t="s">
        <v>55</v>
      </c>
      <c r="C83" s="4">
        <v>13.86</v>
      </c>
      <c r="D83" s="4">
        <v>1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5">
        <v>1.3899999999999999E-2</v>
      </c>
      <c r="P83" s="5">
        <v>-5.7999999999999996E-3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1.6000000000000001E-3</v>
      </c>
      <c r="AU83" s="5">
        <v>5.0000000000000001E-3</v>
      </c>
      <c r="AV83" s="5">
        <v>5.7999999999999996E-3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1.0699000000000001</v>
      </c>
      <c r="BD83" s="5">
        <v>5.1999999999999998E-3</v>
      </c>
      <c r="BE83" s="5">
        <v>1.2999999999999999E-3</v>
      </c>
      <c r="BF83" s="5">
        <v>0.25</v>
      </c>
      <c r="BG83" s="41">
        <v>7.0000000000000001E-3</v>
      </c>
      <c r="BH83" s="21">
        <f t="shared" si="16"/>
        <v>51.915000000000006</v>
      </c>
      <c r="BI83" s="21">
        <f t="shared" si="17"/>
        <v>22.134999999999998</v>
      </c>
      <c r="BJ83" s="21">
        <f t="shared" si="18"/>
        <v>3.6288585000000042</v>
      </c>
      <c r="BK83" s="21">
        <f t="shared" si="19"/>
        <v>8.6661900000000021</v>
      </c>
      <c r="BL83" s="21">
        <f t="shared" si="20"/>
        <v>5.4657625000000003</v>
      </c>
      <c r="BM83" s="21">
        <f t="shared" si="21"/>
        <v>5.25</v>
      </c>
      <c r="BN83" s="44">
        <f t="shared" si="22"/>
        <v>12.617905430000002</v>
      </c>
      <c r="BO83" s="43">
        <v>0</v>
      </c>
      <c r="BP83" s="44">
        <f t="shared" si="23"/>
        <v>109.67871643000002</v>
      </c>
    </row>
    <row r="84" spans="1:68">
      <c r="A84" t="s">
        <v>139</v>
      </c>
      <c r="B84" s="3" t="s">
        <v>55</v>
      </c>
      <c r="C84" s="4">
        <v>14.08</v>
      </c>
      <c r="D84" s="4">
        <v>1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">
        <v>1.8200000000000001E-2</v>
      </c>
      <c r="P84" s="5">
        <v>-4.8999999999999998E-3</v>
      </c>
      <c r="Q84" s="5">
        <v>-6.9999999999999999E-4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4.0000000000000002E-4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4.8999999999999998E-3</v>
      </c>
      <c r="AV84" s="5">
        <v>4.7999999999999996E-3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1.0467</v>
      </c>
      <c r="BD84" s="5">
        <v>5.1999999999999998E-3</v>
      </c>
      <c r="BE84" s="5">
        <v>1.2999999999999999E-3</v>
      </c>
      <c r="BF84" s="5">
        <v>0.25</v>
      </c>
      <c r="BG84" s="41">
        <v>7.0000000000000001E-3</v>
      </c>
      <c r="BH84" s="21">
        <f t="shared" si="16"/>
        <v>51.915000000000006</v>
      </c>
      <c r="BI84" s="21">
        <f t="shared" si="17"/>
        <v>24.53</v>
      </c>
      <c r="BJ84" s="21">
        <f t="shared" si="18"/>
        <v>2.4244304999999984</v>
      </c>
      <c r="BK84" s="21">
        <f t="shared" si="19"/>
        <v>7.6147425000000002</v>
      </c>
      <c r="BL84" s="21">
        <f t="shared" si="20"/>
        <v>5.3526624999999992</v>
      </c>
      <c r="BM84" s="21">
        <f t="shared" si="21"/>
        <v>5.25</v>
      </c>
      <c r="BN84" s="44">
        <f t="shared" si="22"/>
        <v>12.621288615000001</v>
      </c>
      <c r="BO84" s="43">
        <v>0</v>
      </c>
      <c r="BP84" s="44">
        <f t="shared" si="23"/>
        <v>109.708124115</v>
      </c>
    </row>
    <row r="85" spans="1:68">
      <c r="A85" t="s">
        <v>150</v>
      </c>
      <c r="B85" s="3" t="s">
        <v>55</v>
      </c>
      <c r="C85" s="4">
        <v>13.37</v>
      </c>
      <c r="D85" s="4"/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">
        <v>1.01E-2</v>
      </c>
      <c r="P85" s="5"/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/>
      <c r="AU85" s="5">
        <v>4.7000000000000002E-3</v>
      </c>
      <c r="AV85" s="5">
        <v>8.0000000000000002E-3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1.0502</v>
      </c>
      <c r="BD85" s="5">
        <v>5.1999999999999998E-3</v>
      </c>
      <c r="BE85" s="5">
        <v>1.2999999999999999E-3</v>
      </c>
      <c r="BF85" s="5">
        <v>0.25</v>
      </c>
      <c r="BG85" s="41">
        <v>7.0000000000000001E-3</v>
      </c>
      <c r="BH85" s="21">
        <f t="shared" si="16"/>
        <v>51.915000000000006</v>
      </c>
      <c r="BI85" s="21">
        <f t="shared" si="17"/>
        <v>20.945</v>
      </c>
      <c r="BJ85" s="21">
        <f t="shared" si="18"/>
        <v>2.6061330000000016</v>
      </c>
      <c r="BK85" s="21">
        <f t="shared" si="19"/>
        <v>10.003155</v>
      </c>
      <c r="BL85" s="21">
        <f t="shared" si="20"/>
        <v>5.3697249999999999</v>
      </c>
      <c r="BM85" s="21">
        <f t="shared" si="21"/>
        <v>5.25</v>
      </c>
      <c r="BN85" s="44">
        <f t="shared" si="22"/>
        <v>12.491571690000001</v>
      </c>
      <c r="BO85" s="43">
        <v>0</v>
      </c>
      <c r="BP85" s="44">
        <f t="shared" si="23"/>
        <v>108.58058469000001</v>
      </c>
    </row>
    <row r="86" spans="1:68">
      <c r="A86" t="s">
        <v>140</v>
      </c>
      <c r="B86" s="3" t="s">
        <v>55</v>
      </c>
      <c r="C86" s="4">
        <v>11.22</v>
      </c>
      <c r="D86" s="4">
        <v>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5">
        <v>1.41E-2</v>
      </c>
      <c r="P86" s="5">
        <v>1.6000000000000001E-3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1.1999999999999999E-3</v>
      </c>
      <c r="AU86" s="5">
        <v>5.4999999999999997E-3</v>
      </c>
      <c r="AV86" s="5">
        <v>4.1000000000000003E-3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1.0788</v>
      </c>
      <c r="BD86" s="5">
        <v>5.1999999999999998E-3</v>
      </c>
      <c r="BE86" s="5">
        <v>1.2999999999999999E-3</v>
      </c>
      <c r="BF86" s="5">
        <v>0.25</v>
      </c>
      <c r="BG86" s="41">
        <v>7.0000000000000001E-3</v>
      </c>
      <c r="BH86" s="21">
        <f t="shared" si="16"/>
        <v>51.915000000000006</v>
      </c>
      <c r="BI86" s="21">
        <f t="shared" si="17"/>
        <v>24.895</v>
      </c>
      <c r="BJ86" s="21">
        <f t="shared" si="18"/>
        <v>4.0909019999999998</v>
      </c>
      <c r="BK86" s="21">
        <f t="shared" si="19"/>
        <v>7.7673600000000009</v>
      </c>
      <c r="BL86" s="21">
        <f t="shared" si="20"/>
        <v>5.50915</v>
      </c>
      <c r="BM86" s="21">
        <f t="shared" si="21"/>
        <v>5.25</v>
      </c>
      <c r="BN86" s="44">
        <f t="shared" si="22"/>
        <v>12.925563560000001</v>
      </c>
      <c r="BO86" s="43">
        <v>0</v>
      </c>
      <c r="BP86" s="44">
        <f t="shared" si="23"/>
        <v>112.35297556</v>
      </c>
    </row>
    <row r="87" spans="1:68">
      <c r="A87" t="s">
        <v>141</v>
      </c>
      <c r="B87" s="3" t="s">
        <v>55</v>
      </c>
      <c r="C87" s="4">
        <v>17.71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5">
        <v>1.37E-2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5.1999999999999998E-3</v>
      </c>
      <c r="AV87" s="5">
        <v>5.3E-3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1.0601</v>
      </c>
      <c r="BD87" s="5">
        <v>5.1999999999999998E-3</v>
      </c>
      <c r="BE87" s="5">
        <v>1.2999999999999999E-3</v>
      </c>
      <c r="BF87" s="5">
        <v>0.25</v>
      </c>
      <c r="BG87" s="41">
        <v>7.0000000000000001E-3</v>
      </c>
      <c r="BH87" s="21">
        <f t="shared" si="16"/>
        <v>51.915000000000006</v>
      </c>
      <c r="BI87" s="21">
        <f t="shared" si="17"/>
        <v>27.984999999999999</v>
      </c>
      <c r="BJ87" s="21">
        <f t="shared" si="18"/>
        <v>3.1200915000000027</v>
      </c>
      <c r="BK87" s="21">
        <f t="shared" si="19"/>
        <v>8.3482874999999996</v>
      </c>
      <c r="BL87" s="21">
        <f t="shared" si="20"/>
        <v>5.4179874999999997</v>
      </c>
      <c r="BM87" s="21">
        <f t="shared" si="21"/>
        <v>5.25</v>
      </c>
      <c r="BN87" s="44">
        <f t="shared" si="22"/>
        <v>13.264727645000001</v>
      </c>
      <c r="BO87" s="43">
        <v>0</v>
      </c>
      <c r="BP87" s="44">
        <f t="shared" si="23"/>
        <v>115.30109414500001</v>
      </c>
    </row>
    <row r="88" spans="1:68">
      <c r="A88" t="s">
        <v>142</v>
      </c>
      <c r="B88" s="3" t="s">
        <v>55</v>
      </c>
      <c r="C88" s="4">
        <v>11.1</v>
      </c>
      <c r="D88" s="4">
        <v>1.63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5">
        <v>1.9E-2</v>
      </c>
      <c r="P88" s="5">
        <v>-1.4E-3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6.1000000000000004E-3</v>
      </c>
      <c r="AV88" s="5">
        <v>4.7000000000000002E-3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1.044</v>
      </c>
      <c r="BD88" s="5">
        <v>5.1999999999999998E-3</v>
      </c>
      <c r="BE88" s="5">
        <v>1.2999999999999999E-3</v>
      </c>
      <c r="BF88" s="5">
        <v>0.25</v>
      </c>
      <c r="BG88" s="41">
        <v>7.0000000000000001E-3</v>
      </c>
      <c r="BH88" s="21">
        <f t="shared" si="16"/>
        <v>51.915000000000006</v>
      </c>
      <c r="BI88" s="21">
        <f t="shared" si="17"/>
        <v>25.93</v>
      </c>
      <c r="BJ88" s="21">
        <f t="shared" si="18"/>
        <v>2.2842600000000024</v>
      </c>
      <c r="BK88" s="21">
        <f t="shared" si="19"/>
        <v>8.4564000000000004</v>
      </c>
      <c r="BL88" s="21">
        <f t="shared" si="20"/>
        <v>5.3395000000000001</v>
      </c>
      <c r="BM88" s="21">
        <f t="shared" si="21"/>
        <v>5.25</v>
      </c>
      <c r="BN88" s="44">
        <f t="shared" si="22"/>
        <v>12.892770800000001</v>
      </c>
      <c r="BO88" s="43">
        <v>0</v>
      </c>
      <c r="BP88" s="44">
        <f t="shared" si="23"/>
        <v>112.0679308</v>
      </c>
    </row>
    <row r="89" spans="1:68">
      <c r="A89" s="45" t="s">
        <v>174</v>
      </c>
      <c r="BH89" s="36">
        <f t="shared" ref="BH89:BP89" si="24">AVERAGE(BH2:BH88)</f>
        <v>51.914999999999971</v>
      </c>
      <c r="BI89" s="36">
        <f t="shared" si="24"/>
        <v>25.410488505747129</v>
      </c>
      <c r="BJ89" s="36">
        <f t="shared" si="24"/>
        <v>2.7664727758620682</v>
      </c>
      <c r="BK89" s="36">
        <f t="shared" si="24"/>
        <v>7.82810498275862</v>
      </c>
      <c r="BL89" s="36">
        <f t="shared" si="24"/>
        <v>5.3819712931034438</v>
      </c>
      <c r="BM89" s="36">
        <f t="shared" si="24"/>
        <v>5.033620689655173</v>
      </c>
      <c r="BN89" s="36">
        <f t="shared" si="24"/>
        <v>12.783635572126437</v>
      </c>
      <c r="BO89" s="36">
        <f t="shared" si="24"/>
        <v>0</v>
      </c>
      <c r="BP89" s="36">
        <f t="shared" si="24"/>
        <v>111.1192938192529</v>
      </c>
    </row>
    <row r="91" spans="1:68">
      <c r="BN91" s="120"/>
      <c r="BP91" s="4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opLeftCell="A34" workbookViewId="0">
      <selection activeCell="C38" sqref="C38"/>
    </sheetView>
  </sheetViews>
  <sheetFormatPr defaultRowHeight="15"/>
  <cols>
    <col min="1" max="1" width="54.42578125" customWidth="1"/>
    <col min="3" max="3" width="64.85546875" customWidth="1"/>
  </cols>
  <sheetData>
    <row r="1" spans="1:4">
      <c r="A1" t="s">
        <v>143</v>
      </c>
      <c r="B1">
        <f>COUNTIF($C$1:$C$88,A1)</f>
        <v>1</v>
      </c>
      <c r="C1" s="11" t="s">
        <v>143</v>
      </c>
      <c r="D1">
        <f>COUNTIF($A$1:$A$86,C1)</f>
        <v>1</v>
      </c>
    </row>
    <row r="2" spans="1:4">
      <c r="A2" t="s">
        <v>54</v>
      </c>
      <c r="B2">
        <f t="shared" ref="B2:B65" si="0">COUNTIF($C$1:$C$88,A2)</f>
        <v>1</v>
      </c>
      <c r="C2" s="11" t="s">
        <v>54</v>
      </c>
      <c r="D2">
        <f t="shared" ref="D2:D65" si="1">COUNTIF($A$1:$A$86,C2)</f>
        <v>1</v>
      </c>
    </row>
    <row r="3" spans="1:4">
      <c r="A3" t="s">
        <v>57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t="s">
        <v>58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59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60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61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62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63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t="s">
        <v>64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t="s">
        <v>65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t="s">
        <v>66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67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68</v>
      </c>
      <c r="B14">
        <f t="shared" si="0"/>
        <v>1</v>
      </c>
      <c r="C14" s="11" t="s">
        <v>67</v>
      </c>
      <c r="D14">
        <f t="shared" si="1"/>
        <v>1</v>
      </c>
    </row>
    <row r="15" spans="1:4">
      <c r="A15" t="s">
        <v>69</v>
      </c>
      <c r="B15">
        <f t="shared" si="0"/>
        <v>1</v>
      </c>
      <c r="C15" s="11" t="s">
        <v>68</v>
      </c>
      <c r="D15">
        <f t="shared" si="1"/>
        <v>1</v>
      </c>
    </row>
    <row r="16" spans="1:4">
      <c r="A16" t="s">
        <v>70</v>
      </c>
      <c r="B16">
        <f t="shared" si="0"/>
        <v>1</v>
      </c>
      <c r="C16" s="11" t="s">
        <v>69</v>
      </c>
      <c r="D16">
        <f t="shared" si="1"/>
        <v>1</v>
      </c>
    </row>
    <row r="17" spans="1:4">
      <c r="A17" t="s">
        <v>71</v>
      </c>
      <c r="B17">
        <f t="shared" si="0"/>
        <v>1</v>
      </c>
      <c r="C17" s="11" t="s">
        <v>70</v>
      </c>
      <c r="D17">
        <f t="shared" si="1"/>
        <v>1</v>
      </c>
    </row>
    <row r="18" spans="1:4">
      <c r="A18" t="s">
        <v>72</v>
      </c>
      <c r="B18">
        <f t="shared" si="0"/>
        <v>1</v>
      </c>
      <c r="C18" s="11" t="s">
        <v>71</v>
      </c>
      <c r="D18">
        <f t="shared" si="1"/>
        <v>1</v>
      </c>
    </row>
    <row r="19" spans="1:4">
      <c r="A19" t="s">
        <v>73</v>
      </c>
      <c r="B19">
        <f t="shared" si="0"/>
        <v>1</v>
      </c>
      <c r="C19" s="11" t="s">
        <v>72</v>
      </c>
      <c r="D19">
        <f t="shared" si="1"/>
        <v>1</v>
      </c>
    </row>
    <row r="20" spans="1:4">
      <c r="A20" t="s">
        <v>74</v>
      </c>
      <c r="B20">
        <f t="shared" si="0"/>
        <v>1</v>
      </c>
      <c r="C20" s="11" t="s">
        <v>73</v>
      </c>
      <c r="D20">
        <f t="shared" si="1"/>
        <v>1</v>
      </c>
    </row>
    <row r="21" spans="1:4">
      <c r="A21" t="s">
        <v>75</v>
      </c>
      <c r="B21">
        <f t="shared" si="0"/>
        <v>1</v>
      </c>
      <c r="C21" s="11" t="s">
        <v>74</v>
      </c>
      <c r="D21">
        <f t="shared" si="1"/>
        <v>1</v>
      </c>
    </row>
    <row r="22" spans="1:4">
      <c r="A22" t="s">
        <v>76</v>
      </c>
      <c r="B22">
        <f t="shared" si="0"/>
        <v>1</v>
      </c>
      <c r="C22" s="11" t="s">
        <v>75</v>
      </c>
      <c r="D22">
        <f t="shared" si="1"/>
        <v>1</v>
      </c>
    </row>
    <row r="23" spans="1:4">
      <c r="A23" t="s">
        <v>77</v>
      </c>
      <c r="B23">
        <f t="shared" si="0"/>
        <v>1</v>
      </c>
      <c r="C23" s="11" t="s">
        <v>76</v>
      </c>
      <c r="D23">
        <f t="shared" si="1"/>
        <v>1</v>
      </c>
    </row>
    <row r="24" spans="1:4">
      <c r="A24" t="s">
        <v>78</v>
      </c>
      <c r="B24">
        <f t="shared" si="0"/>
        <v>1</v>
      </c>
      <c r="C24" s="11" t="s">
        <v>77</v>
      </c>
      <c r="D24">
        <f t="shared" si="1"/>
        <v>1</v>
      </c>
    </row>
    <row r="25" spans="1:4">
      <c r="A25" t="s">
        <v>79</v>
      </c>
      <c r="B25">
        <f t="shared" si="0"/>
        <v>1</v>
      </c>
      <c r="C25" s="11" t="s">
        <v>78</v>
      </c>
      <c r="D25">
        <f t="shared" si="1"/>
        <v>1</v>
      </c>
    </row>
    <row r="26" spans="1:4">
      <c r="A26" t="s">
        <v>146</v>
      </c>
      <c r="B26">
        <f t="shared" si="0"/>
        <v>1</v>
      </c>
      <c r="C26" s="11" t="s">
        <v>145</v>
      </c>
      <c r="D26">
        <f t="shared" si="1"/>
        <v>0</v>
      </c>
    </row>
    <row r="27" spans="1:4">
      <c r="A27" t="s">
        <v>82</v>
      </c>
      <c r="B27">
        <f t="shared" si="0"/>
        <v>1</v>
      </c>
      <c r="C27" s="11" t="s">
        <v>79</v>
      </c>
      <c r="D27">
        <f t="shared" si="1"/>
        <v>1</v>
      </c>
    </row>
    <row r="28" spans="1:4">
      <c r="A28" t="s">
        <v>83</v>
      </c>
      <c r="B28">
        <f t="shared" si="0"/>
        <v>1</v>
      </c>
      <c r="C28" s="11" t="s">
        <v>146</v>
      </c>
      <c r="D28">
        <f t="shared" si="1"/>
        <v>1</v>
      </c>
    </row>
    <row r="29" spans="1:4">
      <c r="A29" t="s">
        <v>84</v>
      </c>
      <c r="B29">
        <f t="shared" si="0"/>
        <v>1</v>
      </c>
      <c r="C29" s="11" t="s">
        <v>82</v>
      </c>
      <c r="D29">
        <f t="shared" si="1"/>
        <v>1</v>
      </c>
    </row>
    <row r="30" spans="1:4">
      <c r="A30" t="s">
        <v>87</v>
      </c>
      <c r="B30">
        <f t="shared" si="0"/>
        <v>1</v>
      </c>
      <c r="C30" s="11" t="s">
        <v>83</v>
      </c>
      <c r="D30">
        <f t="shared" si="1"/>
        <v>1</v>
      </c>
    </row>
    <row r="31" spans="1:4">
      <c r="A31" t="s">
        <v>88</v>
      </c>
      <c r="B31">
        <f t="shared" si="0"/>
        <v>1</v>
      </c>
      <c r="C31" s="11" t="s">
        <v>84</v>
      </c>
      <c r="D31">
        <f t="shared" si="1"/>
        <v>1</v>
      </c>
    </row>
    <row r="32" spans="1:4">
      <c r="A32" t="s">
        <v>89</v>
      </c>
      <c r="B32">
        <f t="shared" si="0"/>
        <v>1</v>
      </c>
      <c r="C32" s="11" t="s">
        <v>87</v>
      </c>
      <c r="D32">
        <f t="shared" si="1"/>
        <v>1</v>
      </c>
    </row>
    <row r="33" spans="1:4">
      <c r="A33" t="s">
        <v>90</v>
      </c>
      <c r="B33">
        <f t="shared" si="0"/>
        <v>1</v>
      </c>
      <c r="C33" s="11" t="s">
        <v>88</v>
      </c>
      <c r="D33">
        <f t="shared" si="1"/>
        <v>1</v>
      </c>
    </row>
    <row r="34" spans="1:4">
      <c r="A34" t="s">
        <v>91</v>
      </c>
      <c r="B34">
        <f t="shared" si="0"/>
        <v>1</v>
      </c>
      <c r="C34" s="11" t="s">
        <v>89</v>
      </c>
      <c r="D34">
        <f t="shared" si="1"/>
        <v>1</v>
      </c>
    </row>
    <row r="35" spans="1:4">
      <c r="A35" t="s">
        <v>92</v>
      </c>
      <c r="B35">
        <f t="shared" si="0"/>
        <v>1</v>
      </c>
      <c r="C35" s="11" t="s">
        <v>90</v>
      </c>
      <c r="D35">
        <f t="shared" si="1"/>
        <v>1</v>
      </c>
    </row>
    <row r="36" spans="1:4">
      <c r="A36" t="s">
        <v>93</v>
      </c>
      <c r="B36">
        <f t="shared" si="0"/>
        <v>1</v>
      </c>
      <c r="C36" s="11" t="s">
        <v>91</v>
      </c>
      <c r="D36">
        <f t="shared" si="1"/>
        <v>1</v>
      </c>
    </row>
    <row r="37" spans="1:4">
      <c r="A37" t="s">
        <v>94</v>
      </c>
      <c r="B37">
        <f t="shared" si="0"/>
        <v>0</v>
      </c>
      <c r="C37" s="11" t="s">
        <v>92</v>
      </c>
      <c r="D37">
        <f t="shared" si="1"/>
        <v>1</v>
      </c>
    </row>
    <row r="38" spans="1:4">
      <c r="A38" t="s">
        <v>95</v>
      </c>
      <c r="B38">
        <f t="shared" si="0"/>
        <v>1</v>
      </c>
      <c r="C38" s="38" t="s">
        <v>169</v>
      </c>
      <c r="D38">
        <f t="shared" si="1"/>
        <v>0</v>
      </c>
    </row>
    <row r="39" spans="1:4">
      <c r="A39" t="s">
        <v>96</v>
      </c>
      <c r="B39">
        <f t="shared" si="0"/>
        <v>1</v>
      </c>
      <c r="C39" s="11" t="s">
        <v>93</v>
      </c>
      <c r="D39">
        <f t="shared" si="1"/>
        <v>1</v>
      </c>
    </row>
    <row r="40" spans="1:4">
      <c r="A40" t="s">
        <v>97</v>
      </c>
      <c r="B40">
        <f t="shared" si="0"/>
        <v>1</v>
      </c>
      <c r="C40" s="11" t="s">
        <v>170</v>
      </c>
      <c r="D40">
        <f t="shared" si="1"/>
        <v>0</v>
      </c>
    </row>
    <row r="41" spans="1:4">
      <c r="A41" t="s">
        <v>98</v>
      </c>
      <c r="B41">
        <f t="shared" si="0"/>
        <v>1</v>
      </c>
      <c r="C41" s="11" t="s">
        <v>147</v>
      </c>
      <c r="D41">
        <f t="shared" si="1"/>
        <v>0</v>
      </c>
    </row>
    <row r="42" spans="1:4">
      <c r="A42" t="s">
        <v>99</v>
      </c>
      <c r="B42">
        <f t="shared" si="0"/>
        <v>1</v>
      </c>
      <c r="C42" s="11" t="s">
        <v>95</v>
      </c>
      <c r="D42">
        <f t="shared" si="1"/>
        <v>1</v>
      </c>
    </row>
    <row r="43" spans="1:4">
      <c r="A43" t="s">
        <v>100</v>
      </c>
      <c r="B43">
        <f t="shared" si="0"/>
        <v>1</v>
      </c>
      <c r="C43" s="11" t="s">
        <v>96</v>
      </c>
      <c r="D43">
        <f t="shared" si="1"/>
        <v>1</v>
      </c>
    </row>
    <row r="44" spans="1:4">
      <c r="A44" t="s">
        <v>101</v>
      </c>
      <c r="B44">
        <f t="shared" si="0"/>
        <v>1</v>
      </c>
      <c r="C44" s="11" t="s">
        <v>97</v>
      </c>
      <c r="D44">
        <f t="shared" si="1"/>
        <v>1</v>
      </c>
    </row>
    <row r="45" spans="1:4">
      <c r="A45" t="s">
        <v>102</v>
      </c>
      <c r="B45">
        <f t="shared" si="0"/>
        <v>1</v>
      </c>
      <c r="C45" s="11" t="s">
        <v>98</v>
      </c>
      <c r="D45">
        <f t="shared" si="1"/>
        <v>1</v>
      </c>
    </row>
    <row r="46" spans="1:4">
      <c r="A46" t="s">
        <v>148</v>
      </c>
      <c r="B46">
        <f t="shared" si="0"/>
        <v>1</v>
      </c>
      <c r="C46" s="11" t="s">
        <v>99</v>
      </c>
      <c r="D46">
        <f t="shared" si="1"/>
        <v>1</v>
      </c>
    </row>
    <row r="47" spans="1:4">
      <c r="A47" t="s">
        <v>103</v>
      </c>
      <c r="B47">
        <f t="shared" si="0"/>
        <v>1</v>
      </c>
      <c r="C47" s="11" t="s">
        <v>100</v>
      </c>
      <c r="D47">
        <f t="shared" si="1"/>
        <v>1</v>
      </c>
    </row>
    <row r="48" spans="1:4">
      <c r="A48" t="s">
        <v>104</v>
      </c>
      <c r="B48">
        <f t="shared" si="0"/>
        <v>1</v>
      </c>
      <c r="C48" s="11" t="s">
        <v>101</v>
      </c>
      <c r="D48">
        <f t="shared" si="1"/>
        <v>1</v>
      </c>
    </row>
    <row r="49" spans="1:4">
      <c r="A49" t="s">
        <v>107</v>
      </c>
      <c r="B49">
        <f t="shared" si="0"/>
        <v>1</v>
      </c>
      <c r="C49" s="14" t="s">
        <v>102</v>
      </c>
      <c r="D49">
        <f t="shared" si="1"/>
        <v>1</v>
      </c>
    </row>
    <row r="50" spans="1:4">
      <c r="A50" t="s">
        <v>108</v>
      </c>
      <c r="B50">
        <f t="shared" si="0"/>
        <v>1</v>
      </c>
      <c r="C50" s="14" t="s">
        <v>148</v>
      </c>
      <c r="D50">
        <f t="shared" si="1"/>
        <v>1</v>
      </c>
    </row>
    <row r="51" spans="1:4">
      <c r="A51" t="s">
        <v>109</v>
      </c>
      <c r="B51">
        <f t="shared" si="0"/>
        <v>1</v>
      </c>
      <c r="C51" s="11" t="s">
        <v>103</v>
      </c>
      <c r="D51">
        <f t="shared" si="1"/>
        <v>1</v>
      </c>
    </row>
    <row r="52" spans="1:4">
      <c r="A52" t="s">
        <v>109</v>
      </c>
      <c r="B52">
        <f t="shared" si="0"/>
        <v>1</v>
      </c>
      <c r="C52" s="11" t="s">
        <v>104</v>
      </c>
      <c r="D52">
        <f t="shared" si="1"/>
        <v>1</v>
      </c>
    </row>
    <row r="53" spans="1:4">
      <c r="A53" t="s">
        <v>110</v>
      </c>
      <c r="B53">
        <f t="shared" si="0"/>
        <v>1</v>
      </c>
      <c r="C53" s="39" t="s">
        <v>106</v>
      </c>
      <c r="D53">
        <f t="shared" si="1"/>
        <v>0</v>
      </c>
    </row>
    <row r="54" spans="1:4">
      <c r="A54" t="s">
        <v>111</v>
      </c>
      <c r="B54">
        <f t="shared" si="0"/>
        <v>1</v>
      </c>
      <c r="C54" s="11" t="s">
        <v>107</v>
      </c>
      <c r="D54">
        <f t="shared" si="1"/>
        <v>1</v>
      </c>
    </row>
    <row r="55" spans="1:4">
      <c r="A55" t="s">
        <v>112</v>
      </c>
      <c r="B55">
        <f t="shared" si="0"/>
        <v>1</v>
      </c>
      <c r="C55" s="11" t="s">
        <v>108</v>
      </c>
      <c r="D55">
        <f t="shared" si="1"/>
        <v>1</v>
      </c>
    </row>
    <row r="56" spans="1:4">
      <c r="A56" t="s">
        <v>113</v>
      </c>
      <c r="B56">
        <f t="shared" si="0"/>
        <v>1</v>
      </c>
      <c r="C56" s="11" t="s">
        <v>109</v>
      </c>
      <c r="D56">
        <f t="shared" si="1"/>
        <v>2</v>
      </c>
    </row>
    <row r="57" spans="1:4">
      <c r="A57" t="s">
        <v>114</v>
      </c>
      <c r="B57">
        <f t="shared" si="0"/>
        <v>1</v>
      </c>
      <c r="C57" s="11" t="s">
        <v>110</v>
      </c>
      <c r="D57">
        <f t="shared" si="1"/>
        <v>1</v>
      </c>
    </row>
    <row r="58" spans="1:4">
      <c r="A58" t="s">
        <v>115</v>
      </c>
      <c r="B58">
        <f t="shared" si="0"/>
        <v>1</v>
      </c>
      <c r="C58" s="11" t="s">
        <v>111</v>
      </c>
      <c r="D58">
        <f t="shared" si="1"/>
        <v>1</v>
      </c>
    </row>
    <row r="59" spans="1:4">
      <c r="A59" t="s">
        <v>117</v>
      </c>
      <c r="B59">
        <f t="shared" si="0"/>
        <v>1</v>
      </c>
      <c r="C59" s="11" t="s">
        <v>112</v>
      </c>
      <c r="D59">
        <f t="shared" si="1"/>
        <v>1</v>
      </c>
    </row>
    <row r="60" spans="1:4">
      <c r="A60" t="s">
        <v>118</v>
      </c>
      <c r="B60">
        <f t="shared" si="0"/>
        <v>1</v>
      </c>
      <c r="C60" s="11" t="s">
        <v>113</v>
      </c>
      <c r="D60">
        <f t="shared" si="1"/>
        <v>1</v>
      </c>
    </row>
    <row r="61" spans="1:4">
      <c r="A61" t="s">
        <v>119</v>
      </c>
      <c r="B61">
        <f t="shared" si="0"/>
        <v>1</v>
      </c>
      <c r="C61" s="11" t="s">
        <v>114</v>
      </c>
      <c r="D61">
        <f t="shared" si="1"/>
        <v>1</v>
      </c>
    </row>
    <row r="62" spans="1:4">
      <c r="A62" t="s">
        <v>120</v>
      </c>
      <c r="B62">
        <f t="shared" si="0"/>
        <v>1</v>
      </c>
      <c r="C62" s="11" t="s">
        <v>115</v>
      </c>
      <c r="D62">
        <f t="shared" si="1"/>
        <v>1</v>
      </c>
    </row>
    <row r="63" spans="1:4">
      <c r="A63" t="s">
        <v>121</v>
      </c>
      <c r="B63">
        <f t="shared" si="0"/>
        <v>1</v>
      </c>
      <c r="C63" s="11" t="s">
        <v>117</v>
      </c>
      <c r="D63">
        <f t="shared" si="1"/>
        <v>1</v>
      </c>
    </row>
    <row r="64" spans="1:4">
      <c r="A64" t="s">
        <v>149</v>
      </c>
      <c r="B64">
        <f t="shared" si="0"/>
        <v>1</v>
      </c>
      <c r="C64" s="11" t="s">
        <v>118</v>
      </c>
      <c r="D64">
        <f t="shared" si="1"/>
        <v>1</v>
      </c>
    </row>
    <row r="65" spans="1:4">
      <c r="A65" t="s">
        <v>122</v>
      </c>
      <c r="B65">
        <f t="shared" si="0"/>
        <v>1</v>
      </c>
      <c r="C65" s="11" t="s">
        <v>119</v>
      </c>
      <c r="D65">
        <f t="shared" si="1"/>
        <v>1</v>
      </c>
    </row>
    <row r="66" spans="1:4">
      <c r="A66" t="s">
        <v>123</v>
      </c>
      <c r="B66">
        <f t="shared" ref="B66:B86" si="2">COUNTIF($C$1:$C$88,A66)</f>
        <v>1</v>
      </c>
      <c r="C66" s="11" t="s">
        <v>120</v>
      </c>
      <c r="D66">
        <f t="shared" ref="D66:D88" si="3">COUNTIF($A$1:$A$86,C66)</f>
        <v>1</v>
      </c>
    </row>
    <row r="67" spans="1:4">
      <c r="A67" t="s">
        <v>124</v>
      </c>
      <c r="B67">
        <f t="shared" si="2"/>
        <v>1</v>
      </c>
      <c r="C67" s="11" t="s">
        <v>121</v>
      </c>
      <c r="D67">
        <f t="shared" si="3"/>
        <v>1</v>
      </c>
    </row>
    <row r="68" spans="1:4">
      <c r="A68" t="s">
        <v>125</v>
      </c>
      <c r="B68">
        <f t="shared" si="2"/>
        <v>1</v>
      </c>
      <c r="C68" s="11" t="s">
        <v>149</v>
      </c>
      <c r="D68">
        <f t="shared" si="3"/>
        <v>1</v>
      </c>
    </row>
    <row r="69" spans="1:4">
      <c r="A69" t="s">
        <v>126</v>
      </c>
      <c r="B69">
        <f t="shared" si="2"/>
        <v>1</v>
      </c>
      <c r="C69" s="11" t="s">
        <v>122</v>
      </c>
      <c r="D69">
        <f t="shared" si="3"/>
        <v>1</v>
      </c>
    </row>
    <row r="70" spans="1:4">
      <c r="A70" t="s">
        <v>127</v>
      </c>
      <c r="B70">
        <f t="shared" si="2"/>
        <v>1</v>
      </c>
      <c r="C70" s="11" t="s">
        <v>123</v>
      </c>
      <c r="D70">
        <f t="shared" si="3"/>
        <v>1</v>
      </c>
    </row>
    <row r="71" spans="1:4">
      <c r="A71" t="s">
        <v>128</v>
      </c>
      <c r="B71">
        <f t="shared" si="2"/>
        <v>1</v>
      </c>
      <c r="C71" s="11" t="s">
        <v>124</v>
      </c>
      <c r="D71">
        <f t="shared" si="3"/>
        <v>1</v>
      </c>
    </row>
    <row r="72" spans="1:4">
      <c r="A72" t="s">
        <v>129</v>
      </c>
      <c r="B72">
        <f t="shared" si="2"/>
        <v>1</v>
      </c>
      <c r="C72" s="11" t="s">
        <v>125</v>
      </c>
      <c r="D72">
        <f t="shared" si="3"/>
        <v>1</v>
      </c>
    </row>
    <row r="73" spans="1:4">
      <c r="A73" t="s">
        <v>130</v>
      </c>
      <c r="B73">
        <f t="shared" si="2"/>
        <v>1</v>
      </c>
      <c r="C73" s="11" t="s">
        <v>126</v>
      </c>
      <c r="D73">
        <f t="shared" si="3"/>
        <v>1</v>
      </c>
    </row>
    <row r="74" spans="1:4">
      <c r="A74" t="s">
        <v>134</v>
      </c>
      <c r="B74">
        <f t="shared" si="2"/>
        <v>1</v>
      </c>
      <c r="C74" s="11" t="s">
        <v>127</v>
      </c>
      <c r="D74">
        <f t="shared" si="3"/>
        <v>1</v>
      </c>
    </row>
    <row r="75" spans="1:4">
      <c r="A75" t="s">
        <v>131</v>
      </c>
      <c r="B75">
        <f t="shared" si="2"/>
        <v>1</v>
      </c>
      <c r="C75" s="11" t="s">
        <v>128</v>
      </c>
      <c r="D75">
        <f t="shared" si="3"/>
        <v>1</v>
      </c>
    </row>
    <row r="76" spans="1:4">
      <c r="A76" t="s">
        <v>131</v>
      </c>
      <c r="B76">
        <f t="shared" si="2"/>
        <v>1</v>
      </c>
      <c r="C76" s="11" t="s">
        <v>129</v>
      </c>
      <c r="D76">
        <f t="shared" si="3"/>
        <v>1</v>
      </c>
    </row>
    <row r="77" spans="1:4">
      <c r="A77" t="s">
        <v>131</v>
      </c>
      <c r="B77">
        <f t="shared" si="2"/>
        <v>1</v>
      </c>
      <c r="C77" s="11" t="s">
        <v>130</v>
      </c>
      <c r="D77">
        <f t="shared" si="3"/>
        <v>1</v>
      </c>
    </row>
    <row r="78" spans="1:4">
      <c r="A78" t="s">
        <v>135</v>
      </c>
      <c r="B78">
        <f t="shared" si="2"/>
        <v>1</v>
      </c>
      <c r="C78" s="11" t="s">
        <v>134</v>
      </c>
      <c r="D78">
        <f t="shared" si="3"/>
        <v>1</v>
      </c>
    </row>
    <row r="79" spans="1:4">
      <c r="A79" t="s">
        <v>136</v>
      </c>
      <c r="B79">
        <f t="shared" si="2"/>
        <v>1</v>
      </c>
      <c r="C79" s="11" t="s">
        <v>131</v>
      </c>
      <c r="D79">
        <f t="shared" si="3"/>
        <v>3</v>
      </c>
    </row>
    <row r="80" spans="1:4">
      <c r="A80" t="s">
        <v>137</v>
      </c>
      <c r="B80">
        <f t="shared" si="2"/>
        <v>1</v>
      </c>
      <c r="C80" s="11" t="s">
        <v>135</v>
      </c>
      <c r="D80">
        <f t="shared" si="3"/>
        <v>1</v>
      </c>
    </row>
    <row r="81" spans="1:4">
      <c r="A81" t="s">
        <v>138</v>
      </c>
      <c r="B81">
        <f t="shared" si="2"/>
        <v>1</v>
      </c>
      <c r="C81" s="11" t="s">
        <v>136</v>
      </c>
      <c r="D81">
        <f t="shared" si="3"/>
        <v>1</v>
      </c>
    </row>
    <row r="82" spans="1:4">
      <c r="A82" t="s">
        <v>139</v>
      </c>
      <c r="B82">
        <f t="shared" si="2"/>
        <v>1</v>
      </c>
      <c r="C82" s="11" t="s">
        <v>137</v>
      </c>
      <c r="D82">
        <f t="shared" si="3"/>
        <v>1</v>
      </c>
    </row>
    <row r="83" spans="1:4">
      <c r="A83" t="s">
        <v>150</v>
      </c>
      <c r="B83">
        <f t="shared" si="2"/>
        <v>1</v>
      </c>
      <c r="C83" s="11" t="s">
        <v>138</v>
      </c>
      <c r="D83">
        <f t="shared" si="3"/>
        <v>1</v>
      </c>
    </row>
    <row r="84" spans="1:4">
      <c r="A84" t="s">
        <v>140</v>
      </c>
      <c r="B84">
        <f t="shared" si="2"/>
        <v>1</v>
      </c>
      <c r="C84" s="11" t="s">
        <v>139</v>
      </c>
      <c r="D84">
        <f t="shared" si="3"/>
        <v>1</v>
      </c>
    </row>
    <row r="85" spans="1:4">
      <c r="A85" t="s">
        <v>141</v>
      </c>
      <c r="B85">
        <f t="shared" si="2"/>
        <v>1</v>
      </c>
      <c r="C85" s="11" t="s">
        <v>150</v>
      </c>
      <c r="D85">
        <f t="shared" si="3"/>
        <v>1</v>
      </c>
    </row>
    <row r="86" spans="1:4">
      <c r="A86" t="s">
        <v>142</v>
      </c>
      <c r="B86">
        <f t="shared" si="2"/>
        <v>1</v>
      </c>
      <c r="C86" s="11" t="s">
        <v>140</v>
      </c>
      <c r="D86">
        <f t="shared" si="3"/>
        <v>1</v>
      </c>
    </row>
    <row r="87" spans="1:4">
      <c r="C87" s="11" t="s">
        <v>141</v>
      </c>
      <c r="D87">
        <f t="shared" si="3"/>
        <v>1</v>
      </c>
    </row>
    <row r="88" spans="1:4">
      <c r="C88" s="11" t="s">
        <v>142</v>
      </c>
      <c r="D88">
        <f t="shared" si="3"/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88"/>
  <sheetViews>
    <sheetView workbookViewId="0">
      <pane xSplit="2" ySplit="1" topLeftCell="C56" activePane="bottomRight" state="frozen"/>
      <selection pane="topRight" activeCell="C1" sqref="C1"/>
      <selection pane="bottomLeft" activeCell="A2" sqref="A2"/>
      <selection pane="bottomRight" activeCell="A71" sqref="A71"/>
    </sheetView>
  </sheetViews>
  <sheetFormatPr defaultColWidth="11.140625" defaultRowHeight="15"/>
  <cols>
    <col min="1" max="1" width="48.140625" bestFit="1" customWidth="1"/>
    <col min="2" max="2" width="28.140625" style="3" customWidth="1"/>
    <col min="3" max="3" width="9.5703125" customWidth="1"/>
    <col min="4" max="4" width="15.5703125" bestFit="1" customWidth="1"/>
    <col min="5" max="13" width="18.42578125" bestFit="1" customWidth="1"/>
    <col min="14" max="14" width="19.42578125" bestFit="1" customWidth="1"/>
    <col min="15" max="15" width="6.5703125" bestFit="1" customWidth="1"/>
    <col min="16" max="24" width="16.7109375" bestFit="1" customWidth="1"/>
    <col min="25" max="35" width="17.85546875" bestFit="1" customWidth="1"/>
    <col min="36" max="40" width="24.5703125" bestFit="1" customWidth="1"/>
    <col min="41" max="45" width="25.85546875" bestFit="1" customWidth="1"/>
    <col min="46" max="46" width="12.140625" bestFit="1" customWidth="1"/>
    <col min="47" max="47" width="14.5703125" bestFit="1" customWidth="1"/>
    <col min="48" max="48" width="17.5703125" bestFit="1" customWidth="1"/>
    <col min="49" max="49" width="22.7109375" bestFit="1" customWidth="1"/>
    <col min="50" max="50" width="25.7109375" bestFit="1" customWidth="1"/>
    <col min="51" max="51" width="33.5703125" bestFit="1" customWidth="1"/>
    <col min="52" max="52" width="36.5703125" bestFit="1" customWidth="1"/>
    <col min="53" max="53" width="22.7109375" bestFit="1" customWidth="1"/>
    <col min="54" max="54" width="30" bestFit="1" customWidth="1"/>
    <col min="55" max="55" width="26.85546875" bestFit="1" customWidth="1"/>
    <col min="63" max="63" width="13.42578125" customWidth="1"/>
    <col min="249" max="249" width="48.140625" bestFit="1" customWidth="1"/>
    <col min="250" max="250" width="29.7109375" bestFit="1" customWidth="1"/>
    <col min="251" max="251" width="9.5703125" customWidth="1"/>
    <col min="252" max="252" width="15.5703125" bestFit="1" customWidth="1"/>
    <col min="253" max="261" width="18.42578125" bestFit="1" customWidth="1"/>
    <col min="262" max="262" width="19.42578125" bestFit="1" customWidth="1"/>
    <col min="263" max="263" width="6.5703125" bestFit="1" customWidth="1"/>
    <col min="264" max="272" width="16.7109375" bestFit="1" customWidth="1"/>
    <col min="273" max="283" width="17.85546875" bestFit="1" customWidth="1"/>
    <col min="284" max="288" width="24.5703125" bestFit="1" customWidth="1"/>
    <col min="289" max="293" width="25.85546875" bestFit="1" customWidth="1"/>
    <col min="294" max="294" width="12.140625" bestFit="1" customWidth="1"/>
    <col min="295" max="295" width="14.5703125" bestFit="1" customWidth="1"/>
    <col min="296" max="296" width="17.5703125" bestFit="1" customWidth="1"/>
    <col min="297" max="297" width="22.7109375" bestFit="1" customWidth="1"/>
    <col min="298" max="298" width="25.7109375" bestFit="1" customWidth="1"/>
    <col min="299" max="299" width="33.5703125" bestFit="1" customWidth="1"/>
    <col min="300" max="300" width="36.5703125" bestFit="1" customWidth="1"/>
    <col min="301" max="301" width="22.7109375" bestFit="1" customWidth="1"/>
    <col min="302" max="302" width="30" bestFit="1" customWidth="1"/>
    <col min="303" max="303" width="27" bestFit="1" customWidth="1"/>
    <col min="304" max="304" width="27.28515625" bestFit="1" customWidth="1"/>
    <col min="305" max="305" width="24.28515625" bestFit="1" customWidth="1"/>
    <col min="306" max="306" width="24.5703125" bestFit="1" customWidth="1"/>
    <col min="307" max="307" width="26.85546875" bestFit="1" customWidth="1"/>
    <col min="308" max="308" width="27.140625" bestFit="1" customWidth="1"/>
    <col min="309" max="309" width="24.140625" bestFit="1" customWidth="1"/>
    <col min="310" max="310" width="24.42578125" bestFit="1" customWidth="1"/>
    <col min="311" max="311" width="24.85546875" bestFit="1" customWidth="1"/>
    <col min="505" max="505" width="48.140625" bestFit="1" customWidth="1"/>
    <col min="506" max="506" width="29.7109375" bestFit="1" customWidth="1"/>
    <col min="507" max="507" width="9.5703125" customWidth="1"/>
    <col min="508" max="508" width="15.5703125" bestFit="1" customWidth="1"/>
    <col min="509" max="517" width="18.42578125" bestFit="1" customWidth="1"/>
    <col min="518" max="518" width="19.42578125" bestFit="1" customWidth="1"/>
    <col min="519" max="519" width="6.5703125" bestFit="1" customWidth="1"/>
    <col min="520" max="528" width="16.7109375" bestFit="1" customWidth="1"/>
    <col min="529" max="539" width="17.85546875" bestFit="1" customWidth="1"/>
    <col min="540" max="544" width="24.5703125" bestFit="1" customWidth="1"/>
    <col min="545" max="549" width="25.85546875" bestFit="1" customWidth="1"/>
    <col min="550" max="550" width="12.140625" bestFit="1" customWidth="1"/>
    <col min="551" max="551" width="14.5703125" bestFit="1" customWidth="1"/>
    <col min="552" max="552" width="17.5703125" bestFit="1" customWidth="1"/>
    <col min="553" max="553" width="22.7109375" bestFit="1" customWidth="1"/>
    <col min="554" max="554" width="25.7109375" bestFit="1" customWidth="1"/>
    <col min="555" max="555" width="33.5703125" bestFit="1" customWidth="1"/>
    <col min="556" max="556" width="36.5703125" bestFit="1" customWidth="1"/>
    <col min="557" max="557" width="22.7109375" bestFit="1" customWidth="1"/>
    <col min="558" max="558" width="30" bestFit="1" customWidth="1"/>
    <col min="559" max="559" width="27" bestFit="1" customWidth="1"/>
    <col min="560" max="560" width="27.28515625" bestFit="1" customWidth="1"/>
    <col min="561" max="561" width="24.28515625" bestFit="1" customWidth="1"/>
    <col min="562" max="562" width="24.5703125" bestFit="1" customWidth="1"/>
    <col min="563" max="563" width="26.85546875" bestFit="1" customWidth="1"/>
    <col min="564" max="564" width="27.140625" bestFit="1" customWidth="1"/>
    <col min="565" max="565" width="24.140625" bestFit="1" customWidth="1"/>
    <col min="566" max="566" width="24.42578125" bestFit="1" customWidth="1"/>
    <col min="567" max="567" width="24.85546875" bestFit="1" customWidth="1"/>
    <col min="761" max="761" width="48.140625" bestFit="1" customWidth="1"/>
    <col min="762" max="762" width="29.7109375" bestFit="1" customWidth="1"/>
    <col min="763" max="763" width="9.5703125" customWidth="1"/>
    <col min="764" max="764" width="15.5703125" bestFit="1" customWidth="1"/>
    <col min="765" max="773" width="18.42578125" bestFit="1" customWidth="1"/>
    <col min="774" max="774" width="19.42578125" bestFit="1" customWidth="1"/>
    <col min="775" max="775" width="6.5703125" bestFit="1" customWidth="1"/>
    <col min="776" max="784" width="16.7109375" bestFit="1" customWidth="1"/>
    <col min="785" max="795" width="17.85546875" bestFit="1" customWidth="1"/>
    <col min="796" max="800" width="24.5703125" bestFit="1" customWidth="1"/>
    <col min="801" max="805" width="25.85546875" bestFit="1" customWidth="1"/>
    <col min="806" max="806" width="12.140625" bestFit="1" customWidth="1"/>
    <col min="807" max="807" width="14.5703125" bestFit="1" customWidth="1"/>
    <col min="808" max="808" width="17.5703125" bestFit="1" customWidth="1"/>
    <col min="809" max="809" width="22.7109375" bestFit="1" customWidth="1"/>
    <col min="810" max="810" width="25.7109375" bestFit="1" customWidth="1"/>
    <col min="811" max="811" width="33.5703125" bestFit="1" customWidth="1"/>
    <col min="812" max="812" width="36.5703125" bestFit="1" customWidth="1"/>
    <col min="813" max="813" width="22.7109375" bestFit="1" customWidth="1"/>
    <col min="814" max="814" width="30" bestFit="1" customWidth="1"/>
    <col min="815" max="815" width="27" bestFit="1" customWidth="1"/>
    <col min="816" max="816" width="27.28515625" bestFit="1" customWidth="1"/>
    <col min="817" max="817" width="24.28515625" bestFit="1" customWidth="1"/>
    <col min="818" max="818" width="24.5703125" bestFit="1" customWidth="1"/>
    <col min="819" max="819" width="26.85546875" bestFit="1" customWidth="1"/>
    <col min="820" max="820" width="27.140625" bestFit="1" customWidth="1"/>
    <col min="821" max="821" width="24.140625" bestFit="1" customWidth="1"/>
    <col min="822" max="822" width="24.42578125" bestFit="1" customWidth="1"/>
    <col min="823" max="823" width="24.85546875" bestFit="1" customWidth="1"/>
    <col min="1017" max="1017" width="48.140625" bestFit="1" customWidth="1"/>
    <col min="1018" max="1018" width="29.7109375" bestFit="1" customWidth="1"/>
    <col min="1019" max="1019" width="9.5703125" customWidth="1"/>
    <col min="1020" max="1020" width="15.5703125" bestFit="1" customWidth="1"/>
    <col min="1021" max="1029" width="18.42578125" bestFit="1" customWidth="1"/>
    <col min="1030" max="1030" width="19.42578125" bestFit="1" customWidth="1"/>
    <col min="1031" max="1031" width="6.5703125" bestFit="1" customWidth="1"/>
    <col min="1032" max="1040" width="16.7109375" bestFit="1" customWidth="1"/>
    <col min="1041" max="1051" width="17.85546875" bestFit="1" customWidth="1"/>
    <col min="1052" max="1056" width="24.5703125" bestFit="1" customWidth="1"/>
    <col min="1057" max="1061" width="25.85546875" bestFit="1" customWidth="1"/>
    <col min="1062" max="1062" width="12.140625" bestFit="1" customWidth="1"/>
    <col min="1063" max="1063" width="14.5703125" bestFit="1" customWidth="1"/>
    <col min="1064" max="1064" width="17.5703125" bestFit="1" customWidth="1"/>
    <col min="1065" max="1065" width="22.7109375" bestFit="1" customWidth="1"/>
    <col min="1066" max="1066" width="25.7109375" bestFit="1" customWidth="1"/>
    <col min="1067" max="1067" width="33.5703125" bestFit="1" customWidth="1"/>
    <col min="1068" max="1068" width="36.5703125" bestFit="1" customWidth="1"/>
    <col min="1069" max="1069" width="22.7109375" bestFit="1" customWidth="1"/>
    <col min="1070" max="1070" width="30" bestFit="1" customWidth="1"/>
    <col min="1071" max="1071" width="27" bestFit="1" customWidth="1"/>
    <col min="1072" max="1072" width="27.28515625" bestFit="1" customWidth="1"/>
    <col min="1073" max="1073" width="24.28515625" bestFit="1" customWidth="1"/>
    <col min="1074" max="1074" width="24.5703125" bestFit="1" customWidth="1"/>
    <col min="1075" max="1075" width="26.85546875" bestFit="1" customWidth="1"/>
    <col min="1076" max="1076" width="27.140625" bestFit="1" customWidth="1"/>
    <col min="1077" max="1077" width="24.140625" bestFit="1" customWidth="1"/>
    <col min="1078" max="1078" width="24.42578125" bestFit="1" customWidth="1"/>
    <col min="1079" max="1079" width="24.85546875" bestFit="1" customWidth="1"/>
    <col min="1273" max="1273" width="48.140625" bestFit="1" customWidth="1"/>
    <col min="1274" max="1274" width="29.7109375" bestFit="1" customWidth="1"/>
    <col min="1275" max="1275" width="9.5703125" customWidth="1"/>
    <col min="1276" max="1276" width="15.5703125" bestFit="1" customWidth="1"/>
    <col min="1277" max="1285" width="18.42578125" bestFit="1" customWidth="1"/>
    <col min="1286" max="1286" width="19.42578125" bestFit="1" customWidth="1"/>
    <col min="1287" max="1287" width="6.5703125" bestFit="1" customWidth="1"/>
    <col min="1288" max="1296" width="16.7109375" bestFit="1" customWidth="1"/>
    <col min="1297" max="1307" width="17.85546875" bestFit="1" customWidth="1"/>
    <col min="1308" max="1312" width="24.5703125" bestFit="1" customWidth="1"/>
    <col min="1313" max="1317" width="25.85546875" bestFit="1" customWidth="1"/>
    <col min="1318" max="1318" width="12.140625" bestFit="1" customWidth="1"/>
    <col min="1319" max="1319" width="14.5703125" bestFit="1" customWidth="1"/>
    <col min="1320" max="1320" width="17.5703125" bestFit="1" customWidth="1"/>
    <col min="1321" max="1321" width="22.7109375" bestFit="1" customWidth="1"/>
    <col min="1322" max="1322" width="25.7109375" bestFit="1" customWidth="1"/>
    <col min="1323" max="1323" width="33.5703125" bestFit="1" customWidth="1"/>
    <col min="1324" max="1324" width="36.5703125" bestFit="1" customWidth="1"/>
    <col min="1325" max="1325" width="22.7109375" bestFit="1" customWidth="1"/>
    <col min="1326" max="1326" width="30" bestFit="1" customWidth="1"/>
    <col min="1327" max="1327" width="27" bestFit="1" customWidth="1"/>
    <col min="1328" max="1328" width="27.28515625" bestFit="1" customWidth="1"/>
    <col min="1329" max="1329" width="24.28515625" bestFit="1" customWidth="1"/>
    <col min="1330" max="1330" width="24.5703125" bestFit="1" customWidth="1"/>
    <col min="1331" max="1331" width="26.85546875" bestFit="1" customWidth="1"/>
    <col min="1332" max="1332" width="27.140625" bestFit="1" customWidth="1"/>
    <col min="1333" max="1333" width="24.140625" bestFit="1" customWidth="1"/>
    <col min="1334" max="1334" width="24.42578125" bestFit="1" customWidth="1"/>
    <col min="1335" max="1335" width="24.85546875" bestFit="1" customWidth="1"/>
    <col min="1529" max="1529" width="48.140625" bestFit="1" customWidth="1"/>
    <col min="1530" max="1530" width="29.7109375" bestFit="1" customWidth="1"/>
    <col min="1531" max="1531" width="9.5703125" customWidth="1"/>
    <col min="1532" max="1532" width="15.5703125" bestFit="1" customWidth="1"/>
    <col min="1533" max="1541" width="18.42578125" bestFit="1" customWidth="1"/>
    <col min="1542" max="1542" width="19.42578125" bestFit="1" customWidth="1"/>
    <col min="1543" max="1543" width="6.5703125" bestFit="1" customWidth="1"/>
    <col min="1544" max="1552" width="16.7109375" bestFit="1" customWidth="1"/>
    <col min="1553" max="1563" width="17.85546875" bestFit="1" customWidth="1"/>
    <col min="1564" max="1568" width="24.5703125" bestFit="1" customWidth="1"/>
    <col min="1569" max="1573" width="25.85546875" bestFit="1" customWidth="1"/>
    <col min="1574" max="1574" width="12.140625" bestFit="1" customWidth="1"/>
    <col min="1575" max="1575" width="14.5703125" bestFit="1" customWidth="1"/>
    <col min="1576" max="1576" width="17.5703125" bestFit="1" customWidth="1"/>
    <col min="1577" max="1577" width="22.7109375" bestFit="1" customWidth="1"/>
    <col min="1578" max="1578" width="25.7109375" bestFit="1" customWidth="1"/>
    <col min="1579" max="1579" width="33.5703125" bestFit="1" customWidth="1"/>
    <col min="1580" max="1580" width="36.5703125" bestFit="1" customWidth="1"/>
    <col min="1581" max="1581" width="22.7109375" bestFit="1" customWidth="1"/>
    <col min="1582" max="1582" width="30" bestFit="1" customWidth="1"/>
    <col min="1583" max="1583" width="27" bestFit="1" customWidth="1"/>
    <col min="1584" max="1584" width="27.28515625" bestFit="1" customWidth="1"/>
    <col min="1585" max="1585" width="24.28515625" bestFit="1" customWidth="1"/>
    <col min="1586" max="1586" width="24.5703125" bestFit="1" customWidth="1"/>
    <col min="1587" max="1587" width="26.85546875" bestFit="1" customWidth="1"/>
    <col min="1588" max="1588" width="27.140625" bestFit="1" customWidth="1"/>
    <col min="1589" max="1589" width="24.140625" bestFit="1" customWidth="1"/>
    <col min="1590" max="1590" width="24.42578125" bestFit="1" customWidth="1"/>
    <col min="1591" max="1591" width="24.85546875" bestFit="1" customWidth="1"/>
    <col min="1785" max="1785" width="48.140625" bestFit="1" customWidth="1"/>
    <col min="1786" max="1786" width="29.7109375" bestFit="1" customWidth="1"/>
    <col min="1787" max="1787" width="9.5703125" customWidth="1"/>
    <col min="1788" max="1788" width="15.5703125" bestFit="1" customWidth="1"/>
    <col min="1789" max="1797" width="18.42578125" bestFit="1" customWidth="1"/>
    <col min="1798" max="1798" width="19.42578125" bestFit="1" customWidth="1"/>
    <col min="1799" max="1799" width="6.5703125" bestFit="1" customWidth="1"/>
    <col min="1800" max="1808" width="16.7109375" bestFit="1" customWidth="1"/>
    <col min="1809" max="1819" width="17.85546875" bestFit="1" customWidth="1"/>
    <col min="1820" max="1824" width="24.5703125" bestFit="1" customWidth="1"/>
    <col min="1825" max="1829" width="25.85546875" bestFit="1" customWidth="1"/>
    <col min="1830" max="1830" width="12.140625" bestFit="1" customWidth="1"/>
    <col min="1831" max="1831" width="14.5703125" bestFit="1" customWidth="1"/>
    <col min="1832" max="1832" width="17.5703125" bestFit="1" customWidth="1"/>
    <col min="1833" max="1833" width="22.7109375" bestFit="1" customWidth="1"/>
    <col min="1834" max="1834" width="25.7109375" bestFit="1" customWidth="1"/>
    <col min="1835" max="1835" width="33.5703125" bestFit="1" customWidth="1"/>
    <col min="1836" max="1836" width="36.5703125" bestFit="1" customWidth="1"/>
    <col min="1837" max="1837" width="22.7109375" bestFit="1" customWidth="1"/>
    <col min="1838" max="1838" width="30" bestFit="1" customWidth="1"/>
    <col min="1839" max="1839" width="27" bestFit="1" customWidth="1"/>
    <col min="1840" max="1840" width="27.28515625" bestFit="1" customWidth="1"/>
    <col min="1841" max="1841" width="24.28515625" bestFit="1" customWidth="1"/>
    <col min="1842" max="1842" width="24.5703125" bestFit="1" customWidth="1"/>
    <col min="1843" max="1843" width="26.85546875" bestFit="1" customWidth="1"/>
    <col min="1844" max="1844" width="27.140625" bestFit="1" customWidth="1"/>
    <col min="1845" max="1845" width="24.140625" bestFit="1" customWidth="1"/>
    <col min="1846" max="1846" width="24.42578125" bestFit="1" customWidth="1"/>
    <col min="1847" max="1847" width="24.85546875" bestFit="1" customWidth="1"/>
    <col min="2041" max="2041" width="48.140625" bestFit="1" customWidth="1"/>
    <col min="2042" max="2042" width="29.7109375" bestFit="1" customWidth="1"/>
    <col min="2043" max="2043" width="9.5703125" customWidth="1"/>
    <col min="2044" max="2044" width="15.5703125" bestFit="1" customWidth="1"/>
    <col min="2045" max="2053" width="18.42578125" bestFit="1" customWidth="1"/>
    <col min="2054" max="2054" width="19.42578125" bestFit="1" customWidth="1"/>
    <col min="2055" max="2055" width="6.5703125" bestFit="1" customWidth="1"/>
    <col min="2056" max="2064" width="16.7109375" bestFit="1" customWidth="1"/>
    <col min="2065" max="2075" width="17.85546875" bestFit="1" customWidth="1"/>
    <col min="2076" max="2080" width="24.5703125" bestFit="1" customWidth="1"/>
    <col min="2081" max="2085" width="25.85546875" bestFit="1" customWidth="1"/>
    <col min="2086" max="2086" width="12.140625" bestFit="1" customWidth="1"/>
    <col min="2087" max="2087" width="14.5703125" bestFit="1" customWidth="1"/>
    <col min="2088" max="2088" width="17.5703125" bestFit="1" customWidth="1"/>
    <col min="2089" max="2089" width="22.7109375" bestFit="1" customWidth="1"/>
    <col min="2090" max="2090" width="25.7109375" bestFit="1" customWidth="1"/>
    <col min="2091" max="2091" width="33.5703125" bestFit="1" customWidth="1"/>
    <col min="2092" max="2092" width="36.5703125" bestFit="1" customWidth="1"/>
    <col min="2093" max="2093" width="22.7109375" bestFit="1" customWidth="1"/>
    <col min="2094" max="2094" width="30" bestFit="1" customWidth="1"/>
    <col min="2095" max="2095" width="27" bestFit="1" customWidth="1"/>
    <col min="2096" max="2096" width="27.28515625" bestFit="1" customWidth="1"/>
    <col min="2097" max="2097" width="24.28515625" bestFit="1" customWidth="1"/>
    <col min="2098" max="2098" width="24.5703125" bestFit="1" customWidth="1"/>
    <col min="2099" max="2099" width="26.85546875" bestFit="1" customWidth="1"/>
    <col min="2100" max="2100" width="27.140625" bestFit="1" customWidth="1"/>
    <col min="2101" max="2101" width="24.140625" bestFit="1" customWidth="1"/>
    <col min="2102" max="2102" width="24.42578125" bestFit="1" customWidth="1"/>
    <col min="2103" max="2103" width="24.85546875" bestFit="1" customWidth="1"/>
    <col min="2297" max="2297" width="48.140625" bestFit="1" customWidth="1"/>
    <col min="2298" max="2298" width="29.7109375" bestFit="1" customWidth="1"/>
    <col min="2299" max="2299" width="9.5703125" customWidth="1"/>
    <col min="2300" max="2300" width="15.5703125" bestFit="1" customWidth="1"/>
    <col min="2301" max="2309" width="18.42578125" bestFit="1" customWidth="1"/>
    <col min="2310" max="2310" width="19.42578125" bestFit="1" customWidth="1"/>
    <col min="2311" max="2311" width="6.5703125" bestFit="1" customWidth="1"/>
    <col min="2312" max="2320" width="16.7109375" bestFit="1" customWidth="1"/>
    <col min="2321" max="2331" width="17.85546875" bestFit="1" customWidth="1"/>
    <col min="2332" max="2336" width="24.5703125" bestFit="1" customWidth="1"/>
    <col min="2337" max="2341" width="25.85546875" bestFit="1" customWidth="1"/>
    <col min="2342" max="2342" width="12.140625" bestFit="1" customWidth="1"/>
    <col min="2343" max="2343" width="14.5703125" bestFit="1" customWidth="1"/>
    <col min="2344" max="2344" width="17.5703125" bestFit="1" customWidth="1"/>
    <col min="2345" max="2345" width="22.7109375" bestFit="1" customWidth="1"/>
    <col min="2346" max="2346" width="25.7109375" bestFit="1" customWidth="1"/>
    <col min="2347" max="2347" width="33.5703125" bestFit="1" customWidth="1"/>
    <col min="2348" max="2348" width="36.5703125" bestFit="1" customWidth="1"/>
    <col min="2349" max="2349" width="22.7109375" bestFit="1" customWidth="1"/>
    <col min="2350" max="2350" width="30" bestFit="1" customWidth="1"/>
    <col min="2351" max="2351" width="27" bestFit="1" customWidth="1"/>
    <col min="2352" max="2352" width="27.28515625" bestFit="1" customWidth="1"/>
    <col min="2353" max="2353" width="24.28515625" bestFit="1" customWidth="1"/>
    <col min="2354" max="2354" width="24.5703125" bestFit="1" customWidth="1"/>
    <col min="2355" max="2355" width="26.85546875" bestFit="1" customWidth="1"/>
    <col min="2356" max="2356" width="27.140625" bestFit="1" customWidth="1"/>
    <col min="2357" max="2357" width="24.140625" bestFit="1" customWidth="1"/>
    <col min="2358" max="2358" width="24.42578125" bestFit="1" customWidth="1"/>
    <col min="2359" max="2359" width="24.85546875" bestFit="1" customWidth="1"/>
    <col min="2553" max="2553" width="48.140625" bestFit="1" customWidth="1"/>
    <col min="2554" max="2554" width="29.7109375" bestFit="1" customWidth="1"/>
    <col min="2555" max="2555" width="9.5703125" customWidth="1"/>
    <col min="2556" max="2556" width="15.5703125" bestFit="1" customWidth="1"/>
    <col min="2557" max="2565" width="18.42578125" bestFit="1" customWidth="1"/>
    <col min="2566" max="2566" width="19.42578125" bestFit="1" customWidth="1"/>
    <col min="2567" max="2567" width="6.5703125" bestFit="1" customWidth="1"/>
    <col min="2568" max="2576" width="16.7109375" bestFit="1" customWidth="1"/>
    <col min="2577" max="2587" width="17.85546875" bestFit="1" customWidth="1"/>
    <col min="2588" max="2592" width="24.5703125" bestFit="1" customWidth="1"/>
    <col min="2593" max="2597" width="25.85546875" bestFit="1" customWidth="1"/>
    <col min="2598" max="2598" width="12.140625" bestFit="1" customWidth="1"/>
    <col min="2599" max="2599" width="14.5703125" bestFit="1" customWidth="1"/>
    <col min="2600" max="2600" width="17.5703125" bestFit="1" customWidth="1"/>
    <col min="2601" max="2601" width="22.7109375" bestFit="1" customWidth="1"/>
    <col min="2602" max="2602" width="25.7109375" bestFit="1" customWidth="1"/>
    <col min="2603" max="2603" width="33.5703125" bestFit="1" customWidth="1"/>
    <col min="2604" max="2604" width="36.5703125" bestFit="1" customWidth="1"/>
    <col min="2605" max="2605" width="22.7109375" bestFit="1" customWidth="1"/>
    <col min="2606" max="2606" width="30" bestFit="1" customWidth="1"/>
    <col min="2607" max="2607" width="27" bestFit="1" customWidth="1"/>
    <col min="2608" max="2608" width="27.28515625" bestFit="1" customWidth="1"/>
    <col min="2609" max="2609" width="24.28515625" bestFit="1" customWidth="1"/>
    <col min="2610" max="2610" width="24.5703125" bestFit="1" customWidth="1"/>
    <col min="2611" max="2611" width="26.85546875" bestFit="1" customWidth="1"/>
    <col min="2612" max="2612" width="27.140625" bestFit="1" customWidth="1"/>
    <col min="2613" max="2613" width="24.140625" bestFit="1" customWidth="1"/>
    <col min="2614" max="2614" width="24.42578125" bestFit="1" customWidth="1"/>
    <col min="2615" max="2615" width="24.85546875" bestFit="1" customWidth="1"/>
    <col min="2809" max="2809" width="48.140625" bestFit="1" customWidth="1"/>
    <col min="2810" max="2810" width="29.7109375" bestFit="1" customWidth="1"/>
    <col min="2811" max="2811" width="9.5703125" customWidth="1"/>
    <col min="2812" max="2812" width="15.5703125" bestFit="1" customWidth="1"/>
    <col min="2813" max="2821" width="18.42578125" bestFit="1" customWidth="1"/>
    <col min="2822" max="2822" width="19.42578125" bestFit="1" customWidth="1"/>
    <col min="2823" max="2823" width="6.5703125" bestFit="1" customWidth="1"/>
    <col min="2824" max="2832" width="16.7109375" bestFit="1" customWidth="1"/>
    <col min="2833" max="2843" width="17.85546875" bestFit="1" customWidth="1"/>
    <col min="2844" max="2848" width="24.5703125" bestFit="1" customWidth="1"/>
    <col min="2849" max="2853" width="25.85546875" bestFit="1" customWidth="1"/>
    <col min="2854" max="2854" width="12.140625" bestFit="1" customWidth="1"/>
    <col min="2855" max="2855" width="14.5703125" bestFit="1" customWidth="1"/>
    <col min="2856" max="2856" width="17.5703125" bestFit="1" customWidth="1"/>
    <col min="2857" max="2857" width="22.7109375" bestFit="1" customWidth="1"/>
    <col min="2858" max="2858" width="25.7109375" bestFit="1" customWidth="1"/>
    <col min="2859" max="2859" width="33.5703125" bestFit="1" customWidth="1"/>
    <col min="2860" max="2860" width="36.5703125" bestFit="1" customWidth="1"/>
    <col min="2861" max="2861" width="22.7109375" bestFit="1" customWidth="1"/>
    <col min="2862" max="2862" width="30" bestFit="1" customWidth="1"/>
    <col min="2863" max="2863" width="27" bestFit="1" customWidth="1"/>
    <col min="2864" max="2864" width="27.28515625" bestFit="1" customWidth="1"/>
    <col min="2865" max="2865" width="24.28515625" bestFit="1" customWidth="1"/>
    <col min="2866" max="2866" width="24.5703125" bestFit="1" customWidth="1"/>
    <col min="2867" max="2867" width="26.85546875" bestFit="1" customWidth="1"/>
    <col min="2868" max="2868" width="27.140625" bestFit="1" customWidth="1"/>
    <col min="2869" max="2869" width="24.140625" bestFit="1" customWidth="1"/>
    <col min="2870" max="2870" width="24.42578125" bestFit="1" customWidth="1"/>
    <col min="2871" max="2871" width="24.85546875" bestFit="1" customWidth="1"/>
    <col min="3065" max="3065" width="48.140625" bestFit="1" customWidth="1"/>
    <col min="3066" max="3066" width="29.7109375" bestFit="1" customWidth="1"/>
    <col min="3067" max="3067" width="9.5703125" customWidth="1"/>
    <col min="3068" max="3068" width="15.5703125" bestFit="1" customWidth="1"/>
    <col min="3069" max="3077" width="18.42578125" bestFit="1" customWidth="1"/>
    <col min="3078" max="3078" width="19.42578125" bestFit="1" customWidth="1"/>
    <col min="3079" max="3079" width="6.5703125" bestFit="1" customWidth="1"/>
    <col min="3080" max="3088" width="16.7109375" bestFit="1" customWidth="1"/>
    <col min="3089" max="3099" width="17.85546875" bestFit="1" customWidth="1"/>
    <col min="3100" max="3104" width="24.5703125" bestFit="1" customWidth="1"/>
    <col min="3105" max="3109" width="25.85546875" bestFit="1" customWidth="1"/>
    <col min="3110" max="3110" width="12.140625" bestFit="1" customWidth="1"/>
    <col min="3111" max="3111" width="14.5703125" bestFit="1" customWidth="1"/>
    <col min="3112" max="3112" width="17.5703125" bestFit="1" customWidth="1"/>
    <col min="3113" max="3113" width="22.7109375" bestFit="1" customWidth="1"/>
    <col min="3114" max="3114" width="25.7109375" bestFit="1" customWidth="1"/>
    <col min="3115" max="3115" width="33.5703125" bestFit="1" customWidth="1"/>
    <col min="3116" max="3116" width="36.5703125" bestFit="1" customWidth="1"/>
    <col min="3117" max="3117" width="22.7109375" bestFit="1" customWidth="1"/>
    <col min="3118" max="3118" width="30" bestFit="1" customWidth="1"/>
    <col min="3119" max="3119" width="27" bestFit="1" customWidth="1"/>
    <col min="3120" max="3120" width="27.28515625" bestFit="1" customWidth="1"/>
    <col min="3121" max="3121" width="24.28515625" bestFit="1" customWidth="1"/>
    <col min="3122" max="3122" width="24.5703125" bestFit="1" customWidth="1"/>
    <col min="3123" max="3123" width="26.85546875" bestFit="1" customWidth="1"/>
    <col min="3124" max="3124" width="27.140625" bestFit="1" customWidth="1"/>
    <col min="3125" max="3125" width="24.140625" bestFit="1" customWidth="1"/>
    <col min="3126" max="3126" width="24.42578125" bestFit="1" customWidth="1"/>
    <col min="3127" max="3127" width="24.85546875" bestFit="1" customWidth="1"/>
    <col min="3321" max="3321" width="48.140625" bestFit="1" customWidth="1"/>
    <col min="3322" max="3322" width="29.7109375" bestFit="1" customWidth="1"/>
    <col min="3323" max="3323" width="9.5703125" customWidth="1"/>
    <col min="3324" max="3324" width="15.5703125" bestFit="1" customWidth="1"/>
    <col min="3325" max="3333" width="18.42578125" bestFit="1" customWidth="1"/>
    <col min="3334" max="3334" width="19.42578125" bestFit="1" customWidth="1"/>
    <col min="3335" max="3335" width="6.5703125" bestFit="1" customWidth="1"/>
    <col min="3336" max="3344" width="16.7109375" bestFit="1" customWidth="1"/>
    <col min="3345" max="3355" width="17.85546875" bestFit="1" customWidth="1"/>
    <col min="3356" max="3360" width="24.5703125" bestFit="1" customWidth="1"/>
    <col min="3361" max="3365" width="25.85546875" bestFit="1" customWidth="1"/>
    <col min="3366" max="3366" width="12.140625" bestFit="1" customWidth="1"/>
    <col min="3367" max="3367" width="14.5703125" bestFit="1" customWidth="1"/>
    <col min="3368" max="3368" width="17.5703125" bestFit="1" customWidth="1"/>
    <col min="3369" max="3369" width="22.7109375" bestFit="1" customWidth="1"/>
    <col min="3370" max="3370" width="25.7109375" bestFit="1" customWidth="1"/>
    <col min="3371" max="3371" width="33.5703125" bestFit="1" customWidth="1"/>
    <col min="3372" max="3372" width="36.5703125" bestFit="1" customWidth="1"/>
    <col min="3373" max="3373" width="22.7109375" bestFit="1" customWidth="1"/>
    <col min="3374" max="3374" width="30" bestFit="1" customWidth="1"/>
    <col min="3375" max="3375" width="27" bestFit="1" customWidth="1"/>
    <col min="3376" max="3376" width="27.28515625" bestFit="1" customWidth="1"/>
    <col min="3377" max="3377" width="24.28515625" bestFit="1" customWidth="1"/>
    <col min="3378" max="3378" width="24.5703125" bestFit="1" customWidth="1"/>
    <col min="3379" max="3379" width="26.85546875" bestFit="1" customWidth="1"/>
    <col min="3380" max="3380" width="27.140625" bestFit="1" customWidth="1"/>
    <col min="3381" max="3381" width="24.140625" bestFit="1" customWidth="1"/>
    <col min="3382" max="3382" width="24.42578125" bestFit="1" customWidth="1"/>
    <col min="3383" max="3383" width="24.85546875" bestFit="1" customWidth="1"/>
    <col min="3577" max="3577" width="48.140625" bestFit="1" customWidth="1"/>
    <col min="3578" max="3578" width="29.7109375" bestFit="1" customWidth="1"/>
    <col min="3579" max="3579" width="9.5703125" customWidth="1"/>
    <col min="3580" max="3580" width="15.5703125" bestFit="1" customWidth="1"/>
    <col min="3581" max="3589" width="18.42578125" bestFit="1" customWidth="1"/>
    <col min="3590" max="3590" width="19.42578125" bestFit="1" customWidth="1"/>
    <col min="3591" max="3591" width="6.5703125" bestFit="1" customWidth="1"/>
    <col min="3592" max="3600" width="16.7109375" bestFit="1" customWidth="1"/>
    <col min="3601" max="3611" width="17.85546875" bestFit="1" customWidth="1"/>
    <col min="3612" max="3616" width="24.5703125" bestFit="1" customWidth="1"/>
    <col min="3617" max="3621" width="25.85546875" bestFit="1" customWidth="1"/>
    <col min="3622" max="3622" width="12.140625" bestFit="1" customWidth="1"/>
    <col min="3623" max="3623" width="14.5703125" bestFit="1" customWidth="1"/>
    <col min="3624" max="3624" width="17.5703125" bestFit="1" customWidth="1"/>
    <col min="3625" max="3625" width="22.7109375" bestFit="1" customWidth="1"/>
    <col min="3626" max="3626" width="25.7109375" bestFit="1" customWidth="1"/>
    <col min="3627" max="3627" width="33.5703125" bestFit="1" customWidth="1"/>
    <col min="3628" max="3628" width="36.5703125" bestFit="1" customWidth="1"/>
    <col min="3629" max="3629" width="22.7109375" bestFit="1" customWidth="1"/>
    <col min="3630" max="3630" width="30" bestFit="1" customWidth="1"/>
    <col min="3631" max="3631" width="27" bestFit="1" customWidth="1"/>
    <col min="3632" max="3632" width="27.28515625" bestFit="1" customWidth="1"/>
    <col min="3633" max="3633" width="24.28515625" bestFit="1" customWidth="1"/>
    <col min="3634" max="3634" width="24.5703125" bestFit="1" customWidth="1"/>
    <col min="3635" max="3635" width="26.85546875" bestFit="1" customWidth="1"/>
    <col min="3636" max="3636" width="27.140625" bestFit="1" customWidth="1"/>
    <col min="3637" max="3637" width="24.140625" bestFit="1" customWidth="1"/>
    <col min="3638" max="3638" width="24.42578125" bestFit="1" customWidth="1"/>
    <col min="3639" max="3639" width="24.85546875" bestFit="1" customWidth="1"/>
    <col min="3833" max="3833" width="48.140625" bestFit="1" customWidth="1"/>
    <col min="3834" max="3834" width="29.7109375" bestFit="1" customWidth="1"/>
    <col min="3835" max="3835" width="9.5703125" customWidth="1"/>
    <col min="3836" max="3836" width="15.5703125" bestFit="1" customWidth="1"/>
    <col min="3837" max="3845" width="18.42578125" bestFit="1" customWidth="1"/>
    <col min="3846" max="3846" width="19.42578125" bestFit="1" customWidth="1"/>
    <col min="3847" max="3847" width="6.5703125" bestFit="1" customWidth="1"/>
    <col min="3848" max="3856" width="16.7109375" bestFit="1" customWidth="1"/>
    <col min="3857" max="3867" width="17.85546875" bestFit="1" customWidth="1"/>
    <col min="3868" max="3872" width="24.5703125" bestFit="1" customWidth="1"/>
    <col min="3873" max="3877" width="25.85546875" bestFit="1" customWidth="1"/>
    <col min="3878" max="3878" width="12.140625" bestFit="1" customWidth="1"/>
    <col min="3879" max="3879" width="14.5703125" bestFit="1" customWidth="1"/>
    <col min="3880" max="3880" width="17.5703125" bestFit="1" customWidth="1"/>
    <col min="3881" max="3881" width="22.7109375" bestFit="1" customWidth="1"/>
    <col min="3882" max="3882" width="25.7109375" bestFit="1" customWidth="1"/>
    <col min="3883" max="3883" width="33.5703125" bestFit="1" customWidth="1"/>
    <col min="3884" max="3884" width="36.5703125" bestFit="1" customWidth="1"/>
    <col min="3885" max="3885" width="22.7109375" bestFit="1" customWidth="1"/>
    <col min="3886" max="3886" width="30" bestFit="1" customWidth="1"/>
    <col min="3887" max="3887" width="27" bestFit="1" customWidth="1"/>
    <col min="3888" max="3888" width="27.28515625" bestFit="1" customWidth="1"/>
    <col min="3889" max="3889" width="24.28515625" bestFit="1" customWidth="1"/>
    <col min="3890" max="3890" width="24.5703125" bestFit="1" customWidth="1"/>
    <col min="3891" max="3891" width="26.85546875" bestFit="1" customWidth="1"/>
    <col min="3892" max="3892" width="27.140625" bestFit="1" customWidth="1"/>
    <col min="3893" max="3893" width="24.140625" bestFit="1" customWidth="1"/>
    <col min="3894" max="3894" width="24.42578125" bestFit="1" customWidth="1"/>
    <col min="3895" max="3895" width="24.85546875" bestFit="1" customWidth="1"/>
    <col min="4089" max="4089" width="48.140625" bestFit="1" customWidth="1"/>
    <col min="4090" max="4090" width="29.7109375" bestFit="1" customWidth="1"/>
    <col min="4091" max="4091" width="9.5703125" customWidth="1"/>
    <col min="4092" max="4092" width="15.5703125" bestFit="1" customWidth="1"/>
    <col min="4093" max="4101" width="18.42578125" bestFit="1" customWidth="1"/>
    <col min="4102" max="4102" width="19.42578125" bestFit="1" customWidth="1"/>
    <col min="4103" max="4103" width="6.5703125" bestFit="1" customWidth="1"/>
    <col min="4104" max="4112" width="16.7109375" bestFit="1" customWidth="1"/>
    <col min="4113" max="4123" width="17.85546875" bestFit="1" customWidth="1"/>
    <col min="4124" max="4128" width="24.5703125" bestFit="1" customWidth="1"/>
    <col min="4129" max="4133" width="25.85546875" bestFit="1" customWidth="1"/>
    <col min="4134" max="4134" width="12.140625" bestFit="1" customWidth="1"/>
    <col min="4135" max="4135" width="14.5703125" bestFit="1" customWidth="1"/>
    <col min="4136" max="4136" width="17.5703125" bestFit="1" customWidth="1"/>
    <col min="4137" max="4137" width="22.7109375" bestFit="1" customWidth="1"/>
    <col min="4138" max="4138" width="25.7109375" bestFit="1" customWidth="1"/>
    <col min="4139" max="4139" width="33.5703125" bestFit="1" customWidth="1"/>
    <col min="4140" max="4140" width="36.5703125" bestFit="1" customWidth="1"/>
    <col min="4141" max="4141" width="22.7109375" bestFit="1" customWidth="1"/>
    <col min="4142" max="4142" width="30" bestFit="1" customWidth="1"/>
    <col min="4143" max="4143" width="27" bestFit="1" customWidth="1"/>
    <col min="4144" max="4144" width="27.28515625" bestFit="1" customWidth="1"/>
    <col min="4145" max="4145" width="24.28515625" bestFit="1" customWidth="1"/>
    <col min="4146" max="4146" width="24.5703125" bestFit="1" customWidth="1"/>
    <col min="4147" max="4147" width="26.85546875" bestFit="1" customWidth="1"/>
    <col min="4148" max="4148" width="27.140625" bestFit="1" customWidth="1"/>
    <col min="4149" max="4149" width="24.140625" bestFit="1" customWidth="1"/>
    <col min="4150" max="4150" width="24.42578125" bestFit="1" customWidth="1"/>
    <col min="4151" max="4151" width="24.85546875" bestFit="1" customWidth="1"/>
    <col min="4345" max="4345" width="48.140625" bestFit="1" customWidth="1"/>
    <col min="4346" max="4346" width="29.7109375" bestFit="1" customWidth="1"/>
    <col min="4347" max="4347" width="9.5703125" customWidth="1"/>
    <col min="4348" max="4348" width="15.5703125" bestFit="1" customWidth="1"/>
    <col min="4349" max="4357" width="18.42578125" bestFit="1" customWidth="1"/>
    <col min="4358" max="4358" width="19.42578125" bestFit="1" customWidth="1"/>
    <col min="4359" max="4359" width="6.5703125" bestFit="1" customWidth="1"/>
    <col min="4360" max="4368" width="16.7109375" bestFit="1" customWidth="1"/>
    <col min="4369" max="4379" width="17.85546875" bestFit="1" customWidth="1"/>
    <col min="4380" max="4384" width="24.5703125" bestFit="1" customWidth="1"/>
    <col min="4385" max="4389" width="25.85546875" bestFit="1" customWidth="1"/>
    <col min="4390" max="4390" width="12.140625" bestFit="1" customWidth="1"/>
    <col min="4391" max="4391" width="14.5703125" bestFit="1" customWidth="1"/>
    <col min="4392" max="4392" width="17.5703125" bestFit="1" customWidth="1"/>
    <col min="4393" max="4393" width="22.7109375" bestFit="1" customWidth="1"/>
    <col min="4394" max="4394" width="25.7109375" bestFit="1" customWidth="1"/>
    <col min="4395" max="4395" width="33.5703125" bestFit="1" customWidth="1"/>
    <col min="4396" max="4396" width="36.5703125" bestFit="1" customWidth="1"/>
    <col min="4397" max="4397" width="22.7109375" bestFit="1" customWidth="1"/>
    <col min="4398" max="4398" width="30" bestFit="1" customWidth="1"/>
    <col min="4399" max="4399" width="27" bestFit="1" customWidth="1"/>
    <col min="4400" max="4400" width="27.28515625" bestFit="1" customWidth="1"/>
    <col min="4401" max="4401" width="24.28515625" bestFit="1" customWidth="1"/>
    <col min="4402" max="4402" width="24.5703125" bestFit="1" customWidth="1"/>
    <col min="4403" max="4403" width="26.85546875" bestFit="1" customWidth="1"/>
    <col min="4404" max="4404" width="27.140625" bestFit="1" customWidth="1"/>
    <col min="4405" max="4405" width="24.140625" bestFit="1" customWidth="1"/>
    <col min="4406" max="4406" width="24.42578125" bestFit="1" customWidth="1"/>
    <col min="4407" max="4407" width="24.85546875" bestFit="1" customWidth="1"/>
    <col min="4601" max="4601" width="48.140625" bestFit="1" customWidth="1"/>
    <col min="4602" max="4602" width="29.7109375" bestFit="1" customWidth="1"/>
    <col min="4603" max="4603" width="9.5703125" customWidth="1"/>
    <col min="4604" max="4604" width="15.5703125" bestFit="1" customWidth="1"/>
    <col min="4605" max="4613" width="18.42578125" bestFit="1" customWidth="1"/>
    <col min="4614" max="4614" width="19.42578125" bestFit="1" customWidth="1"/>
    <col min="4615" max="4615" width="6.5703125" bestFit="1" customWidth="1"/>
    <col min="4616" max="4624" width="16.7109375" bestFit="1" customWidth="1"/>
    <col min="4625" max="4635" width="17.85546875" bestFit="1" customWidth="1"/>
    <col min="4636" max="4640" width="24.5703125" bestFit="1" customWidth="1"/>
    <col min="4641" max="4645" width="25.85546875" bestFit="1" customWidth="1"/>
    <col min="4646" max="4646" width="12.140625" bestFit="1" customWidth="1"/>
    <col min="4647" max="4647" width="14.5703125" bestFit="1" customWidth="1"/>
    <col min="4648" max="4648" width="17.5703125" bestFit="1" customWidth="1"/>
    <col min="4649" max="4649" width="22.7109375" bestFit="1" customWidth="1"/>
    <col min="4650" max="4650" width="25.7109375" bestFit="1" customWidth="1"/>
    <col min="4651" max="4651" width="33.5703125" bestFit="1" customWidth="1"/>
    <col min="4652" max="4652" width="36.5703125" bestFit="1" customWidth="1"/>
    <col min="4653" max="4653" width="22.7109375" bestFit="1" customWidth="1"/>
    <col min="4654" max="4654" width="30" bestFit="1" customWidth="1"/>
    <col min="4655" max="4655" width="27" bestFit="1" customWidth="1"/>
    <col min="4656" max="4656" width="27.28515625" bestFit="1" customWidth="1"/>
    <col min="4657" max="4657" width="24.28515625" bestFit="1" customWidth="1"/>
    <col min="4658" max="4658" width="24.5703125" bestFit="1" customWidth="1"/>
    <col min="4659" max="4659" width="26.85546875" bestFit="1" customWidth="1"/>
    <col min="4660" max="4660" width="27.140625" bestFit="1" customWidth="1"/>
    <col min="4661" max="4661" width="24.140625" bestFit="1" customWidth="1"/>
    <col min="4662" max="4662" width="24.42578125" bestFit="1" customWidth="1"/>
    <col min="4663" max="4663" width="24.85546875" bestFit="1" customWidth="1"/>
    <col min="4857" max="4857" width="48.140625" bestFit="1" customWidth="1"/>
    <col min="4858" max="4858" width="29.7109375" bestFit="1" customWidth="1"/>
    <col min="4859" max="4859" width="9.5703125" customWidth="1"/>
    <col min="4860" max="4860" width="15.5703125" bestFit="1" customWidth="1"/>
    <col min="4861" max="4869" width="18.42578125" bestFit="1" customWidth="1"/>
    <col min="4870" max="4870" width="19.42578125" bestFit="1" customWidth="1"/>
    <col min="4871" max="4871" width="6.5703125" bestFit="1" customWidth="1"/>
    <col min="4872" max="4880" width="16.7109375" bestFit="1" customWidth="1"/>
    <col min="4881" max="4891" width="17.85546875" bestFit="1" customWidth="1"/>
    <col min="4892" max="4896" width="24.5703125" bestFit="1" customWidth="1"/>
    <col min="4897" max="4901" width="25.85546875" bestFit="1" customWidth="1"/>
    <col min="4902" max="4902" width="12.140625" bestFit="1" customWidth="1"/>
    <col min="4903" max="4903" width="14.5703125" bestFit="1" customWidth="1"/>
    <col min="4904" max="4904" width="17.5703125" bestFit="1" customWidth="1"/>
    <col min="4905" max="4905" width="22.7109375" bestFit="1" customWidth="1"/>
    <col min="4906" max="4906" width="25.7109375" bestFit="1" customWidth="1"/>
    <col min="4907" max="4907" width="33.5703125" bestFit="1" customWidth="1"/>
    <col min="4908" max="4908" width="36.5703125" bestFit="1" customWidth="1"/>
    <col min="4909" max="4909" width="22.7109375" bestFit="1" customWidth="1"/>
    <col min="4910" max="4910" width="30" bestFit="1" customWidth="1"/>
    <col min="4911" max="4911" width="27" bestFit="1" customWidth="1"/>
    <col min="4912" max="4912" width="27.28515625" bestFit="1" customWidth="1"/>
    <col min="4913" max="4913" width="24.28515625" bestFit="1" customWidth="1"/>
    <col min="4914" max="4914" width="24.5703125" bestFit="1" customWidth="1"/>
    <col min="4915" max="4915" width="26.85546875" bestFit="1" customWidth="1"/>
    <col min="4916" max="4916" width="27.140625" bestFit="1" customWidth="1"/>
    <col min="4917" max="4917" width="24.140625" bestFit="1" customWidth="1"/>
    <col min="4918" max="4918" width="24.42578125" bestFit="1" customWidth="1"/>
    <col min="4919" max="4919" width="24.85546875" bestFit="1" customWidth="1"/>
    <col min="5113" max="5113" width="48.140625" bestFit="1" customWidth="1"/>
    <col min="5114" max="5114" width="29.7109375" bestFit="1" customWidth="1"/>
    <col min="5115" max="5115" width="9.5703125" customWidth="1"/>
    <col min="5116" max="5116" width="15.5703125" bestFit="1" customWidth="1"/>
    <col min="5117" max="5125" width="18.42578125" bestFit="1" customWidth="1"/>
    <col min="5126" max="5126" width="19.42578125" bestFit="1" customWidth="1"/>
    <col min="5127" max="5127" width="6.5703125" bestFit="1" customWidth="1"/>
    <col min="5128" max="5136" width="16.7109375" bestFit="1" customWidth="1"/>
    <col min="5137" max="5147" width="17.85546875" bestFit="1" customWidth="1"/>
    <col min="5148" max="5152" width="24.5703125" bestFit="1" customWidth="1"/>
    <col min="5153" max="5157" width="25.85546875" bestFit="1" customWidth="1"/>
    <col min="5158" max="5158" width="12.140625" bestFit="1" customWidth="1"/>
    <col min="5159" max="5159" width="14.5703125" bestFit="1" customWidth="1"/>
    <col min="5160" max="5160" width="17.5703125" bestFit="1" customWidth="1"/>
    <col min="5161" max="5161" width="22.7109375" bestFit="1" customWidth="1"/>
    <col min="5162" max="5162" width="25.7109375" bestFit="1" customWidth="1"/>
    <col min="5163" max="5163" width="33.5703125" bestFit="1" customWidth="1"/>
    <col min="5164" max="5164" width="36.5703125" bestFit="1" customWidth="1"/>
    <col min="5165" max="5165" width="22.7109375" bestFit="1" customWidth="1"/>
    <col min="5166" max="5166" width="30" bestFit="1" customWidth="1"/>
    <col min="5167" max="5167" width="27" bestFit="1" customWidth="1"/>
    <col min="5168" max="5168" width="27.28515625" bestFit="1" customWidth="1"/>
    <col min="5169" max="5169" width="24.28515625" bestFit="1" customWidth="1"/>
    <col min="5170" max="5170" width="24.5703125" bestFit="1" customWidth="1"/>
    <col min="5171" max="5171" width="26.85546875" bestFit="1" customWidth="1"/>
    <col min="5172" max="5172" width="27.140625" bestFit="1" customWidth="1"/>
    <col min="5173" max="5173" width="24.140625" bestFit="1" customWidth="1"/>
    <col min="5174" max="5174" width="24.42578125" bestFit="1" customWidth="1"/>
    <col min="5175" max="5175" width="24.85546875" bestFit="1" customWidth="1"/>
    <col min="5369" max="5369" width="48.140625" bestFit="1" customWidth="1"/>
    <col min="5370" max="5370" width="29.7109375" bestFit="1" customWidth="1"/>
    <col min="5371" max="5371" width="9.5703125" customWidth="1"/>
    <col min="5372" max="5372" width="15.5703125" bestFit="1" customWidth="1"/>
    <col min="5373" max="5381" width="18.42578125" bestFit="1" customWidth="1"/>
    <col min="5382" max="5382" width="19.42578125" bestFit="1" customWidth="1"/>
    <col min="5383" max="5383" width="6.5703125" bestFit="1" customWidth="1"/>
    <col min="5384" max="5392" width="16.7109375" bestFit="1" customWidth="1"/>
    <col min="5393" max="5403" width="17.85546875" bestFit="1" customWidth="1"/>
    <col min="5404" max="5408" width="24.5703125" bestFit="1" customWidth="1"/>
    <col min="5409" max="5413" width="25.85546875" bestFit="1" customWidth="1"/>
    <col min="5414" max="5414" width="12.140625" bestFit="1" customWidth="1"/>
    <col min="5415" max="5415" width="14.5703125" bestFit="1" customWidth="1"/>
    <col min="5416" max="5416" width="17.5703125" bestFit="1" customWidth="1"/>
    <col min="5417" max="5417" width="22.7109375" bestFit="1" customWidth="1"/>
    <col min="5418" max="5418" width="25.7109375" bestFit="1" customWidth="1"/>
    <col min="5419" max="5419" width="33.5703125" bestFit="1" customWidth="1"/>
    <col min="5420" max="5420" width="36.5703125" bestFit="1" customWidth="1"/>
    <col min="5421" max="5421" width="22.7109375" bestFit="1" customWidth="1"/>
    <col min="5422" max="5422" width="30" bestFit="1" customWidth="1"/>
    <col min="5423" max="5423" width="27" bestFit="1" customWidth="1"/>
    <col min="5424" max="5424" width="27.28515625" bestFit="1" customWidth="1"/>
    <col min="5425" max="5425" width="24.28515625" bestFit="1" customWidth="1"/>
    <col min="5426" max="5426" width="24.5703125" bestFit="1" customWidth="1"/>
    <col min="5427" max="5427" width="26.85546875" bestFit="1" customWidth="1"/>
    <col min="5428" max="5428" width="27.140625" bestFit="1" customWidth="1"/>
    <col min="5429" max="5429" width="24.140625" bestFit="1" customWidth="1"/>
    <col min="5430" max="5430" width="24.42578125" bestFit="1" customWidth="1"/>
    <col min="5431" max="5431" width="24.85546875" bestFit="1" customWidth="1"/>
    <col min="5625" max="5625" width="48.140625" bestFit="1" customWidth="1"/>
    <col min="5626" max="5626" width="29.7109375" bestFit="1" customWidth="1"/>
    <col min="5627" max="5627" width="9.5703125" customWidth="1"/>
    <col min="5628" max="5628" width="15.5703125" bestFit="1" customWidth="1"/>
    <col min="5629" max="5637" width="18.42578125" bestFit="1" customWidth="1"/>
    <col min="5638" max="5638" width="19.42578125" bestFit="1" customWidth="1"/>
    <col min="5639" max="5639" width="6.5703125" bestFit="1" customWidth="1"/>
    <col min="5640" max="5648" width="16.7109375" bestFit="1" customWidth="1"/>
    <col min="5649" max="5659" width="17.85546875" bestFit="1" customWidth="1"/>
    <col min="5660" max="5664" width="24.5703125" bestFit="1" customWidth="1"/>
    <col min="5665" max="5669" width="25.85546875" bestFit="1" customWidth="1"/>
    <col min="5670" max="5670" width="12.140625" bestFit="1" customWidth="1"/>
    <col min="5671" max="5671" width="14.5703125" bestFit="1" customWidth="1"/>
    <col min="5672" max="5672" width="17.5703125" bestFit="1" customWidth="1"/>
    <col min="5673" max="5673" width="22.7109375" bestFit="1" customWidth="1"/>
    <col min="5674" max="5674" width="25.7109375" bestFit="1" customWidth="1"/>
    <col min="5675" max="5675" width="33.5703125" bestFit="1" customWidth="1"/>
    <col min="5676" max="5676" width="36.5703125" bestFit="1" customWidth="1"/>
    <col min="5677" max="5677" width="22.7109375" bestFit="1" customWidth="1"/>
    <col min="5678" max="5678" width="30" bestFit="1" customWidth="1"/>
    <col min="5679" max="5679" width="27" bestFit="1" customWidth="1"/>
    <col min="5680" max="5680" width="27.28515625" bestFit="1" customWidth="1"/>
    <col min="5681" max="5681" width="24.28515625" bestFit="1" customWidth="1"/>
    <col min="5682" max="5682" width="24.5703125" bestFit="1" customWidth="1"/>
    <col min="5683" max="5683" width="26.85546875" bestFit="1" customWidth="1"/>
    <col min="5684" max="5684" width="27.140625" bestFit="1" customWidth="1"/>
    <col min="5685" max="5685" width="24.140625" bestFit="1" customWidth="1"/>
    <col min="5686" max="5686" width="24.42578125" bestFit="1" customWidth="1"/>
    <col min="5687" max="5687" width="24.85546875" bestFit="1" customWidth="1"/>
    <col min="5881" max="5881" width="48.140625" bestFit="1" customWidth="1"/>
    <col min="5882" max="5882" width="29.7109375" bestFit="1" customWidth="1"/>
    <col min="5883" max="5883" width="9.5703125" customWidth="1"/>
    <col min="5884" max="5884" width="15.5703125" bestFit="1" customWidth="1"/>
    <col min="5885" max="5893" width="18.42578125" bestFit="1" customWidth="1"/>
    <col min="5894" max="5894" width="19.42578125" bestFit="1" customWidth="1"/>
    <col min="5895" max="5895" width="6.5703125" bestFit="1" customWidth="1"/>
    <col min="5896" max="5904" width="16.7109375" bestFit="1" customWidth="1"/>
    <col min="5905" max="5915" width="17.85546875" bestFit="1" customWidth="1"/>
    <col min="5916" max="5920" width="24.5703125" bestFit="1" customWidth="1"/>
    <col min="5921" max="5925" width="25.85546875" bestFit="1" customWidth="1"/>
    <col min="5926" max="5926" width="12.140625" bestFit="1" customWidth="1"/>
    <col min="5927" max="5927" width="14.5703125" bestFit="1" customWidth="1"/>
    <col min="5928" max="5928" width="17.5703125" bestFit="1" customWidth="1"/>
    <col min="5929" max="5929" width="22.7109375" bestFit="1" customWidth="1"/>
    <col min="5930" max="5930" width="25.7109375" bestFit="1" customWidth="1"/>
    <col min="5931" max="5931" width="33.5703125" bestFit="1" customWidth="1"/>
    <col min="5932" max="5932" width="36.5703125" bestFit="1" customWidth="1"/>
    <col min="5933" max="5933" width="22.7109375" bestFit="1" customWidth="1"/>
    <col min="5934" max="5934" width="30" bestFit="1" customWidth="1"/>
    <col min="5935" max="5935" width="27" bestFit="1" customWidth="1"/>
    <col min="5936" max="5936" width="27.28515625" bestFit="1" customWidth="1"/>
    <col min="5937" max="5937" width="24.28515625" bestFit="1" customWidth="1"/>
    <col min="5938" max="5938" width="24.5703125" bestFit="1" customWidth="1"/>
    <col min="5939" max="5939" width="26.85546875" bestFit="1" customWidth="1"/>
    <col min="5940" max="5940" width="27.140625" bestFit="1" customWidth="1"/>
    <col min="5941" max="5941" width="24.140625" bestFit="1" customWidth="1"/>
    <col min="5942" max="5942" width="24.42578125" bestFit="1" customWidth="1"/>
    <col min="5943" max="5943" width="24.85546875" bestFit="1" customWidth="1"/>
    <col min="6137" max="6137" width="48.140625" bestFit="1" customWidth="1"/>
    <col min="6138" max="6138" width="29.7109375" bestFit="1" customWidth="1"/>
    <col min="6139" max="6139" width="9.5703125" customWidth="1"/>
    <col min="6140" max="6140" width="15.5703125" bestFit="1" customWidth="1"/>
    <col min="6141" max="6149" width="18.42578125" bestFit="1" customWidth="1"/>
    <col min="6150" max="6150" width="19.42578125" bestFit="1" customWidth="1"/>
    <col min="6151" max="6151" width="6.5703125" bestFit="1" customWidth="1"/>
    <col min="6152" max="6160" width="16.7109375" bestFit="1" customWidth="1"/>
    <col min="6161" max="6171" width="17.85546875" bestFit="1" customWidth="1"/>
    <col min="6172" max="6176" width="24.5703125" bestFit="1" customWidth="1"/>
    <col min="6177" max="6181" width="25.85546875" bestFit="1" customWidth="1"/>
    <col min="6182" max="6182" width="12.140625" bestFit="1" customWidth="1"/>
    <col min="6183" max="6183" width="14.5703125" bestFit="1" customWidth="1"/>
    <col min="6184" max="6184" width="17.5703125" bestFit="1" customWidth="1"/>
    <col min="6185" max="6185" width="22.7109375" bestFit="1" customWidth="1"/>
    <col min="6186" max="6186" width="25.7109375" bestFit="1" customWidth="1"/>
    <col min="6187" max="6187" width="33.5703125" bestFit="1" customWidth="1"/>
    <col min="6188" max="6188" width="36.5703125" bestFit="1" customWidth="1"/>
    <col min="6189" max="6189" width="22.7109375" bestFit="1" customWidth="1"/>
    <col min="6190" max="6190" width="30" bestFit="1" customWidth="1"/>
    <col min="6191" max="6191" width="27" bestFit="1" customWidth="1"/>
    <col min="6192" max="6192" width="27.28515625" bestFit="1" customWidth="1"/>
    <col min="6193" max="6193" width="24.28515625" bestFit="1" customWidth="1"/>
    <col min="6194" max="6194" width="24.5703125" bestFit="1" customWidth="1"/>
    <col min="6195" max="6195" width="26.85546875" bestFit="1" customWidth="1"/>
    <col min="6196" max="6196" width="27.140625" bestFit="1" customWidth="1"/>
    <col min="6197" max="6197" width="24.140625" bestFit="1" customWidth="1"/>
    <col min="6198" max="6198" width="24.42578125" bestFit="1" customWidth="1"/>
    <col min="6199" max="6199" width="24.85546875" bestFit="1" customWidth="1"/>
    <col min="6393" max="6393" width="48.140625" bestFit="1" customWidth="1"/>
    <col min="6394" max="6394" width="29.7109375" bestFit="1" customWidth="1"/>
    <col min="6395" max="6395" width="9.5703125" customWidth="1"/>
    <col min="6396" max="6396" width="15.5703125" bestFit="1" customWidth="1"/>
    <col min="6397" max="6405" width="18.42578125" bestFit="1" customWidth="1"/>
    <col min="6406" max="6406" width="19.42578125" bestFit="1" customWidth="1"/>
    <col min="6407" max="6407" width="6.5703125" bestFit="1" customWidth="1"/>
    <col min="6408" max="6416" width="16.7109375" bestFit="1" customWidth="1"/>
    <col min="6417" max="6427" width="17.85546875" bestFit="1" customWidth="1"/>
    <col min="6428" max="6432" width="24.5703125" bestFit="1" customWidth="1"/>
    <col min="6433" max="6437" width="25.85546875" bestFit="1" customWidth="1"/>
    <col min="6438" max="6438" width="12.140625" bestFit="1" customWidth="1"/>
    <col min="6439" max="6439" width="14.5703125" bestFit="1" customWidth="1"/>
    <col min="6440" max="6440" width="17.5703125" bestFit="1" customWidth="1"/>
    <col min="6441" max="6441" width="22.7109375" bestFit="1" customWidth="1"/>
    <col min="6442" max="6442" width="25.7109375" bestFit="1" customWidth="1"/>
    <col min="6443" max="6443" width="33.5703125" bestFit="1" customWidth="1"/>
    <col min="6444" max="6444" width="36.5703125" bestFit="1" customWidth="1"/>
    <col min="6445" max="6445" width="22.7109375" bestFit="1" customWidth="1"/>
    <col min="6446" max="6446" width="30" bestFit="1" customWidth="1"/>
    <col min="6447" max="6447" width="27" bestFit="1" customWidth="1"/>
    <col min="6448" max="6448" width="27.28515625" bestFit="1" customWidth="1"/>
    <col min="6449" max="6449" width="24.28515625" bestFit="1" customWidth="1"/>
    <col min="6450" max="6450" width="24.5703125" bestFit="1" customWidth="1"/>
    <col min="6451" max="6451" width="26.85546875" bestFit="1" customWidth="1"/>
    <col min="6452" max="6452" width="27.140625" bestFit="1" customWidth="1"/>
    <col min="6453" max="6453" width="24.140625" bestFit="1" customWidth="1"/>
    <col min="6454" max="6454" width="24.42578125" bestFit="1" customWidth="1"/>
    <col min="6455" max="6455" width="24.85546875" bestFit="1" customWidth="1"/>
    <col min="6649" max="6649" width="48.140625" bestFit="1" customWidth="1"/>
    <col min="6650" max="6650" width="29.7109375" bestFit="1" customWidth="1"/>
    <col min="6651" max="6651" width="9.5703125" customWidth="1"/>
    <col min="6652" max="6652" width="15.5703125" bestFit="1" customWidth="1"/>
    <col min="6653" max="6661" width="18.42578125" bestFit="1" customWidth="1"/>
    <col min="6662" max="6662" width="19.42578125" bestFit="1" customWidth="1"/>
    <col min="6663" max="6663" width="6.5703125" bestFit="1" customWidth="1"/>
    <col min="6664" max="6672" width="16.7109375" bestFit="1" customWidth="1"/>
    <col min="6673" max="6683" width="17.85546875" bestFit="1" customWidth="1"/>
    <col min="6684" max="6688" width="24.5703125" bestFit="1" customWidth="1"/>
    <col min="6689" max="6693" width="25.85546875" bestFit="1" customWidth="1"/>
    <col min="6694" max="6694" width="12.140625" bestFit="1" customWidth="1"/>
    <col min="6695" max="6695" width="14.5703125" bestFit="1" customWidth="1"/>
    <col min="6696" max="6696" width="17.5703125" bestFit="1" customWidth="1"/>
    <col min="6697" max="6697" width="22.7109375" bestFit="1" customWidth="1"/>
    <col min="6698" max="6698" width="25.7109375" bestFit="1" customWidth="1"/>
    <col min="6699" max="6699" width="33.5703125" bestFit="1" customWidth="1"/>
    <col min="6700" max="6700" width="36.5703125" bestFit="1" customWidth="1"/>
    <col min="6701" max="6701" width="22.7109375" bestFit="1" customWidth="1"/>
    <col min="6702" max="6702" width="30" bestFit="1" customWidth="1"/>
    <col min="6703" max="6703" width="27" bestFit="1" customWidth="1"/>
    <col min="6704" max="6704" width="27.28515625" bestFit="1" customWidth="1"/>
    <col min="6705" max="6705" width="24.28515625" bestFit="1" customWidth="1"/>
    <col min="6706" max="6706" width="24.5703125" bestFit="1" customWidth="1"/>
    <col min="6707" max="6707" width="26.85546875" bestFit="1" customWidth="1"/>
    <col min="6708" max="6708" width="27.140625" bestFit="1" customWidth="1"/>
    <col min="6709" max="6709" width="24.140625" bestFit="1" customWidth="1"/>
    <col min="6710" max="6710" width="24.42578125" bestFit="1" customWidth="1"/>
    <col min="6711" max="6711" width="24.85546875" bestFit="1" customWidth="1"/>
    <col min="6905" max="6905" width="48.140625" bestFit="1" customWidth="1"/>
    <col min="6906" max="6906" width="29.7109375" bestFit="1" customWidth="1"/>
    <col min="6907" max="6907" width="9.5703125" customWidth="1"/>
    <col min="6908" max="6908" width="15.5703125" bestFit="1" customWidth="1"/>
    <col min="6909" max="6917" width="18.42578125" bestFit="1" customWidth="1"/>
    <col min="6918" max="6918" width="19.42578125" bestFit="1" customWidth="1"/>
    <col min="6919" max="6919" width="6.5703125" bestFit="1" customWidth="1"/>
    <col min="6920" max="6928" width="16.7109375" bestFit="1" customWidth="1"/>
    <col min="6929" max="6939" width="17.85546875" bestFit="1" customWidth="1"/>
    <col min="6940" max="6944" width="24.5703125" bestFit="1" customWidth="1"/>
    <col min="6945" max="6949" width="25.85546875" bestFit="1" customWidth="1"/>
    <col min="6950" max="6950" width="12.140625" bestFit="1" customWidth="1"/>
    <col min="6951" max="6951" width="14.5703125" bestFit="1" customWidth="1"/>
    <col min="6952" max="6952" width="17.5703125" bestFit="1" customWidth="1"/>
    <col min="6953" max="6953" width="22.7109375" bestFit="1" customWidth="1"/>
    <col min="6954" max="6954" width="25.7109375" bestFit="1" customWidth="1"/>
    <col min="6955" max="6955" width="33.5703125" bestFit="1" customWidth="1"/>
    <col min="6956" max="6956" width="36.5703125" bestFit="1" customWidth="1"/>
    <col min="6957" max="6957" width="22.7109375" bestFit="1" customWidth="1"/>
    <col min="6958" max="6958" width="30" bestFit="1" customWidth="1"/>
    <col min="6959" max="6959" width="27" bestFit="1" customWidth="1"/>
    <col min="6960" max="6960" width="27.28515625" bestFit="1" customWidth="1"/>
    <col min="6961" max="6961" width="24.28515625" bestFit="1" customWidth="1"/>
    <col min="6962" max="6962" width="24.5703125" bestFit="1" customWidth="1"/>
    <col min="6963" max="6963" width="26.85546875" bestFit="1" customWidth="1"/>
    <col min="6964" max="6964" width="27.140625" bestFit="1" customWidth="1"/>
    <col min="6965" max="6965" width="24.140625" bestFit="1" customWidth="1"/>
    <col min="6966" max="6966" width="24.42578125" bestFit="1" customWidth="1"/>
    <col min="6967" max="6967" width="24.85546875" bestFit="1" customWidth="1"/>
    <col min="7161" max="7161" width="48.140625" bestFit="1" customWidth="1"/>
    <col min="7162" max="7162" width="29.7109375" bestFit="1" customWidth="1"/>
    <col min="7163" max="7163" width="9.5703125" customWidth="1"/>
    <col min="7164" max="7164" width="15.5703125" bestFit="1" customWidth="1"/>
    <col min="7165" max="7173" width="18.42578125" bestFit="1" customWidth="1"/>
    <col min="7174" max="7174" width="19.42578125" bestFit="1" customWidth="1"/>
    <col min="7175" max="7175" width="6.5703125" bestFit="1" customWidth="1"/>
    <col min="7176" max="7184" width="16.7109375" bestFit="1" customWidth="1"/>
    <col min="7185" max="7195" width="17.85546875" bestFit="1" customWidth="1"/>
    <col min="7196" max="7200" width="24.5703125" bestFit="1" customWidth="1"/>
    <col min="7201" max="7205" width="25.85546875" bestFit="1" customWidth="1"/>
    <col min="7206" max="7206" width="12.140625" bestFit="1" customWidth="1"/>
    <col min="7207" max="7207" width="14.5703125" bestFit="1" customWidth="1"/>
    <col min="7208" max="7208" width="17.5703125" bestFit="1" customWidth="1"/>
    <col min="7209" max="7209" width="22.7109375" bestFit="1" customWidth="1"/>
    <col min="7210" max="7210" width="25.7109375" bestFit="1" customWidth="1"/>
    <col min="7211" max="7211" width="33.5703125" bestFit="1" customWidth="1"/>
    <col min="7212" max="7212" width="36.5703125" bestFit="1" customWidth="1"/>
    <col min="7213" max="7213" width="22.7109375" bestFit="1" customWidth="1"/>
    <col min="7214" max="7214" width="30" bestFit="1" customWidth="1"/>
    <col min="7215" max="7215" width="27" bestFit="1" customWidth="1"/>
    <col min="7216" max="7216" width="27.28515625" bestFit="1" customWidth="1"/>
    <col min="7217" max="7217" width="24.28515625" bestFit="1" customWidth="1"/>
    <col min="7218" max="7218" width="24.5703125" bestFit="1" customWidth="1"/>
    <col min="7219" max="7219" width="26.85546875" bestFit="1" customWidth="1"/>
    <col min="7220" max="7220" width="27.140625" bestFit="1" customWidth="1"/>
    <col min="7221" max="7221" width="24.140625" bestFit="1" customWidth="1"/>
    <col min="7222" max="7222" width="24.42578125" bestFit="1" customWidth="1"/>
    <col min="7223" max="7223" width="24.85546875" bestFit="1" customWidth="1"/>
    <col min="7417" max="7417" width="48.140625" bestFit="1" customWidth="1"/>
    <col min="7418" max="7418" width="29.7109375" bestFit="1" customWidth="1"/>
    <col min="7419" max="7419" width="9.5703125" customWidth="1"/>
    <col min="7420" max="7420" width="15.5703125" bestFit="1" customWidth="1"/>
    <col min="7421" max="7429" width="18.42578125" bestFit="1" customWidth="1"/>
    <col min="7430" max="7430" width="19.42578125" bestFit="1" customWidth="1"/>
    <col min="7431" max="7431" width="6.5703125" bestFit="1" customWidth="1"/>
    <col min="7432" max="7440" width="16.7109375" bestFit="1" customWidth="1"/>
    <col min="7441" max="7451" width="17.85546875" bestFit="1" customWidth="1"/>
    <col min="7452" max="7456" width="24.5703125" bestFit="1" customWidth="1"/>
    <col min="7457" max="7461" width="25.85546875" bestFit="1" customWidth="1"/>
    <col min="7462" max="7462" width="12.140625" bestFit="1" customWidth="1"/>
    <col min="7463" max="7463" width="14.5703125" bestFit="1" customWidth="1"/>
    <col min="7464" max="7464" width="17.5703125" bestFit="1" customWidth="1"/>
    <col min="7465" max="7465" width="22.7109375" bestFit="1" customWidth="1"/>
    <col min="7466" max="7466" width="25.7109375" bestFit="1" customWidth="1"/>
    <col min="7467" max="7467" width="33.5703125" bestFit="1" customWidth="1"/>
    <col min="7468" max="7468" width="36.5703125" bestFit="1" customWidth="1"/>
    <col min="7469" max="7469" width="22.7109375" bestFit="1" customWidth="1"/>
    <col min="7470" max="7470" width="30" bestFit="1" customWidth="1"/>
    <col min="7471" max="7471" width="27" bestFit="1" customWidth="1"/>
    <col min="7472" max="7472" width="27.28515625" bestFit="1" customWidth="1"/>
    <col min="7473" max="7473" width="24.28515625" bestFit="1" customWidth="1"/>
    <col min="7474" max="7474" width="24.5703125" bestFit="1" customWidth="1"/>
    <col min="7475" max="7475" width="26.85546875" bestFit="1" customWidth="1"/>
    <col min="7476" max="7476" width="27.140625" bestFit="1" customWidth="1"/>
    <col min="7477" max="7477" width="24.140625" bestFit="1" customWidth="1"/>
    <col min="7478" max="7478" width="24.42578125" bestFit="1" customWidth="1"/>
    <col min="7479" max="7479" width="24.85546875" bestFit="1" customWidth="1"/>
    <col min="7673" max="7673" width="48.140625" bestFit="1" customWidth="1"/>
    <col min="7674" max="7674" width="29.7109375" bestFit="1" customWidth="1"/>
    <col min="7675" max="7675" width="9.5703125" customWidth="1"/>
    <col min="7676" max="7676" width="15.5703125" bestFit="1" customWidth="1"/>
    <col min="7677" max="7685" width="18.42578125" bestFit="1" customWidth="1"/>
    <col min="7686" max="7686" width="19.42578125" bestFit="1" customWidth="1"/>
    <col min="7687" max="7687" width="6.5703125" bestFit="1" customWidth="1"/>
    <col min="7688" max="7696" width="16.7109375" bestFit="1" customWidth="1"/>
    <col min="7697" max="7707" width="17.85546875" bestFit="1" customWidth="1"/>
    <col min="7708" max="7712" width="24.5703125" bestFit="1" customWidth="1"/>
    <col min="7713" max="7717" width="25.85546875" bestFit="1" customWidth="1"/>
    <col min="7718" max="7718" width="12.140625" bestFit="1" customWidth="1"/>
    <col min="7719" max="7719" width="14.5703125" bestFit="1" customWidth="1"/>
    <col min="7720" max="7720" width="17.5703125" bestFit="1" customWidth="1"/>
    <col min="7721" max="7721" width="22.7109375" bestFit="1" customWidth="1"/>
    <col min="7722" max="7722" width="25.7109375" bestFit="1" customWidth="1"/>
    <col min="7723" max="7723" width="33.5703125" bestFit="1" customWidth="1"/>
    <col min="7724" max="7724" width="36.5703125" bestFit="1" customWidth="1"/>
    <col min="7725" max="7725" width="22.7109375" bestFit="1" customWidth="1"/>
    <col min="7726" max="7726" width="30" bestFit="1" customWidth="1"/>
    <col min="7727" max="7727" width="27" bestFit="1" customWidth="1"/>
    <col min="7728" max="7728" width="27.28515625" bestFit="1" customWidth="1"/>
    <col min="7729" max="7729" width="24.28515625" bestFit="1" customWidth="1"/>
    <col min="7730" max="7730" width="24.5703125" bestFit="1" customWidth="1"/>
    <col min="7731" max="7731" width="26.85546875" bestFit="1" customWidth="1"/>
    <col min="7732" max="7732" width="27.140625" bestFit="1" customWidth="1"/>
    <col min="7733" max="7733" width="24.140625" bestFit="1" customWidth="1"/>
    <col min="7734" max="7734" width="24.42578125" bestFit="1" customWidth="1"/>
    <col min="7735" max="7735" width="24.85546875" bestFit="1" customWidth="1"/>
    <col min="7929" max="7929" width="48.140625" bestFit="1" customWidth="1"/>
    <col min="7930" max="7930" width="29.7109375" bestFit="1" customWidth="1"/>
    <col min="7931" max="7931" width="9.5703125" customWidth="1"/>
    <col min="7932" max="7932" width="15.5703125" bestFit="1" customWidth="1"/>
    <col min="7933" max="7941" width="18.42578125" bestFit="1" customWidth="1"/>
    <col min="7942" max="7942" width="19.42578125" bestFit="1" customWidth="1"/>
    <col min="7943" max="7943" width="6.5703125" bestFit="1" customWidth="1"/>
    <col min="7944" max="7952" width="16.7109375" bestFit="1" customWidth="1"/>
    <col min="7953" max="7963" width="17.85546875" bestFit="1" customWidth="1"/>
    <col min="7964" max="7968" width="24.5703125" bestFit="1" customWidth="1"/>
    <col min="7969" max="7973" width="25.85546875" bestFit="1" customWidth="1"/>
    <col min="7974" max="7974" width="12.140625" bestFit="1" customWidth="1"/>
    <col min="7975" max="7975" width="14.5703125" bestFit="1" customWidth="1"/>
    <col min="7976" max="7976" width="17.5703125" bestFit="1" customWidth="1"/>
    <col min="7977" max="7977" width="22.7109375" bestFit="1" customWidth="1"/>
    <col min="7978" max="7978" width="25.7109375" bestFit="1" customWidth="1"/>
    <col min="7979" max="7979" width="33.5703125" bestFit="1" customWidth="1"/>
    <col min="7980" max="7980" width="36.5703125" bestFit="1" customWidth="1"/>
    <col min="7981" max="7981" width="22.7109375" bestFit="1" customWidth="1"/>
    <col min="7982" max="7982" width="30" bestFit="1" customWidth="1"/>
    <col min="7983" max="7983" width="27" bestFit="1" customWidth="1"/>
    <col min="7984" max="7984" width="27.28515625" bestFit="1" customWidth="1"/>
    <col min="7985" max="7985" width="24.28515625" bestFit="1" customWidth="1"/>
    <col min="7986" max="7986" width="24.5703125" bestFit="1" customWidth="1"/>
    <col min="7987" max="7987" width="26.85546875" bestFit="1" customWidth="1"/>
    <col min="7988" max="7988" width="27.140625" bestFit="1" customWidth="1"/>
    <col min="7989" max="7989" width="24.140625" bestFit="1" customWidth="1"/>
    <col min="7990" max="7990" width="24.42578125" bestFit="1" customWidth="1"/>
    <col min="7991" max="7991" width="24.85546875" bestFit="1" customWidth="1"/>
    <col min="8185" max="8185" width="48.140625" bestFit="1" customWidth="1"/>
    <col min="8186" max="8186" width="29.7109375" bestFit="1" customWidth="1"/>
    <col min="8187" max="8187" width="9.5703125" customWidth="1"/>
    <col min="8188" max="8188" width="15.5703125" bestFit="1" customWidth="1"/>
    <col min="8189" max="8197" width="18.42578125" bestFit="1" customWidth="1"/>
    <col min="8198" max="8198" width="19.42578125" bestFit="1" customWidth="1"/>
    <col min="8199" max="8199" width="6.5703125" bestFit="1" customWidth="1"/>
    <col min="8200" max="8208" width="16.7109375" bestFit="1" customWidth="1"/>
    <col min="8209" max="8219" width="17.85546875" bestFit="1" customWidth="1"/>
    <col min="8220" max="8224" width="24.5703125" bestFit="1" customWidth="1"/>
    <col min="8225" max="8229" width="25.85546875" bestFit="1" customWidth="1"/>
    <col min="8230" max="8230" width="12.140625" bestFit="1" customWidth="1"/>
    <col min="8231" max="8231" width="14.5703125" bestFit="1" customWidth="1"/>
    <col min="8232" max="8232" width="17.5703125" bestFit="1" customWidth="1"/>
    <col min="8233" max="8233" width="22.7109375" bestFit="1" customWidth="1"/>
    <col min="8234" max="8234" width="25.7109375" bestFit="1" customWidth="1"/>
    <col min="8235" max="8235" width="33.5703125" bestFit="1" customWidth="1"/>
    <col min="8236" max="8236" width="36.5703125" bestFit="1" customWidth="1"/>
    <col min="8237" max="8237" width="22.7109375" bestFit="1" customWidth="1"/>
    <col min="8238" max="8238" width="30" bestFit="1" customWidth="1"/>
    <col min="8239" max="8239" width="27" bestFit="1" customWidth="1"/>
    <col min="8240" max="8240" width="27.28515625" bestFit="1" customWidth="1"/>
    <col min="8241" max="8241" width="24.28515625" bestFit="1" customWidth="1"/>
    <col min="8242" max="8242" width="24.5703125" bestFit="1" customWidth="1"/>
    <col min="8243" max="8243" width="26.85546875" bestFit="1" customWidth="1"/>
    <col min="8244" max="8244" width="27.140625" bestFit="1" customWidth="1"/>
    <col min="8245" max="8245" width="24.140625" bestFit="1" customWidth="1"/>
    <col min="8246" max="8246" width="24.42578125" bestFit="1" customWidth="1"/>
    <col min="8247" max="8247" width="24.85546875" bestFit="1" customWidth="1"/>
    <col min="8441" max="8441" width="48.140625" bestFit="1" customWidth="1"/>
    <col min="8442" max="8442" width="29.7109375" bestFit="1" customWidth="1"/>
    <col min="8443" max="8443" width="9.5703125" customWidth="1"/>
    <col min="8444" max="8444" width="15.5703125" bestFit="1" customWidth="1"/>
    <col min="8445" max="8453" width="18.42578125" bestFit="1" customWidth="1"/>
    <col min="8454" max="8454" width="19.42578125" bestFit="1" customWidth="1"/>
    <col min="8455" max="8455" width="6.5703125" bestFit="1" customWidth="1"/>
    <col min="8456" max="8464" width="16.7109375" bestFit="1" customWidth="1"/>
    <col min="8465" max="8475" width="17.85546875" bestFit="1" customWidth="1"/>
    <col min="8476" max="8480" width="24.5703125" bestFit="1" customWidth="1"/>
    <col min="8481" max="8485" width="25.85546875" bestFit="1" customWidth="1"/>
    <col min="8486" max="8486" width="12.140625" bestFit="1" customWidth="1"/>
    <col min="8487" max="8487" width="14.5703125" bestFit="1" customWidth="1"/>
    <col min="8488" max="8488" width="17.5703125" bestFit="1" customWidth="1"/>
    <col min="8489" max="8489" width="22.7109375" bestFit="1" customWidth="1"/>
    <col min="8490" max="8490" width="25.7109375" bestFit="1" customWidth="1"/>
    <col min="8491" max="8491" width="33.5703125" bestFit="1" customWidth="1"/>
    <col min="8492" max="8492" width="36.5703125" bestFit="1" customWidth="1"/>
    <col min="8493" max="8493" width="22.7109375" bestFit="1" customWidth="1"/>
    <col min="8494" max="8494" width="30" bestFit="1" customWidth="1"/>
    <col min="8495" max="8495" width="27" bestFit="1" customWidth="1"/>
    <col min="8496" max="8496" width="27.28515625" bestFit="1" customWidth="1"/>
    <col min="8497" max="8497" width="24.28515625" bestFit="1" customWidth="1"/>
    <col min="8498" max="8498" width="24.5703125" bestFit="1" customWidth="1"/>
    <col min="8499" max="8499" width="26.85546875" bestFit="1" customWidth="1"/>
    <col min="8500" max="8500" width="27.140625" bestFit="1" customWidth="1"/>
    <col min="8501" max="8501" width="24.140625" bestFit="1" customWidth="1"/>
    <col min="8502" max="8502" width="24.42578125" bestFit="1" customWidth="1"/>
    <col min="8503" max="8503" width="24.85546875" bestFit="1" customWidth="1"/>
    <col min="8697" max="8697" width="48.140625" bestFit="1" customWidth="1"/>
    <col min="8698" max="8698" width="29.7109375" bestFit="1" customWidth="1"/>
    <col min="8699" max="8699" width="9.5703125" customWidth="1"/>
    <col min="8700" max="8700" width="15.5703125" bestFit="1" customWidth="1"/>
    <col min="8701" max="8709" width="18.42578125" bestFit="1" customWidth="1"/>
    <col min="8710" max="8710" width="19.42578125" bestFit="1" customWidth="1"/>
    <col min="8711" max="8711" width="6.5703125" bestFit="1" customWidth="1"/>
    <col min="8712" max="8720" width="16.7109375" bestFit="1" customWidth="1"/>
    <col min="8721" max="8731" width="17.85546875" bestFit="1" customWidth="1"/>
    <col min="8732" max="8736" width="24.5703125" bestFit="1" customWidth="1"/>
    <col min="8737" max="8741" width="25.85546875" bestFit="1" customWidth="1"/>
    <col min="8742" max="8742" width="12.140625" bestFit="1" customWidth="1"/>
    <col min="8743" max="8743" width="14.5703125" bestFit="1" customWidth="1"/>
    <col min="8744" max="8744" width="17.5703125" bestFit="1" customWidth="1"/>
    <col min="8745" max="8745" width="22.7109375" bestFit="1" customWidth="1"/>
    <col min="8746" max="8746" width="25.7109375" bestFit="1" customWidth="1"/>
    <col min="8747" max="8747" width="33.5703125" bestFit="1" customWidth="1"/>
    <col min="8748" max="8748" width="36.5703125" bestFit="1" customWidth="1"/>
    <col min="8749" max="8749" width="22.7109375" bestFit="1" customWidth="1"/>
    <col min="8750" max="8750" width="30" bestFit="1" customWidth="1"/>
    <col min="8751" max="8751" width="27" bestFit="1" customWidth="1"/>
    <col min="8752" max="8752" width="27.28515625" bestFit="1" customWidth="1"/>
    <col min="8753" max="8753" width="24.28515625" bestFit="1" customWidth="1"/>
    <col min="8754" max="8754" width="24.5703125" bestFit="1" customWidth="1"/>
    <col min="8755" max="8755" width="26.85546875" bestFit="1" customWidth="1"/>
    <col min="8756" max="8756" width="27.140625" bestFit="1" customWidth="1"/>
    <col min="8757" max="8757" width="24.140625" bestFit="1" customWidth="1"/>
    <col min="8758" max="8758" width="24.42578125" bestFit="1" customWidth="1"/>
    <col min="8759" max="8759" width="24.85546875" bestFit="1" customWidth="1"/>
    <col min="8953" max="8953" width="48.140625" bestFit="1" customWidth="1"/>
    <col min="8954" max="8954" width="29.7109375" bestFit="1" customWidth="1"/>
    <col min="8955" max="8955" width="9.5703125" customWidth="1"/>
    <col min="8956" max="8956" width="15.5703125" bestFit="1" customWidth="1"/>
    <col min="8957" max="8965" width="18.42578125" bestFit="1" customWidth="1"/>
    <col min="8966" max="8966" width="19.42578125" bestFit="1" customWidth="1"/>
    <col min="8967" max="8967" width="6.5703125" bestFit="1" customWidth="1"/>
    <col min="8968" max="8976" width="16.7109375" bestFit="1" customWidth="1"/>
    <col min="8977" max="8987" width="17.85546875" bestFit="1" customWidth="1"/>
    <col min="8988" max="8992" width="24.5703125" bestFit="1" customWidth="1"/>
    <col min="8993" max="8997" width="25.85546875" bestFit="1" customWidth="1"/>
    <col min="8998" max="8998" width="12.140625" bestFit="1" customWidth="1"/>
    <col min="8999" max="8999" width="14.5703125" bestFit="1" customWidth="1"/>
    <col min="9000" max="9000" width="17.5703125" bestFit="1" customWidth="1"/>
    <col min="9001" max="9001" width="22.7109375" bestFit="1" customWidth="1"/>
    <col min="9002" max="9002" width="25.7109375" bestFit="1" customWidth="1"/>
    <col min="9003" max="9003" width="33.5703125" bestFit="1" customWidth="1"/>
    <col min="9004" max="9004" width="36.5703125" bestFit="1" customWidth="1"/>
    <col min="9005" max="9005" width="22.7109375" bestFit="1" customWidth="1"/>
    <col min="9006" max="9006" width="30" bestFit="1" customWidth="1"/>
    <col min="9007" max="9007" width="27" bestFit="1" customWidth="1"/>
    <col min="9008" max="9008" width="27.28515625" bestFit="1" customWidth="1"/>
    <col min="9009" max="9009" width="24.28515625" bestFit="1" customWidth="1"/>
    <col min="9010" max="9010" width="24.5703125" bestFit="1" customWidth="1"/>
    <col min="9011" max="9011" width="26.85546875" bestFit="1" customWidth="1"/>
    <col min="9012" max="9012" width="27.140625" bestFit="1" customWidth="1"/>
    <col min="9013" max="9013" width="24.140625" bestFit="1" customWidth="1"/>
    <col min="9014" max="9014" width="24.42578125" bestFit="1" customWidth="1"/>
    <col min="9015" max="9015" width="24.85546875" bestFit="1" customWidth="1"/>
    <col min="9209" max="9209" width="48.140625" bestFit="1" customWidth="1"/>
    <col min="9210" max="9210" width="29.7109375" bestFit="1" customWidth="1"/>
    <col min="9211" max="9211" width="9.5703125" customWidth="1"/>
    <col min="9212" max="9212" width="15.5703125" bestFit="1" customWidth="1"/>
    <col min="9213" max="9221" width="18.42578125" bestFit="1" customWidth="1"/>
    <col min="9222" max="9222" width="19.42578125" bestFit="1" customWidth="1"/>
    <col min="9223" max="9223" width="6.5703125" bestFit="1" customWidth="1"/>
    <col min="9224" max="9232" width="16.7109375" bestFit="1" customWidth="1"/>
    <col min="9233" max="9243" width="17.85546875" bestFit="1" customWidth="1"/>
    <col min="9244" max="9248" width="24.5703125" bestFit="1" customWidth="1"/>
    <col min="9249" max="9253" width="25.85546875" bestFit="1" customWidth="1"/>
    <col min="9254" max="9254" width="12.140625" bestFit="1" customWidth="1"/>
    <col min="9255" max="9255" width="14.5703125" bestFit="1" customWidth="1"/>
    <col min="9256" max="9256" width="17.5703125" bestFit="1" customWidth="1"/>
    <col min="9257" max="9257" width="22.7109375" bestFit="1" customWidth="1"/>
    <col min="9258" max="9258" width="25.7109375" bestFit="1" customWidth="1"/>
    <col min="9259" max="9259" width="33.5703125" bestFit="1" customWidth="1"/>
    <col min="9260" max="9260" width="36.5703125" bestFit="1" customWidth="1"/>
    <col min="9261" max="9261" width="22.7109375" bestFit="1" customWidth="1"/>
    <col min="9262" max="9262" width="30" bestFit="1" customWidth="1"/>
    <col min="9263" max="9263" width="27" bestFit="1" customWidth="1"/>
    <col min="9264" max="9264" width="27.28515625" bestFit="1" customWidth="1"/>
    <col min="9265" max="9265" width="24.28515625" bestFit="1" customWidth="1"/>
    <col min="9266" max="9266" width="24.5703125" bestFit="1" customWidth="1"/>
    <col min="9267" max="9267" width="26.85546875" bestFit="1" customWidth="1"/>
    <col min="9268" max="9268" width="27.140625" bestFit="1" customWidth="1"/>
    <col min="9269" max="9269" width="24.140625" bestFit="1" customWidth="1"/>
    <col min="9270" max="9270" width="24.42578125" bestFit="1" customWidth="1"/>
    <col min="9271" max="9271" width="24.85546875" bestFit="1" customWidth="1"/>
    <col min="9465" max="9465" width="48.140625" bestFit="1" customWidth="1"/>
    <col min="9466" max="9466" width="29.7109375" bestFit="1" customWidth="1"/>
    <col min="9467" max="9467" width="9.5703125" customWidth="1"/>
    <col min="9468" max="9468" width="15.5703125" bestFit="1" customWidth="1"/>
    <col min="9469" max="9477" width="18.42578125" bestFit="1" customWidth="1"/>
    <col min="9478" max="9478" width="19.42578125" bestFit="1" customWidth="1"/>
    <col min="9479" max="9479" width="6.5703125" bestFit="1" customWidth="1"/>
    <col min="9480" max="9488" width="16.7109375" bestFit="1" customWidth="1"/>
    <col min="9489" max="9499" width="17.85546875" bestFit="1" customWidth="1"/>
    <col min="9500" max="9504" width="24.5703125" bestFit="1" customWidth="1"/>
    <col min="9505" max="9509" width="25.85546875" bestFit="1" customWidth="1"/>
    <col min="9510" max="9510" width="12.140625" bestFit="1" customWidth="1"/>
    <col min="9511" max="9511" width="14.5703125" bestFit="1" customWidth="1"/>
    <col min="9512" max="9512" width="17.5703125" bestFit="1" customWidth="1"/>
    <col min="9513" max="9513" width="22.7109375" bestFit="1" customWidth="1"/>
    <col min="9514" max="9514" width="25.7109375" bestFit="1" customWidth="1"/>
    <col min="9515" max="9515" width="33.5703125" bestFit="1" customWidth="1"/>
    <col min="9516" max="9516" width="36.5703125" bestFit="1" customWidth="1"/>
    <col min="9517" max="9517" width="22.7109375" bestFit="1" customWidth="1"/>
    <col min="9518" max="9518" width="30" bestFit="1" customWidth="1"/>
    <col min="9519" max="9519" width="27" bestFit="1" customWidth="1"/>
    <col min="9520" max="9520" width="27.28515625" bestFit="1" customWidth="1"/>
    <col min="9521" max="9521" width="24.28515625" bestFit="1" customWidth="1"/>
    <col min="9522" max="9522" width="24.5703125" bestFit="1" customWidth="1"/>
    <col min="9523" max="9523" width="26.85546875" bestFit="1" customWidth="1"/>
    <col min="9524" max="9524" width="27.140625" bestFit="1" customWidth="1"/>
    <col min="9525" max="9525" width="24.140625" bestFit="1" customWidth="1"/>
    <col min="9526" max="9526" width="24.42578125" bestFit="1" customWidth="1"/>
    <col min="9527" max="9527" width="24.85546875" bestFit="1" customWidth="1"/>
    <col min="9721" max="9721" width="48.140625" bestFit="1" customWidth="1"/>
    <col min="9722" max="9722" width="29.7109375" bestFit="1" customWidth="1"/>
    <col min="9723" max="9723" width="9.5703125" customWidth="1"/>
    <col min="9724" max="9724" width="15.5703125" bestFit="1" customWidth="1"/>
    <col min="9725" max="9733" width="18.42578125" bestFit="1" customWidth="1"/>
    <col min="9734" max="9734" width="19.42578125" bestFit="1" customWidth="1"/>
    <col min="9735" max="9735" width="6.5703125" bestFit="1" customWidth="1"/>
    <col min="9736" max="9744" width="16.7109375" bestFit="1" customWidth="1"/>
    <col min="9745" max="9755" width="17.85546875" bestFit="1" customWidth="1"/>
    <col min="9756" max="9760" width="24.5703125" bestFit="1" customWidth="1"/>
    <col min="9761" max="9765" width="25.85546875" bestFit="1" customWidth="1"/>
    <col min="9766" max="9766" width="12.140625" bestFit="1" customWidth="1"/>
    <col min="9767" max="9767" width="14.5703125" bestFit="1" customWidth="1"/>
    <col min="9768" max="9768" width="17.5703125" bestFit="1" customWidth="1"/>
    <col min="9769" max="9769" width="22.7109375" bestFit="1" customWidth="1"/>
    <col min="9770" max="9770" width="25.7109375" bestFit="1" customWidth="1"/>
    <col min="9771" max="9771" width="33.5703125" bestFit="1" customWidth="1"/>
    <col min="9772" max="9772" width="36.5703125" bestFit="1" customWidth="1"/>
    <col min="9773" max="9773" width="22.7109375" bestFit="1" customWidth="1"/>
    <col min="9774" max="9774" width="30" bestFit="1" customWidth="1"/>
    <col min="9775" max="9775" width="27" bestFit="1" customWidth="1"/>
    <col min="9776" max="9776" width="27.28515625" bestFit="1" customWidth="1"/>
    <col min="9777" max="9777" width="24.28515625" bestFit="1" customWidth="1"/>
    <col min="9778" max="9778" width="24.5703125" bestFit="1" customWidth="1"/>
    <col min="9779" max="9779" width="26.85546875" bestFit="1" customWidth="1"/>
    <col min="9780" max="9780" width="27.140625" bestFit="1" customWidth="1"/>
    <col min="9781" max="9781" width="24.140625" bestFit="1" customWidth="1"/>
    <col min="9782" max="9782" width="24.42578125" bestFit="1" customWidth="1"/>
    <col min="9783" max="9783" width="24.85546875" bestFit="1" customWidth="1"/>
    <col min="9977" max="9977" width="48.140625" bestFit="1" customWidth="1"/>
    <col min="9978" max="9978" width="29.7109375" bestFit="1" customWidth="1"/>
    <col min="9979" max="9979" width="9.5703125" customWidth="1"/>
    <col min="9980" max="9980" width="15.5703125" bestFit="1" customWidth="1"/>
    <col min="9981" max="9989" width="18.42578125" bestFit="1" customWidth="1"/>
    <col min="9990" max="9990" width="19.42578125" bestFit="1" customWidth="1"/>
    <col min="9991" max="9991" width="6.5703125" bestFit="1" customWidth="1"/>
    <col min="9992" max="10000" width="16.7109375" bestFit="1" customWidth="1"/>
    <col min="10001" max="10011" width="17.85546875" bestFit="1" customWidth="1"/>
    <col min="10012" max="10016" width="24.5703125" bestFit="1" customWidth="1"/>
    <col min="10017" max="10021" width="25.85546875" bestFit="1" customWidth="1"/>
    <col min="10022" max="10022" width="12.140625" bestFit="1" customWidth="1"/>
    <col min="10023" max="10023" width="14.5703125" bestFit="1" customWidth="1"/>
    <col min="10024" max="10024" width="17.5703125" bestFit="1" customWidth="1"/>
    <col min="10025" max="10025" width="22.7109375" bestFit="1" customWidth="1"/>
    <col min="10026" max="10026" width="25.7109375" bestFit="1" customWidth="1"/>
    <col min="10027" max="10027" width="33.5703125" bestFit="1" customWidth="1"/>
    <col min="10028" max="10028" width="36.5703125" bestFit="1" customWidth="1"/>
    <col min="10029" max="10029" width="22.7109375" bestFit="1" customWidth="1"/>
    <col min="10030" max="10030" width="30" bestFit="1" customWidth="1"/>
    <col min="10031" max="10031" width="27" bestFit="1" customWidth="1"/>
    <col min="10032" max="10032" width="27.28515625" bestFit="1" customWidth="1"/>
    <col min="10033" max="10033" width="24.28515625" bestFit="1" customWidth="1"/>
    <col min="10034" max="10034" width="24.5703125" bestFit="1" customWidth="1"/>
    <col min="10035" max="10035" width="26.85546875" bestFit="1" customWidth="1"/>
    <col min="10036" max="10036" width="27.140625" bestFit="1" customWidth="1"/>
    <col min="10037" max="10037" width="24.140625" bestFit="1" customWidth="1"/>
    <col min="10038" max="10038" width="24.42578125" bestFit="1" customWidth="1"/>
    <col min="10039" max="10039" width="24.85546875" bestFit="1" customWidth="1"/>
    <col min="10233" max="10233" width="48.140625" bestFit="1" customWidth="1"/>
    <col min="10234" max="10234" width="29.7109375" bestFit="1" customWidth="1"/>
    <col min="10235" max="10235" width="9.5703125" customWidth="1"/>
    <col min="10236" max="10236" width="15.5703125" bestFit="1" customWidth="1"/>
    <col min="10237" max="10245" width="18.42578125" bestFit="1" customWidth="1"/>
    <col min="10246" max="10246" width="19.42578125" bestFit="1" customWidth="1"/>
    <col min="10247" max="10247" width="6.5703125" bestFit="1" customWidth="1"/>
    <col min="10248" max="10256" width="16.7109375" bestFit="1" customWidth="1"/>
    <col min="10257" max="10267" width="17.85546875" bestFit="1" customWidth="1"/>
    <col min="10268" max="10272" width="24.5703125" bestFit="1" customWidth="1"/>
    <col min="10273" max="10277" width="25.85546875" bestFit="1" customWidth="1"/>
    <col min="10278" max="10278" width="12.140625" bestFit="1" customWidth="1"/>
    <col min="10279" max="10279" width="14.5703125" bestFit="1" customWidth="1"/>
    <col min="10280" max="10280" width="17.5703125" bestFit="1" customWidth="1"/>
    <col min="10281" max="10281" width="22.7109375" bestFit="1" customWidth="1"/>
    <col min="10282" max="10282" width="25.7109375" bestFit="1" customWidth="1"/>
    <col min="10283" max="10283" width="33.5703125" bestFit="1" customWidth="1"/>
    <col min="10284" max="10284" width="36.5703125" bestFit="1" customWidth="1"/>
    <col min="10285" max="10285" width="22.7109375" bestFit="1" customWidth="1"/>
    <col min="10286" max="10286" width="30" bestFit="1" customWidth="1"/>
    <col min="10287" max="10287" width="27" bestFit="1" customWidth="1"/>
    <col min="10288" max="10288" width="27.28515625" bestFit="1" customWidth="1"/>
    <col min="10289" max="10289" width="24.28515625" bestFit="1" customWidth="1"/>
    <col min="10290" max="10290" width="24.5703125" bestFit="1" customWidth="1"/>
    <col min="10291" max="10291" width="26.85546875" bestFit="1" customWidth="1"/>
    <col min="10292" max="10292" width="27.140625" bestFit="1" customWidth="1"/>
    <col min="10293" max="10293" width="24.140625" bestFit="1" customWidth="1"/>
    <col min="10294" max="10294" width="24.42578125" bestFit="1" customWidth="1"/>
    <col min="10295" max="10295" width="24.85546875" bestFit="1" customWidth="1"/>
    <col min="10489" max="10489" width="48.140625" bestFit="1" customWidth="1"/>
    <col min="10490" max="10490" width="29.7109375" bestFit="1" customWidth="1"/>
    <col min="10491" max="10491" width="9.5703125" customWidth="1"/>
    <col min="10492" max="10492" width="15.5703125" bestFit="1" customWidth="1"/>
    <col min="10493" max="10501" width="18.42578125" bestFit="1" customWidth="1"/>
    <col min="10502" max="10502" width="19.42578125" bestFit="1" customWidth="1"/>
    <col min="10503" max="10503" width="6.5703125" bestFit="1" customWidth="1"/>
    <col min="10504" max="10512" width="16.7109375" bestFit="1" customWidth="1"/>
    <col min="10513" max="10523" width="17.85546875" bestFit="1" customWidth="1"/>
    <col min="10524" max="10528" width="24.5703125" bestFit="1" customWidth="1"/>
    <col min="10529" max="10533" width="25.85546875" bestFit="1" customWidth="1"/>
    <col min="10534" max="10534" width="12.140625" bestFit="1" customWidth="1"/>
    <col min="10535" max="10535" width="14.5703125" bestFit="1" customWidth="1"/>
    <col min="10536" max="10536" width="17.5703125" bestFit="1" customWidth="1"/>
    <col min="10537" max="10537" width="22.7109375" bestFit="1" customWidth="1"/>
    <col min="10538" max="10538" width="25.7109375" bestFit="1" customWidth="1"/>
    <col min="10539" max="10539" width="33.5703125" bestFit="1" customWidth="1"/>
    <col min="10540" max="10540" width="36.5703125" bestFit="1" customWidth="1"/>
    <col min="10541" max="10541" width="22.7109375" bestFit="1" customWidth="1"/>
    <col min="10542" max="10542" width="30" bestFit="1" customWidth="1"/>
    <col min="10543" max="10543" width="27" bestFit="1" customWidth="1"/>
    <col min="10544" max="10544" width="27.28515625" bestFit="1" customWidth="1"/>
    <col min="10545" max="10545" width="24.28515625" bestFit="1" customWidth="1"/>
    <col min="10546" max="10546" width="24.5703125" bestFit="1" customWidth="1"/>
    <col min="10547" max="10547" width="26.85546875" bestFit="1" customWidth="1"/>
    <col min="10548" max="10548" width="27.140625" bestFit="1" customWidth="1"/>
    <col min="10549" max="10549" width="24.140625" bestFit="1" customWidth="1"/>
    <col min="10550" max="10550" width="24.42578125" bestFit="1" customWidth="1"/>
    <col min="10551" max="10551" width="24.85546875" bestFit="1" customWidth="1"/>
    <col min="10745" max="10745" width="48.140625" bestFit="1" customWidth="1"/>
    <col min="10746" max="10746" width="29.7109375" bestFit="1" customWidth="1"/>
    <col min="10747" max="10747" width="9.5703125" customWidth="1"/>
    <col min="10748" max="10748" width="15.5703125" bestFit="1" customWidth="1"/>
    <col min="10749" max="10757" width="18.42578125" bestFit="1" customWidth="1"/>
    <col min="10758" max="10758" width="19.42578125" bestFit="1" customWidth="1"/>
    <col min="10759" max="10759" width="6.5703125" bestFit="1" customWidth="1"/>
    <col min="10760" max="10768" width="16.7109375" bestFit="1" customWidth="1"/>
    <col min="10769" max="10779" width="17.85546875" bestFit="1" customWidth="1"/>
    <col min="10780" max="10784" width="24.5703125" bestFit="1" customWidth="1"/>
    <col min="10785" max="10789" width="25.85546875" bestFit="1" customWidth="1"/>
    <col min="10790" max="10790" width="12.140625" bestFit="1" customWidth="1"/>
    <col min="10791" max="10791" width="14.5703125" bestFit="1" customWidth="1"/>
    <col min="10792" max="10792" width="17.5703125" bestFit="1" customWidth="1"/>
    <col min="10793" max="10793" width="22.7109375" bestFit="1" customWidth="1"/>
    <col min="10794" max="10794" width="25.7109375" bestFit="1" customWidth="1"/>
    <col min="10795" max="10795" width="33.5703125" bestFit="1" customWidth="1"/>
    <col min="10796" max="10796" width="36.5703125" bestFit="1" customWidth="1"/>
    <col min="10797" max="10797" width="22.7109375" bestFit="1" customWidth="1"/>
    <col min="10798" max="10798" width="30" bestFit="1" customWidth="1"/>
    <col min="10799" max="10799" width="27" bestFit="1" customWidth="1"/>
    <col min="10800" max="10800" width="27.28515625" bestFit="1" customWidth="1"/>
    <col min="10801" max="10801" width="24.28515625" bestFit="1" customWidth="1"/>
    <col min="10802" max="10802" width="24.5703125" bestFit="1" customWidth="1"/>
    <col min="10803" max="10803" width="26.85546875" bestFit="1" customWidth="1"/>
    <col min="10804" max="10804" width="27.140625" bestFit="1" customWidth="1"/>
    <col min="10805" max="10805" width="24.140625" bestFit="1" customWidth="1"/>
    <col min="10806" max="10806" width="24.42578125" bestFit="1" customWidth="1"/>
    <col min="10807" max="10807" width="24.85546875" bestFit="1" customWidth="1"/>
    <col min="11001" max="11001" width="48.140625" bestFit="1" customWidth="1"/>
    <col min="11002" max="11002" width="29.7109375" bestFit="1" customWidth="1"/>
    <col min="11003" max="11003" width="9.5703125" customWidth="1"/>
    <col min="11004" max="11004" width="15.5703125" bestFit="1" customWidth="1"/>
    <col min="11005" max="11013" width="18.42578125" bestFit="1" customWidth="1"/>
    <col min="11014" max="11014" width="19.42578125" bestFit="1" customWidth="1"/>
    <col min="11015" max="11015" width="6.5703125" bestFit="1" customWidth="1"/>
    <col min="11016" max="11024" width="16.7109375" bestFit="1" customWidth="1"/>
    <col min="11025" max="11035" width="17.85546875" bestFit="1" customWidth="1"/>
    <col min="11036" max="11040" width="24.5703125" bestFit="1" customWidth="1"/>
    <col min="11041" max="11045" width="25.85546875" bestFit="1" customWidth="1"/>
    <col min="11046" max="11046" width="12.140625" bestFit="1" customWidth="1"/>
    <col min="11047" max="11047" width="14.5703125" bestFit="1" customWidth="1"/>
    <col min="11048" max="11048" width="17.5703125" bestFit="1" customWidth="1"/>
    <col min="11049" max="11049" width="22.7109375" bestFit="1" customWidth="1"/>
    <col min="11050" max="11050" width="25.7109375" bestFit="1" customWidth="1"/>
    <col min="11051" max="11051" width="33.5703125" bestFit="1" customWidth="1"/>
    <col min="11052" max="11052" width="36.5703125" bestFit="1" customWidth="1"/>
    <col min="11053" max="11053" width="22.7109375" bestFit="1" customWidth="1"/>
    <col min="11054" max="11054" width="30" bestFit="1" customWidth="1"/>
    <col min="11055" max="11055" width="27" bestFit="1" customWidth="1"/>
    <col min="11056" max="11056" width="27.28515625" bestFit="1" customWidth="1"/>
    <col min="11057" max="11057" width="24.28515625" bestFit="1" customWidth="1"/>
    <col min="11058" max="11058" width="24.5703125" bestFit="1" customWidth="1"/>
    <col min="11059" max="11059" width="26.85546875" bestFit="1" customWidth="1"/>
    <col min="11060" max="11060" width="27.140625" bestFit="1" customWidth="1"/>
    <col min="11061" max="11061" width="24.140625" bestFit="1" customWidth="1"/>
    <col min="11062" max="11062" width="24.42578125" bestFit="1" customWidth="1"/>
    <col min="11063" max="11063" width="24.85546875" bestFit="1" customWidth="1"/>
    <col min="11257" max="11257" width="48.140625" bestFit="1" customWidth="1"/>
    <col min="11258" max="11258" width="29.7109375" bestFit="1" customWidth="1"/>
    <col min="11259" max="11259" width="9.5703125" customWidth="1"/>
    <col min="11260" max="11260" width="15.5703125" bestFit="1" customWidth="1"/>
    <col min="11261" max="11269" width="18.42578125" bestFit="1" customWidth="1"/>
    <col min="11270" max="11270" width="19.42578125" bestFit="1" customWidth="1"/>
    <col min="11271" max="11271" width="6.5703125" bestFit="1" customWidth="1"/>
    <col min="11272" max="11280" width="16.7109375" bestFit="1" customWidth="1"/>
    <col min="11281" max="11291" width="17.85546875" bestFit="1" customWidth="1"/>
    <col min="11292" max="11296" width="24.5703125" bestFit="1" customWidth="1"/>
    <col min="11297" max="11301" width="25.85546875" bestFit="1" customWidth="1"/>
    <col min="11302" max="11302" width="12.140625" bestFit="1" customWidth="1"/>
    <col min="11303" max="11303" width="14.5703125" bestFit="1" customWidth="1"/>
    <col min="11304" max="11304" width="17.5703125" bestFit="1" customWidth="1"/>
    <col min="11305" max="11305" width="22.7109375" bestFit="1" customWidth="1"/>
    <col min="11306" max="11306" width="25.7109375" bestFit="1" customWidth="1"/>
    <col min="11307" max="11307" width="33.5703125" bestFit="1" customWidth="1"/>
    <col min="11308" max="11308" width="36.5703125" bestFit="1" customWidth="1"/>
    <col min="11309" max="11309" width="22.7109375" bestFit="1" customWidth="1"/>
    <col min="11310" max="11310" width="30" bestFit="1" customWidth="1"/>
    <col min="11311" max="11311" width="27" bestFit="1" customWidth="1"/>
    <col min="11312" max="11312" width="27.28515625" bestFit="1" customWidth="1"/>
    <col min="11313" max="11313" width="24.28515625" bestFit="1" customWidth="1"/>
    <col min="11314" max="11314" width="24.5703125" bestFit="1" customWidth="1"/>
    <col min="11315" max="11315" width="26.85546875" bestFit="1" customWidth="1"/>
    <col min="11316" max="11316" width="27.140625" bestFit="1" customWidth="1"/>
    <col min="11317" max="11317" width="24.140625" bestFit="1" customWidth="1"/>
    <col min="11318" max="11318" width="24.42578125" bestFit="1" customWidth="1"/>
    <col min="11319" max="11319" width="24.85546875" bestFit="1" customWidth="1"/>
    <col min="11513" max="11513" width="48.140625" bestFit="1" customWidth="1"/>
    <col min="11514" max="11514" width="29.7109375" bestFit="1" customWidth="1"/>
    <col min="11515" max="11515" width="9.5703125" customWidth="1"/>
    <col min="11516" max="11516" width="15.5703125" bestFit="1" customWidth="1"/>
    <col min="11517" max="11525" width="18.42578125" bestFit="1" customWidth="1"/>
    <col min="11526" max="11526" width="19.42578125" bestFit="1" customWidth="1"/>
    <col min="11527" max="11527" width="6.5703125" bestFit="1" customWidth="1"/>
    <col min="11528" max="11536" width="16.7109375" bestFit="1" customWidth="1"/>
    <col min="11537" max="11547" width="17.85546875" bestFit="1" customWidth="1"/>
    <col min="11548" max="11552" width="24.5703125" bestFit="1" customWidth="1"/>
    <col min="11553" max="11557" width="25.85546875" bestFit="1" customWidth="1"/>
    <col min="11558" max="11558" width="12.140625" bestFit="1" customWidth="1"/>
    <col min="11559" max="11559" width="14.5703125" bestFit="1" customWidth="1"/>
    <col min="11560" max="11560" width="17.5703125" bestFit="1" customWidth="1"/>
    <col min="11561" max="11561" width="22.7109375" bestFit="1" customWidth="1"/>
    <col min="11562" max="11562" width="25.7109375" bestFit="1" customWidth="1"/>
    <col min="11563" max="11563" width="33.5703125" bestFit="1" customWidth="1"/>
    <col min="11564" max="11564" width="36.5703125" bestFit="1" customWidth="1"/>
    <col min="11565" max="11565" width="22.7109375" bestFit="1" customWidth="1"/>
    <col min="11566" max="11566" width="30" bestFit="1" customWidth="1"/>
    <col min="11567" max="11567" width="27" bestFit="1" customWidth="1"/>
    <col min="11568" max="11568" width="27.28515625" bestFit="1" customWidth="1"/>
    <col min="11569" max="11569" width="24.28515625" bestFit="1" customWidth="1"/>
    <col min="11570" max="11570" width="24.5703125" bestFit="1" customWidth="1"/>
    <col min="11571" max="11571" width="26.85546875" bestFit="1" customWidth="1"/>
    <col min="11572" max="11572" width="27.140625" bestFit="1" customWidth="1"/>
    <col min="11573" max="11573" width="24.140625" bestFit="1" customWidth="1"/>
    <col min="11574" max="11574" width="24.42578125" bestFit="1" customWidth="1"/>
    <col min="11575" max="11575" width="24.85546875" bestFit="1" customWidth="1"/>
    <col min="11769" max="11769" width="48.140625" bestFit="1" customWidth="1"/>
    <col min="11770" max="11770" width="29.7109375" bestFit="1" customWidth="1"/>
    <col min="11771" max="11771" width="9.5703125" customWidth="1"/>
    <col min="11772" max="11772" width="15.5703125" bestFit="1" customWidth="1"/>
    <col min="11773" max="11781" width="18.42578125" bestFit="1" customWidth="1"/>
    <col min="11782" max="11782" width="19.42578125" bestFit="1" customWidth="1"/>
    <col min="11783" max="11783" width="6.5703125" bestFit="1" customWidth="1"/>
    <col min="11784" max="11792" width="16.7109375" bestFit="1" customWidth="1"/>
    <col min="11793" max="11803" width="17.85546875" bestFit="1" customWidth="1"/>
    <col min="11804" max="11808" width="24.5703125" bestFit="1" customWidth="1"/>
    <col min="11809" max="11813" width="25.85546875" bestFit="1" customWidth="1"/>
    <col min="11814" max="11814" width="12.140625" bestFit="1" customWidth="1"/>
    <col min="11815" max="11815" width="14.5703125" bestFit="1" customWidth="1"/>
    <col min="11816" max="11816" width="17.5703125" bestFit="1" customWidth="1"/>
    <col min="11817" max="11817" width="22.7109375" bestFit="1" customWidth="1"/>
    <col min="11818" max="11818" width="25.7109375" bestFit="1" customWidth="1"/>
    <col min="11819" max="11819" width="33.5703125" bestFit="1" customWidth="1"/>
    <col min="11820" max="11820" width="36.5703125" bestFit="1" customWidth="1"/>
    <col min="11821" max="11821" width="22.7109375" bestFit="1" customWidth="1"/>
    <col min="11822" max="11822" width="30" bestFit="1" customWidth="1"/>
    <col min="11823" max="11823" width="27" bestFit="1" customWidth="1"/>
    <col min="11824" max="11824" width="27.28515625" bestFit="1" customWidth="1"/>
    <col min="11825" max="11825" width="24.28515625" bestFit="1" customWidth="1"/>
    <col min="11826" max="11826" width="24.5703125" bestFit="1" customWidth="1"/>
    <col min="11827" max="11827" width="26.85546875" bestFit="1" customWidth="1"/>
    <col min="11828" max="11828" width="27.140625" bestFit="1" customWidth="1"/>
    <col min="11829" max="11829" width="24.140625" bestFit="1" customWidth="1"/>
    <col min="11830" max="11830" width="24.42578125" bestFit="1" customWidth="1"/>
    <col min="11831" max="11831" width="24.85546875" bestFit="1" customWidth="1"/>
    <col min="12025" max="12025" width="48.140625" bestFit="1" customWidth="1"/>
    <col min="12026" max="12026" width="29.7109375" bestFit="1" customWidth="1"/>
    <col min="12027" max="12027" width="9.5703125" customWidth="1"/>
    <col min="12028" max="12028" width="15.5703125" bestFit="1" customWidth="1"/>
    <col min="12029" max="12037" width="18.42578125" bestFit="1" customWidth="1"/>
    <col min="12038" max="12038" width="19.42578125" bestFit="1" customWidth="1"/>
    <col min="12039" max="12039" width="6.5703125" bestFit="1" customWidth="1"/>
    <col min="12040" max="12048" width="16.7109375" bestFit="1" customWidth="1"/>
    <col min="12049" max="12059" width="17.85546875" bestFit="1" customWidth="1"/>
    <col min="12060" max="12064" width="24.5703125" bestFit="1" customWidth="1"/>
    <col min="12065" max="12069" width="25.85546875" bestFit="1" customWidth="1"/>
    <col min="12070" max="12070" width="12.140625" bestFit="1" customWidth="1"/>
    <col min="12071" max="12071" width="14.5703125" bestFit="1" customWidth="1"/>
    <col min="12072" max="12072" width="17.5703125" bestFit="1" customWidth="1"/>
    <col min="12073" max="12073" width="22.7109375" bestFit="1" customWidth="1"/>
    <col min="12074" max="12074" width="25.7109375" bestFit="1" customWidth="1"/>
    <col min="12075" max="12075" width="33.5703125" bestFit="1" customWidth="1"/>
    <col min="12076" max="12076" width="36.5703125" bestFit="1" customWidth="1"/>
    <col min="12077" max="12077" width="22.7109375" bestFit="1" customWidth="1"/>
    <col min="12078" max="12078" width="30" bestFit="1" customWidth="1"/>
    <col min="12079" max="12079" width="27" bestFit="1" customWidth="1"/>
    <col min="12080" max="12080" width="27.28515625" bestFit="1" customWidth="1"/>
    <col min="12081" max="12081" width="24.28515625" bestFit="1" customWidth="1"/>
    <col min="12082" max="12082" width="24.5703125" bestFit="1" customWidth="1"/>
    <col min="12083" max="12083" width="26.85546875" bestFit="1" customWidth="1"/>
    <col min="12084" max="12084" width="27.140625" bestFit="1" customWidth="1"/>
    <col min="12085" max="12085" width="24.140625" bestFit="1" customWidth="1"/>
    <col min="12086" max="12086" width="24.42578125" bestFit="1" customWidth="1"/>
    <col min="12087" max="12087" width="24.85546875" bestFit="1" customWidth="1"/>
    <col min="12281" max="12281" width="48.140625" bestFit="1" customWidth="1"/>
    <col min="12282" max="12282" width="29.7109375" bestFit="1" customWidth="1"/>
    <col min="12283" max="12283" width="9.5703125" customWidth="1"/>
    <col min="12284" max="12284" width="15.5703125" bestFit="1" customWidth="1"/>
    <col min="12285" max="12293" width="18.42578125" bestFit="1" customWidth="1"/>
    <col min="12294" max="12294" width="19.42578125" bestFit="1" customWidth="1"/>
    <col min="12295" max="12295" width="6.5703125" bestFit="1" customWidth="1"/>
    <col min="12296" max="12304" width="16.7109375" bestFit="1" customWidth="1"/>
    <col min="12305" max="12315" width="17.85546875" bestFit="1" customWidth="1"/>
    <col min="12316" max="12320" width="24.5703125" bestFit="1" customWidth="1"/>
    <col min="12321" max="12325" width="25.85546875" bestFit="1" customWidth="1"/>
    <col min="12326" max="12326" width="12.140625" bestFit="1" customWidth="1"/>
    <col min="12327" max="12327" width="14.5703125" bestFit="1" customWidth="1"/>
    <col min="12328" max="12328" width="17.5703125" bestFit="1" customWidth="1"/>
    <col min="12329" max="12329" width="22.7109375" bestFit="1" customWidth="1"/>
    <col min="12330" max="12330" width="25.7109375" bestFit="1" customWidth="1"/>
    <col min="12331" max="12331" width="33.5703125" bestFit="1" customWidth="1"/>
    <col min="12332" max="12332" width="36.5703125" bestFit="1" customWidth="1"/>
    <col min="12333" max="12333" width="22.7109375" bestFit="1" customWidth="1"/>
    <col min="12334" max="12334" width="30" bestFit="1" customWidth="1"/>
    <col min="12335" max="12335" width="27" bestFit="1" customWidth="1"/>
    <col min="12336" max="12336" width="27.28515625" bestFit="1" customWidth="1"/>
    <col min="12337" max="12337" width="24.28515625" bestFit="1" customWidth="1"/>
    <col min="12338" max="12338" width="24.5703125" bestFit="1" customWidth="1"/>
    <col min="12339" max="12339" width="26.85546875" bestFit="1" customWidth="1"/>
    <col min="12340" max="12340" width="27.140625" bestFit="1" customWidth="1"/>
    <col min="12341" max="12341" width="24.140625" bestFit="1" customWidth="1"/>
    <col min="12342" max="12342" width="24.42578125" bestFit="1" customWidth="1"/>
    <col min="12343" max="12343" width="24.85546875" bestFit="1" customWidth="1"/>
    <col min="12537" max="12537" width="48.140625" bestFit="1" customWidth="1"/>
    <col min="12538" max="12538" width="29.7109375" bestFit="1" customWidth="1"/>
    <col min="12539" max="12539" width="9.5703125" customWidth="1"/>
    <col min="12540" max="12540" width="15.5703125" bestFit="1" customWidth="1"/>
    <col min="12541" max="12549" width="18.42578125" bestFit="1" customWidth="1"/>
    <col min="12550" max="12550" width="19.42578125" bestFit="1" customWidth="1"/>
    <col min="12551" max="12551" width="6.5703125" bestFit="1" customWidth="1"/>
    <col min="12552" max="12560" width="16.7109375" bestFit="1" customWidth="1"/>
    <col min="12561" max="12571" width="17.85546875" bestFit="1" customWidth="1"/>
    <col min="12572" max="12576" width="24.5703125" bestFit="1" customWidth="1"/>
    <col min="12577" max="12581" width="25.85546875" bestFit="1" customWidth="1"/>
    <col min="12582" max="12582" width="12.140625" bestFit="1" customWidth="1"/>
    <col min="12583" max="12583" width="14.5703125" bestFit="1" customWidth="1"/>
    <col min="12584" max="12584" width="17.5703125" bestFit="1" customWidth="1"/>
    <col min="12585" max="12585" width="22.7109375" bestFit="1" customWidth="1"/>
    <col min="12586" max="12586" width="25.7109375" bestFit="1" customWidth="1"/>
    <col min="12587" max="12587" width="33.5703125" bestFit="1" customWidth="1"/>
    <col min="12588" max="12588" width="36.5703125" bestFit="1" customWidth="1"/>
    <col min="12589" max="12589" width="22.7109375" bestFit="1" customWidth="1"/>
    <col min="12590" max="12590" width="30" bestFit="1" customWidth="1"/>
    <col min="12591" max="12591" width="27" bestFit="1" customWidth="1"/>
    <col min="12592" max="12592" width="27.28515625" bestFit="1" customWidth="1"/>
    <col min="12593" max="12593" width="24.28515625" bestFit="1" customWidth="1"/>
    <col min="12594" max="12594" width="24.5703125" bestFit="1" customWidth="1"/>
    <col min="12595" max="12595" width="26.85546875" bestFit="1" customWidth="1"/>
    <col min="12596" max="12596" width="27.140625" bestFit="1" customWidth="1"/>
    <col min="12597" max="12597" width="24.140625" bestFit="1" customWidth="1"/>
    <col min="12598" max="12598" width="24.42578125" bestFit="1" customWidth="1"/>
    <col min="12599" max="12599" width="24.85546875" bestFit="1" customWidth="1"/>
    <col min="12793" max="12793" width="48.140625" bestFit="1" customWidth="1"/>
    <col min="12794" max="12794" width="29.7109375" bestFit="1" customWidth="1"/>
    <col min="12795" max="12795" width="9.5703125" customWidth="1"/>
    <col min="12796" max="12796" width="15.5703125" bestFit="1" customWidth="1"/>
    <col min="12797" max="12805" width="18.42578125" bestFit="1" customWidth="1"/>
    <col min="12806" max="12806" width="19.42578125" bestFit="1" customWidth="1"/>
    <col min="12807" max="12807" width="6.5703125" bestFit="1" customWidth="1"/>
    <col min="12808" max="12816" width="16.7109375" bestFit="1" customWidth="1"/>
    <col min="12817" max="12827" width="17.85546875" bestFit="1" customWidth="1"/>
    <col min="12828" max="12832" width="24.5703125" bestFit="1" customWidth="1"/>
    <col min="12833" max="12837" width="25.85546875" bestFit="1" customWidth="1"/>
    <col min="12838" max="12838" width="12.140625" bestFit="1" customWidth="1"/>
    <col min="12839" max="12839" width="14.5703125" bestFit="1" customWidth="1"/>
    <col min="12840" max="12840" width="17.5703125" bestFit="1" customWidth="1"/>
    <col min="12841" max="12841" width="22.7109375" bestFit="1" customWidth="1"/>
    <col min="12842" max="12842" width="25.7109375" bestFit="1" customWidth="1"/>
    <col min="12843" max="12843" width="33.5703125" bestFit="1" customWidth="1"/>
    <col min="12844" max="12844" width="36.5703125" bestFit="1" customWidth="1"/>
    <col min="12845" max="12845" width="22.7109375" bestFit="1" customWidth="1"/>
    <col min="12846" max="12846" width="30" bestFit="1" customWidth="1"/>
    <col min="12847" max="12847" width="27" bestFit="1" customWidth="1"/>
    <col min="12848" max="12848" width="27.28515625" bestFit="1" customWidth="1"/>
    <col min="12849" max="12849" width="24.28515625" bestFit="1" customWidth="1"/>
    <col min="12850" max="12850" width="24.5703125" bestFit="1" customWidth="1"/>
    <col min="12851" max="12851" width="26.85546875" bestFit="1" customWidth="1"/>
    <col min="12852" max="12852" width="27.140625" bestFit="1" customWidth="1"/>
    <col min="12853" max="12853" width="24.140625" bestFit="1" customWidth="1"/>
    <col min="12854" max="12854" width="24.42578125" bestFit="1" customWidth="1"/>
    <col min="12855" max="12855" width="24.85546875" bestFit="1" customWidth="1"/>
    <col min="13049" max="13049" width="48.140625" bestFit="1" customWidth="1"/>
    <col min="13050" max="13050" width="29.7109375" bestFit="1" customWidth="1"/>
    <col min="13051" max="13051" width="9.5703125" customWidth="1"/>
    <col min="13052" max="13052" width="15.5703125" bestFit="1" customWidth="1"/>
    <col min="13053" max="13061" width="18.42578125" bestFit="1" customWidth="1"/>
    <col min="13062" max="13062" width="19.42578125" bestFit="1" customWidth="1"/>
    <col min="13063" max="13063" width="6.5703125" bestFit="1" customWidth="1"/>
    <col min="13064" max="13072" width="16.7109375" bestFit="1" customWidth="1"/>
    <col min="13073" max="13083" width="17.85546875" bestFit="1" customWidth="1"/>
    <col min="13084" max="13088" width="24.5703125" bestFit="1" customWidth="1"/>
    <col min="13089" max="13093" width="25.85546875" bestFit="1" customWidth="1"/>
    <col min="13094" max="13094" width="12.140625" bestFit="1" customWidth="1"/>
    <col min="13095" max="13095" width="14.5703125" bestFit="1" customWidth="1"/>
    <col min="13096" max="13096" width="17.5703125" bestFit="1" customWidth="1"/>
    <col min="13097" max="13097" width="22.7109375" bestFit="1" customWidth="1"/>
    <col min="13098" max="13098" width="25.7109375" bestFit="1" customWidth="1"/>
    <col min="13099" max="13099" width="33.5703125" bestFit="1" customWidth="1"/>
    <col min="13100" max="13100" width="36.5703125" bestFit="1" customWidth="1"/>
    <col min="13101" max="13101" width="22.7109375" bestFit="1" customWidth="1"/>
    <col min="13102" max="13102" width="30" bestFit="1" customWidth="1"/>
    <col min="13103" max="13103" width="27" bestFit="1" customWidth="1"/>
    <col min="13104" max="13104" width="27.28515625" bestFit="1" customWidth="1"/>
    <col min="13105" max="13105" width="24.28515625" bestFit="1" customWidth="1"/>
    <col min="13106" max="13106" width="24.5703125" bestFit="1" customWidth="1"/>
    <col min="13107" max="13107" width="26.85546875" bestFit="1" customWidth="1"/>
    <col min="13108" max="13108" width="27.140625" bestFit="1" customWidth="1"/>
    <col min="13109" max="13109" width="24.140625" bestFit="1" customWidth="1"/>
    <col min="13110" max="13110" width="24.42578125" bestFit="1" customWidth="1"/>
    <col min="13111" max="13111" width="24.85546875" bestFit="1" customWidth="1"/>
    <col min="13305" max="13305" width="48.140625" bestFit="1" customWidth="1"/>
    <col min="13306" max="13306" width="29.7109375" bestFit="1" customWidth="1"/>
    <col min="13307" max="13307" width="9.5703125" customWidth="1"/>
    <col min="13308" max="13308" width="15.5703125" bestFit="1" customWidth="1"/>
    <col min="13309" max="13317" width="18.42578125" bestFit="1" customWidth="1"/>
    <col min="13318" max="13318" width="19.42578125" bestFit="1" customWidth="1"/>
    <col min="13319" max="13319" width="6.5703125" bestFit="1" customWidth="1"/>
    <col min="13320" max="13328" width="16.7109375" bestFit="1" customWidth="1"/>
    <col min="13329" max="13339" width="17.85546875" bestFit="1" customWidth="1"/>
    <col min="13340" max="13344" width="24.5703125" bestFit="1" customWidth="1"/>
    <col min="13345" max="13349" width="25.85546875" bestFit="1" customWidth="1"/>
    <col min="13350" max="13350" width="12.140625" bestFit="1" customWidth="1"/>
    <col min="13351" max="13351" width="14.5703125" bestFit="1" customWidth="1"/>
    <col min="13352" max="13352" width="17.5703125" bestFit="1" customWidth="1"/>
    <col min="13353" max="13353" width="22.7109375" bestFit="1" customWidth="1"/>
    <col min="13354" max="13354" width="25.7109375" bestFit="1" customWidth="1"/>
    <col min="13355" max="13355" width="33.5703125" bestFit="1" customWidth="1"/>
    <col min="13356" max="13356" width="36.5703125" bestFit="1" customWidth="1"/>
    <col min="13357" max="13357" width="22.7109375" bestFit="1" customWidth="1"/>
    <col min="13358" max="13358" width="30" bestFit="1" customWidth="1"/>
    <col min="13359" max="13359" width="27" bestFit="1" customWidth="1"/>
    <col min="13360" max="13360" width="27.28515625" bestFit="1" customWidth="1"/>
    <col min="13361" max="13361" width="24.28515625" bestFit="1" customWidth="1"/>
    <col min="13362" max="13362" width="24.5703125" bestFit="1" customWidth="1"/>
    <col min="13363" max="13363" width="26.85546875" bestFit="1" customWidth="1"/>
    <col min="13364" max="13364" width="27.140625" bestFit="1" customWidth="1"/>
    <col min="13365" max="13365" width="24.140625" bestFit="1" customWidth="1"/>
    <col min="13366" max="13366" width="24.42578125" bestFit="1" customWidth="1"/>
    <col min="13367" max="13367" width="24.85546875" bestFit="1" customWidth="1"/>
    <col min="13561" max="13561" width="48.140625" bestFit="1" customWidth="1"/>
    <col min="13562" max="13562" width="29.7109375" bestFit="1" customWidth="1"/>
    <col min="13563" max="13563" width="9.5703125" customWidth="1"/>
    <col min="13564" max="13564" width="15.5703125" bestFit="1" customWidth="1"/>
    <col min="13565" max="13573" width="18.42578125" bestFit="1" customWidth="1"/>
    <col min="13574" max="13574" width="19.42578125" bestFit="1" customWidth="1"/>
    <col min="13575" max="13575" width="6.5703125" bestFit="1" customWidth="1"/>
    <col min="13576" max="13584" width="16.7109375" bestFit="1" customWidth="1"/>
    <col min="13585" max="13595" width="17.85546875" bestFit="1" customWidth="1"/>
    <col min="13596" max="13600" width="24.5703125" bestFit="1" customWidth="1"/>
    <col min="13601" max="13605" width="25.85546875" bestFit="1" customWidth="1"/>
    <col min="13606" max="13606" width="12.140625" bestFit="1" customWidth="1"/>
    <col min="13607" max="13607" width="14.5703125" bestFit="1" customWidth="1"/>
    <col min="13608" max="13608" width="17.5703125" bestFit="1" customWidth="1"/>
    <col min="13609" max="13609" width="22.7109375" bestFit="1" customWidth="1"/>
    <col min="13610" max="13610" width="25.7109375" bestFit="1" customWidth="1"/>
    <col min="13611" max="13611" width="33.5703125" bestFit="1" customWidth="1"/>
    <col min="13612" max="13612" width="36.5703125" bestFit="1" customWidth="1"/>
    <col min="13613" max="13613" width="22.7109375" bestFit="1" customWidth="1"/>
    <col min="13614" max="13614" width="30" bestFit="1" customWidth="1"/>
    <col min="13615" max="13615" width="27" bestFit="1" customWidth="1"/>
    <col min="13616" max="13616" width="27.28515625" bestFit="1" customWidth="1"/>
    <col min="13617" max="13617" width="24.28515625" bestFit="1" customWidth="1"/>
    <col min="13618" max="13618" width="24.5703125" bestFit="1" customWidth="1"/>
    <col min="13619" max="13619" width="26.85546875" bestFit="1" customWidth="1"/>
    <col min="13620" max="13620" width="27.140625" bestFit="1" customWidth="1"/>
    <col min="13621" max="13621" width="24.140625" bestFit="1" customWidth="1"/>
    <col min="13622" max="13622" width="24.42578125" bestFit="1" customWidth="1"/>
    <col min="13623" max="13623" width="24.85546875" bestFit="1" customWidth="1"/>
    <col min="13817" max="13817" width="48.140625" bestFit="1" customWidth="1"/>
    <col min="13818" max="13818" width="29.7109375" bestFit="1" customWidth="1"/>
    <col min="13819" max="13819" width="9.5703125" customWidth="1"/>
    <col min="13820" max="13820" width="15.5703125" bestFit="1" customWidth="1"/>
    <col min="13821" max="13829" width="18.42578125" bestFit="1" customWidth="1"/>
    <col min="13830" max="13830" width="19.42578125" bestFit="1" customWidth="1"/>
    <col min="13831" max="13831" width="6.5703125" bestFit="1" customWidth="1"/>
    <col min="13832" max="13840" width="16.7109375" bestFit="1" customWidth="1"/>
    <col min="13841" max="13851" width="17.85546875" bestFit="1" customWidth="1"/>
    <col min="13852" max="13856" width="24.5703125" bestFit="1" customWidth="1"/>
    <col min="13857" max="13861" width="25.85546875" bestFit="1" customWidth="1"/>
    <col min="13862" max="13862" width="12.140625" bestFit="1" customWidth="1"/>
    <col min="13863" max="13863" width="14.5703125" bestFit="1" customWidth="1"/>
    <col min="13864" max="13864" width="17.5703125" bestFit="1" customWidth="1"/>
    <col min="13865" max="13865" width="22.7109375" bestFit="1" customWidth="1"/>
    <col min="13866" max="13866" width="25.7109375" bestFit="1" customWidth="1"/>
    <col min="13867" max="13867" width="33.5703125" bestFit="1" customWidth="1"/>
    <col min="13868" max="13868" width="36.5703125" bestFit="1" customWidth="1"/>
    <col min="13869" max="13869" width="22.7109375" bestFit="1" customWidth="1"/>
    <col min="13870" max="13870" width="30" bestFit="1" customWidth="1"/>
    <col min="13871" max="13871" width="27" bestFit="1" customWidth="1"/>
    <col min="13872" max="13872" width="27.28515625" bestFit="1" customWidth="1"/>
    <col min="13873" max="13873" width="24.28515625" bestFit="1" customWidth="1"/>
    <col min="13874" max="13874" width="24.5703125" bestFit="1" customWidth="1"/>
    <col min="13875" max="13875" width="26.85546875" bestFit="1" customWidth="1"/>
    <col min="13876" max="13876" width="27.140625" bestFit="1" customWidth="1"/>
    <col min="13877" max="13877" width="24.140625" bestFit="1" customWidth="1"/>
    <col min="13878" max="13878" width="24.42578125" bestFit="1" customWidth="1"/>
    <col min="13879" max="13879" width="24.85546875" bestFit="1" customWidth="1"/>
    <col min="14073" max="14073" width="48.140625" bestFit="1" customWidth="1"/>
    <col min="14074" max="14074" width="29.7109375" bestFit="1" customWidth="1"/>
    <col min="14075" max="14075" width="9.5703125" customWidth="1"/>
    <col min="14076" max="14076" width="15.5703125" bestFit="1" customWidth="1"/>
    <col min="14077" max="14085" width="18.42578125" bestFit="1" customWidth="1"/>
    <col min="14086" max="14086" width="19.42578125" bestFit="1" customWidth="1"/>
    <col min="14087" max="14087" width="6.5703125" bestFit="1" customWidth="1"/>
    <col min="14088" max="14096" width="16.7109375" bestFit="1" customWidth="1"/>
    <col min="14097" max="14107" width="17.85546875" bestFit="1" customWidth="1"/>
    <col min="14108" max="14112" width="24.5703125" bestFit="1" customWidth="1"/>
    <col min="14113" max="14117" width="25.85546875" bestFit="1" customWidth="1"/>
    <col min="14118" max="14118" width="12.140625" bestFit="1" customWidth="1"/>
    <col min="14119" max="14119" width="14.5703125" bestFit="1" customWidth="1"/>
    <col min="14120" max="14120" width="17.5703125" bestFit="1" customWidth="1"/>
    <col min="14121" max="14121" width="22.7109375" bestFit="1" customWidth="1"/>
    <col min="14122" max="14122" width="25.7109375" bestFit="1" customWidth="1"/>
    <col min="14123" max="14123" width="33.5703125" bestFit="1" customWidth="1"/>
    <col min="14124" max="14124" width="36.5703125" bestFit="1" customWidth="1"/>
    <col min="14125" max="14125" width="22.7109375" bestFit="1" customWidth="1"/>
    <col min="14126" max="14126" width="30" bestFit="1" customWidth="1"/>
    <col min="14127" max="14127" width="27" bestFit="1" customWidth="1"/>
    <col min="14128" max="14128" width="27.28515625" bestFit="1" customWidth="1"/>
    <col min="14129" max="14129" width="24.28515625" bestFit="1" customWidth="1"/>
    <col min="14130" max="14130" width="24.5703125" bestFit="1" customWidth="1"/>
    <col min="14131" max="14131" width="26.85546875" bestFit="1" customWidth="1"/>
    <col min="14132" max="14132" width="27.140625" bestFit="1" customWidth="1"/>
    <col min="14133" max="14133" width="24.140625" bestFit="1" customWidth="1"/>
    <col min="14134" max="14134" width="24.42578125" bestFit="1" customWidth="1"/>
    <col min="14135" max="14135" width="24.85546875" bestFit="1" customWidth="1"/>
    <col min="14329" max="14329" width="48.140625" bestFit="1" customWidth="1"/>
    <col min="14330" max="14330" width="29.7109375" bestFit="1" customWidth="1"/>
    <col min="14331" max="14331" width="9.5703125" customWidth="1"/>
    <col min="14332" max="14332" width="15.5703125" bestFit="1" customWidth="1"/>
    <col min="14333" max="14341" width="18.42578125" bestFit="1" customWidth="1"/>
    <col min="14342" max="14342" width="19.42578125" bestFit="1" customWidth="1"/>
    <col min="14343" max="14343" width="6.5703125" bestFit="1" customWidth="1"/>
    <col min="14344" max="14352" width="16.7109375" bestFit="1" customWidth="1"/>
    <col min="14353" max="14363" width="17.85546875" bestFit="1" customWidth="1"/>
    <col min="14364" max="14368" width="24.5703125" bestFit="1" customWidth="1"/>
    <col min="14369" max="14373" width="25.85546875" bestFit="1" customWidth="1"/>
    <col min="14374" max="14374" width="12.140625" bestFit="1" customWidth="1"/>
    <col min="14375" max="14375" width="14.5703125" bestFit="1" customWidth="1"/>
    <col min="14376" max="14376" width="17.5703125" bestFit="1" customWidth="1"/>
    <col min="14377" max="14377" width="22.7109375" bestFit="1" customWidth="1"/>
    <col min="14378" max="14378" width="25.7109375" bestFit="1" customWidth="1"/>
    <col min="14379" max="14379" width="33.5703125" bestFit="1" customWidth="1"/>
    <col min="14380" max="14380" width="36.5703125" bestFit="1" customWidth="1"/>
    <col min="14381" max="14381" width="22.7109375" bestFit="1" customWidth="1"/>
    <col min="14382" max="14382" width="30" bestFit="1" customWidth="1"/>
    <col min="14383" max="14383" width="27" bestFit="1" customWidth="1"/>
    <col min="14384" max="14384" width="27.28515625" bestFit="1" customWidth="1"/>
    <col min="14385" max="14385" width="24.28515625" bestFit="1" customWidth="1"/>
    <col min="14386" max="14386" width="24.5703125" bestFit="1" customWidth="1"/>
    <col min="14387" max="14387" width="26.85546875" bestFit="1" customWidth="1"/>
    <col min="14388" max="14388" width="27.140625" bestFit="1" customWidth="1"/>
    <col min="14389" max="14389" width="24.140625" bestFit="1" customWidth="1"/>
    <col min="14390" max="14390" width="24.42578125" bestFit="1" customWidth="1"/>
    <col min="14391" max="14391" width="24.85546875" bestFit="1" customWidth="1"/>
    <col min="14585" max="14585" width="48.140625" bestFit="1" customWidth="1"/>
    <col min="14586" max="14586" width="29.7109375" bestFit="1" customWidth="1"/>
    <col min="14587" max="14587" width="9.5703125" customWidth="1"/>
    <col min="14588" max="14588" width="15.5703125" bestFit="1" customWidth="1"/>
    <col min="14589" max="14597" width="18.42578125" bestFit="1" customWidth="1"/>
    <col min="14598" max="14598" width="19.42578125" bestFit="1" customWidth="1"/>
    <col min="14599" max="14599" width="6.5703125" bestFit="1" customWidth="1"/>
    <col min="14600" max="14608" width="16.7109375" bestFit="1" customWidth="1"/>
    <col min="14609" max="14619" width="17.85546875" bestFit="1" customWidth="1"/>
    <col min="14620" max="14624" width="24.5703125" bestFit="1" customWidth="1"/>
    <col min="14625" max="14629" width="25.85546875" bestFit="1" customWidth="1"/>
    <col min="14630" max="14630" width="12.140625" bestFit="1" customWidth="1"/>
    <col min="14631" max="14631" width="14.5703125" bestFit="1" customWidth="1"/>
    <col min="14632" max="14632" width="17.5703125" bestFit="1" customWidth="1"/>
    <col min="14633" max="14633" width="22.7109375" bestFit="1" customWidth="1"/>
    <col min="14634" max="14634" width="25.7109375" bestFit="1" customWidth="1"/>
    <col min="14635" max="14635" width="33.5703125" bestFit="1" customWidth="1"/>
    <col min="14636" max="14636" width="36.5703125" bestFit="1" customWidth="1"/>
    <col min="14637" max="14637" width="22.7109375" bestFit="1" customWidth="1"/>
    <col min="14638" max="14638" width="30" bestFit="1" customWidth="1"/>
    <col min="14639" max="14639" width="27" bestFit="1" customWidth="1"/>
    <col min="14640" max="14640" width="27.28515625" bestFit="1" customWidth="1"/>
    <col min="14641" max="14641" width="24.28515625" bestFit="1" customWidth="1"/>
    <col min="14642" max="14642" width="24.5703125" bestFit="1" customWidth="1"/>
    <col min="14643" max="14643" width="26.85546875" bestFit="1" customWidth="1"/>
    <col min="14644" max="14644" width="27.140625" bestFit="1" customWidth="1"/>
    <col min="14645" max="14645" width="24.140625" bestFit="1" customWidth="1"/>
    <col min="14646" max="14646" width="24.42578125" bestFit="1" customWidth="1"/>
    <col min="14647" max="14647" width="24.85546875" bestFit="1" customWidth="1"/>
    <col min="14841" max="14841" width="48.140625" bestFit="1" customWidth="1"/>
    <col min="14842" max="14842" width="29.7109375" bestFit="1" customWidth="1"/>
    <col min="14843" max="14843" width="9.5703125" customWidth="1"/>
    <col min="14844" max="14844" width="15.5703125" bestFit="1" customWidth="1"/>
    <col min="14845" max="14853" width="18.42578125" bestFit="1" customWidth="1"/>
    <col min="14854" max="14854" width="19.42578125" bestFit="1" customWidth="1"/>
    <col min="14855" max="14855" width="6.5703125" bestFit="1" customWidth="1"/>
    <col min="14856" max="14864" width="16.7109375" bestFit="1" customWidth="1"/>
    <col min="14865" max="14875" width="17.85546875" bestFit="1" customWidth="1"/>
    <col min="14876" max="14880" width="24.5703125" bestFit="1" customWidth="1"/>
    <col min="14881" max="14885" width="25.85546875" bestFit="1" customWidth="1"/>
    <col min="14886" max="14886" width="12.140625" bestFit="1" customWidth="1"/>
    <col min="14887" max="14887" width="14.5703125" bestFit="1" customWidth="1"/>
    <col min="14888" max="14888" width="17.5703125" bestFit="1" customWidth="1"/>
    <col min="14889" max="14889" width="22.7109375" bestFit="1" customWidth="1"/>
    <col min="14890" max="14890" width="25.7109375" bestFit="1" customWidth="1"/>
    <col min="14891" max="14891" width="33.5703125" bestFit="1" customWidth="1"/>
    <col min="14892" max="14892" width="36.5703125" bestFit="1" customWidth="1"/>
    <col min="14893" max="14893" width="22.7109375" bestFit="1" customWidth="1"/>
    <col min="14894" max="14894" width="30" bestFit="1" customWidth="1"/>
    <col min="14895" max="14895" width="27" bestFit="1" customWidth="1"/>
    <col min="14896" max="14896" width="27.28515625" bestFit="1" customWidth="1"/>
    <col min="14897" max="14897" width="24.28515625" bestFit="1" customWidth="1"/>
    <col min="14898" max="14898" width="24.5703125" bestFit="1" customWidth="1"/>
    <col min="14899" max="14899" width="26.85546875" bestFit="1" customWidth="1"/>
    <col min="14900" max="14900" width="27.140625" bestFit="1" customWidth="1"/>
    <col min="14901" max="14901" width="24.140625" bestFit="1" customWidth="1"/>
    <col min="14902" max="14902" width="24.42578125" bestFit="1" customWidth="1"/>
    <col min="14903" max="14903" width="24.85546875" bestFit="1" customWidth="1"/>
    <col min="15097" max="15097" width="48.140625" bestFit="1" customWidth="1"/>
    <col min="15098" max="15098" width="29.7109375" bestFit="1" customWidth="1"/>
    <col min="15099" max="15099" width="9.5703125" customWidth="1"/>
    <col min="15100" max="15100" width="15.5703125" bestFit="1" customWidth="1"/>
    <col min="15101" max="15109" width="18.42578125" bestFit="1" customWidth="1"/>
    <col min="15110" max="15110" width="19.42578125" bestFit="1" customWidth="1"/>
    <col min="15111" max="15111" width="6.5703125" bestFit="1" customWidth="1"/>
    <col min="15112" max="15120" width="16.7109375" bestFit="1" customWidth="1"/>
    <col min="15121" max="15131" width="17.85546875" bestFit="1" customWidth="1"/>
    <col min="15132" max="15136" width="24.5703125" bestFit="1" customWidth="1"/>
    <col min="15137" max="15141" width="25.85546875" bestFit="1" customWidth="1"/>
    <col min="15142" max="15142" width="12.140625" bestFit="1" customWidth="1"/>
    <col min="15143" max="15143" width="14.5703125" bestFit="1" customWidth="1"/>
    <col min="15144" max="15144" width="17.5703125" bestFit="1" customWidth="1"/>
    <col min="15145" max="15145" width="22.7109375" bestFit="1" customWidth="1"/>
    <col min="15146" max="15146" width="25.7109375" bestFit="1" customWidth="1"/>
    <col min="15147" max="15147" width="33.5703125" bestFit="1" customWidth="1"/>
    <col min="15148" max="15148" width="36.5703125" bestFit="1" customWidth="1"/>
    <col min="15149" max="15149" width="22.7109375" bestFit="1" customWidth="1"/>
    <col min="15150" max="15150" width="30" bestFit="1" customWidth="1"/>
    <col min="15151" max="15151" width="27" bestFit="1" customWidth="1"/>
    <col min="15152" max="15152" width="27.28515625" bestFit="1" customWidth="1"/>
    <col min="15153" max="15153" width="24.28515625" bestFit="1" customWidth="1"/>
    <col min="15154" max="15154" width="24.5703125" bestFit="1" customWidth="1"/>
    <col min="15155" max="15155" width="26.85546875" bestFit="1" customWidth="1"/>
    <col min="15156" max="15156" width="27.140625" bestFit="1" customWidth="1"/>
    <col min="15157" max="15157" width="24.140625" bestFit="1" customWidth="1"/>
    <col min="15158" max="15158" width="24.42578125" bestFit="1" customWidth="1"/>
    <col min="15159" max="15159" width="24.85546875" bestFit="1" customWidth="1"/>
    <col min="15353" max="15353" width="48.140625" bestFit="1" customWidth="1"/>
    <col min="15354" max="15354" width="29.7109375" bestFit="1" customWidth="1"/>
    <col min="15355" max="15355" width="9.5703125" customWidth="1"/>
    <col min="15356" max="15356" width="15.5703125" bestFit="1" customWidth="1"/>
    <col min="15357" max="15365" width="18.42578125" bestFit="1" customWidth="1"/>
    <col min="15366" max="15366" width="19.42578125" bestFit="1" customWidth="1"/>
    <col min="15367" max="15367" width="6.5703125" bestFit="1" customWidth="1"/>
    <col min="15368" max="15376" width="16.7109375" bestFit="1" customWidth="1"/>
    <col min="15377" max="15387" width="17.85546875" bestFit="1" customWidth="1"/>
    <col min="15388" max="15392" width="24.5703125" bestFit="1" customWidth="1"/>
    <col min="15393" max="15397" width="25.85546875" bestFit="1" customWidth="1"/>
    <col min="15398" max="15398" width="12.140625" bestFit="1" customWidth="1"/>
    <col min="15399" max="15399" width="14.5703125" bestFit="1" customWidth="1"/>
    <col min="15400" max="15400" width="17.5703125" bestFit="1" customWidth="1"/>
    <col min="15401" max="15401" width="22.7109375" bestFit="1" customWidth="1"/>
    <col min="15402" max="15402" width="25.7109375" bestFit="1" customWidth="1"/>
    <col min="15403" max="15403" width="33.5703125" bestFit="1" customWidth="1"/>
    <col min="15404" max="15404" width="36.5703125" bestFit="1" customWidth="1"/>
    <col min="15405" max="15405" width="22.7109375" bestFit="1" customWidth="1"/>
    <col min="15406" max="15406" width="30" bestFit="1" customWidth="1"/>
    <col min="15407" max="15407" width="27" bestFit="1" customWidth="1"/>
    <col min="15408" max="15408" width="27.28515625" bestFit="1" customWidth="1"/>
    <col min="15409" max="15409" width="24.28515625" bestFit="1" customWidth="1"/>
    <col min="15410" max="15410" width="24.5703125" bestFit="1" customWidth="1"/>
    <col min="15411" max="15411" width="26.85546875" bestFit="1" customWidth="1"/>
    <col min="15412" max="15412" width="27.140625" bestFit="1" customWidth="1"/>
    <col min="15413" max="15413" width="24.140625" bestFit="1" customWidth="1"/>
    <col min="15414" max="15414" width="24.42578125" bestFit="1" customWidth="1"/>
    <col min="15415" max="15415" width="24.85546875" bestFit="1" customWidth="1"/>
    <col min="15609" max="15609" width="48.140625" bestFit="1" customWidth="1"/>
    <col min="15610" max="15610" width="29.7109375" bestFit="1" customWidth="1"/>
    <col min="15611" max="15611" width="9.5703125" customWidth="1"/>
    <col min="15612" max="15612" width="15.5703125" bestFit="1" customWidth="1"/>
    <col min="15613" max="15621" width="18.42578125" bestFit="1" customWidth="1"/>
    <col min="15622" max="15622" width="19.42578125" bestFit="1" customWidth="1"/>
    <col min="15623" max="15623" width="6.5703125" bestFit="1" customWidth="1"/>
    <col min="15624" max="15632" width="16.7109375" bestFit="1" customWidth="1"/>
    <col min="15633" max="15643" width="17.85546875" bestFit="1" customWidth="1"/>
    <col min="15644" max="15648" width="24.5703125" bestFit="1" customWidth="1"/>
    <col min="15649" max="15653" width="25.85546875" bestFit="1" customWidth="1"/>
    <col min="15654" max="15654" width="12.140625" bestFit="1" customWidth="1"/>
    <col min="15655" max="15655" width="14.5703125" bestFit="1" customWidth="1"/>
    <col min="15656" max="15656" width="17.5703125" bestFit="1" customWidth="1"/>
    <col min="15657" max="15657" width="22.7109375" bestFit="1" customWidth="1"/>
    <col min="15658" max="15658" width="25.7109375" bestFit="1" customWidth="1"/>
    <col min="15659" max="15659" width="33.5703125" bestFit="1" customWidth="1"/>
    <col min="15660" max="15660" width="36.5703125" bestFit="1" customWidth="1"/>
    <col min="15661" max="15661" width="22.7109375" bestFit="1" customWidth="1"/>
    <col min="15662" max="15662" width="30" bestFit="1" customWidth="1"/>
    <col min="15663" max="15663" width="27" bestFit="1" customWidth="1"/>
    <col min="15664" max="15664" width="27.28515625" bestFit="1" customWidth="1"/>
    <col min="15665" max="15665" width="24.28515625" bestFit="1" customWidth="1"/>
    <col min="15666" max="15666" width="24.5703125" bestFit="1" customWidth="1"/>
    <col min="15667" max="15667" width="26.85546875" bestFit="1" customWidth="1"/>
    <col min="15668" max="15668" width="27.140625" bestFit="1" customWidth="1"/>
    <col min="15669" max="15669" width="24.140625" bestFit="1" customWidth="1"/>
    <col min="15670" max="15670" width="24.42578125" bestFit="1" customWidth="1"/>
    <col min="15671" max="15671" width="24.85546875" bestFit="1" customWidth="1"/>
    <col min="15865" max="15865" width="48.140625" bestFit="1" customWidth="1"/>
    <col min="15866" max="15866" width="29.7109375" bestFit="1" customWidth="1"/>
    <col min="15867" max="15867" width="9.5703125" customWidth="1"/>
    <col min="15868" max="15868" width="15.5703125" bestFit="1" customWidth="1"/>
    <col min="15869" max="15877" width="18.42578125" bestFit="1" customWidth="1"/>
    <col min="15878" max="15878" width="19.42578125" bestFit="1" customWidth="1"/>
    <col min="15879" max="15879" width="6.5703125" bestFit="1" customWidth="1"/>
    <col min="15880" max="15888" width="16.7109375" bestFit="1" customWidth="1"/>
    <col min="15889" max="15899" width="17.85546875" bestFit="1" customWidth="1"/>
    <col min="15900" max="15904" width="24.5703125" bestFit="1" customWidth="1"/>
    <col min="15905" max="15909" width="25.85546875" bestFit="1" customWidth="1"/>
    <col min="15910" max="15910" width="12.140625" bestFit="1" customWidth="1"/>
    <col min="15911" max="15911" width="14.5703125" bestFit="1" customWidth="1"/>
    <col min="15912" max="15912" width="17.5703125" bestFit="1" customWidth="1"/>
    <col min="15913" max="15913" width="22.7109375" bestFit="1" customWidth="1"/>
    <col min="15914" max="15914" width="25.7109375" bestFit="1" customWidth="1"/>
    <col min="15915" max="15915" width="33.5703125" bestFit="1" customWidth="1"/>
    <col min="15916" max="15916" width="36.5703125" bestFit="1" customWidth="1"/>
    <col min="15917" max="15917" width="22.7109375" bestFit="1" customWidth="1"/>
    <col min="15918" max="15918" width="30" bestFit="1" customWidth="1"/>
    <col min="15919" max="15919" width="27" bestFit="1" customWidth="1"/>
    <col min="15920" max="15920" width="27.28515625" bestFit="1" customWidth="1"/>
    <col min="15921" max="15921" width="24.28515625" bestFit="1" customWidth="1"/>
    <col min="15922" max="15922" width="24.5703125" bestFit="1" customWidth="1"/>
    <col min="15923" max="15923" width="26.85546875" bestFit="1" customWidth="1"/>
    <col min="15924" max="15924" width="27.140625" bestFit="1" customWidth="1"/>
    <col min="15925" max="15925" width="24.140625" bestFit="1" customWidth="1"/>
    <col min="15926" max="15926" width="24.42578125" bestFit="1" customWidth="1"/>
    <col min="15927" max="15927" width="24.85546875" bestFit="1" customWidth="1"/>
    <col min="16121" max="16121" width="48.140625" bestFit="1" customWidth="1"/>
    <col min="16122" max="16122" width="29.7109375" bestFit="1" customWidth="1"/>
    <col min="16123" max="16123" width="9.5703125" customWidth="1"/>
    <col min="16124" max="16124" width="15.5703125" bestFit="1" customWidth="1"/>
    <col min="16125" max="16133" width="18.42578125" bestFit="1" customWidth="1"/>
    <col min="16134" max="16134" width="19.42578125" bestFit="1" customWidth="1"/>
    <col min="16135" max="16135" width="6.5703125" bestFit="1" customWidth="1"/>
    <col min="16136" max="16144" width="16.7109375" bestFit="1" customWidth="1"/>
    <col min="16145" max="16155" width="17.85546875" bestFit="1" customWidth="1"/>
    <col min="16156" max="16160" width="24.5703125" bestFit="1" customWidth="1"/>
    <col min="16161" max="16165" width="25.85546875" bestFit="1" customWidth="1"/>
    <col min="16166" max="16166" width="12.140625" bestFit="1" customWidth="1"/>
    <col min="16167" max="16167" width="14.5703125" bestFit="1" customWidth="1"/>
    <col min="16168" max="16168" width="17.5703125" bestFit="1" customWidth="1"/>
    <col min="16169" max="16169" width="22.7109375" bestFit="1" customWidth="1"/>
    <col min="16170" max="16170" width="25.7109375" bestFit="1" customWidth="1"/>
    <col min="16171" max="16171" width="33.5703125" bestFit="1" customWidth="1"/>
    <col min="16172" max="16172" width="36.5703125" bestFit="1" customWidth="1"/>
    <col min="16173" max="16173" width="22.7109375" bestFit="1" customWidth="1"/>
    <col min="16174" max="16174" width="30" bestFit="1" customWidth="1"/>
    <col min="16175" max="16175" width="27" bestFit="1" customWidth="1"/>
    <col min="16176" max="16176" width="27.28515625" bestFit="1" customWidth="1"/>
    <col min="16177" max="16177" width="24.28515625" bestFit="1" customWidth="1"/>
    <col min="16178" max="16178" width="24.5703125" bestFit="1" customWidth="1"/>
    <col min="16179" max="16179" width="26.85546875" bestFit="1" customWidth="1"/>
    <col min="16180" max="16180" width="27.140625" bestFit="1" customWidth="1"/>
    <col min="16181" max="16181" width="24.140625" bestFit="1" customWidth="1"/>
    <col min="16182" max="16182" width="24.42578125" bestFit="1" customWidth="1"/>
    <col min="16183" max="16183" width="24.85546875" bestFit="1" customWidth="1"/>
  </cols>
  <sheetData>
    <row r="1" spans="1:73" s="2" customFormat="1" ht="25.5">
      <c r="A1" s="1" t="s">
        <v>273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26" t="s">
        <v>159</v>
      </c>
      <c r="BE1" s="26" t="s">
        <v>160</v>
      </c>
      <c r="BF1" s="22" t="s">
        <v>161</v>
      </c>
      <c r="BG1" s="22" t="s">
        <v>162</v>
      </c>
      <c r="BH1" s="29" t="s">
        <v>151</v>
      </c>
      <c r="BI1" s="29" t="s">
        <v>152</v>
      </c>
      <c r="BJ1" s="29" t="s">
        <v>153</v>
      </c>
      <c r="BK1" s="29" t="s">
        <v>154</v>
      </c>
      <c r="BL1" s="29" t="s">
        <v>155</v>
      </c>
      <c r="BM1" s="29" t="s">
        <v>162</v>
      </c>
      <c r="BN1" s="29" t="s">
        <v>171</v>
      </c>
      <c r="BO1" s="29" t="s">
        <v>172</v>
      </c>
      <c r="BP1" s="29" t="s">
        <v>163</v>
      </c>
      <c r="BQ1" s="40" t="s">
        <v>173</v>
      </c>
      <c r="BR1" s="19">
        <v>750</v>
      </c>
      <c r="BS1" s="23" t="s">
        <v>156</v>
      </c>
      <c r="BT1" s="24">
        <v>5.8999999999999997E-2</v>
      </c>
      <c r="BU1" s="25">
        <v>0.64</v>
      </c>
    </row>
    <row r="2" spans="1:73" ht="30">
      <c r="A2" t="s">
        <v>143</v>
      </c>
      <c r="B2" s="3" t="s">
        <v>165</v>
      </c>
      <c r="C2" s="4">
        <v>20.92</v>
      </c>
      <c r="D2" s="4">
        <v>1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5">
        <v>2.9399999999999999E-2</v>
      </c>
      <c r="P2" s="5">
        <v>4.4000000000000003E-3</v>
      </c>
      <c r="Q2" s="5">
        <v>-4.1000000000000003E-3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5.7000000000000002E-3</v>
      </c>
      <c r="AV2" s="5">
        <v>4.7000000000000002E-3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1.0864</v>
      </c>
      <c r="BD2" s="5">
        <v>5.1999999999999998E-3</v>
      </c>
      <c r="BE2" s="5">
        <v>1.2999999999999999E-3</v>
      </c>
      <c r="BF2" s="5">
        <v>0.25</v>
      </c>
      <c r="BG2" s="27">
        <v>2E-3</v>
      </c>
      <c r="BH2" s="21">
        <f t="shared" ref="BH2:BH33" si="0">$BR$1*$BT$4</f>
        <v>54.779999999999994</v>
      </c>
      <c r="BI2" s="21">
        <f t="shared" ref="BI2:BI33" si="1">SUM($C2:$N2)+$BR$1*SUM($O2:$AI2,$AT2)</f>
        <v>44.195</v>
      </c>
      <c r="BJ2" s="21">
        <f t="shared" ref="BJ2:BJ33" si="2">$BR$1*$BT$4*($BC2-1)</f>
        <v>4.7329920000000012</v>
      </c>
      <c r="BK2" s="21">
        <f t="shared" ref="BK2:BK33" si="3">$BR$1*$BC2*SUM($AU2:$AV2)</f>
        <v>8.4739199999999997</v>
      </c>
      <c r="BL2" s="21">
        <f t="shared" ref="BL2:BL33" si="4">SUM(BD2:BE2)*$BR$1*$BC2+BF2</f>
        <v>5.5461999999999998</v>
      </c>
      <c r="BM2" s="21">
        <f>BG2*$BR$1</f>
        <v>1.5</v>
      </c>
      <c r="BN2" s="49">
        <f>SUM(BH2:BM2)*0.13</f>
        <v>15.499654559999998</v>
      </c>
      <c r="BO2" s="49">
        <f>SUM(BH2:BN2)*0.1</f>
        <v>13.472776656000001</v>
      </c>
      <c r="BP2" s="49">
        <f>SUM(BH2:BN2)-BO2</f>
        <v>121.25498990399998</v>
      </c>
      <c r="BS2" s="18" t="s">
        <v>157</v>
      </c>
      <c r="BT2" s="19">
        <v>8.8999999999999996E-2</v>
      </c>
      <c r="BU2" s="20">
        <v>0.18</v>
      </c>
    </row>
    <row r="3" spans="1:73">
      <c r="A3" t="s">
        <v>54</v>
      </c>
      <c r="B3" s="3" t="s">
        <v>55</v>
      </c>
      <c r="C3" s="4">
        <v>30.58</v>
      </c>
      <c r="D3" s="4">
        <v>3.5</v>
      </c>
      <c r="E3" s="4">
        <v>0.28999999999999998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5">
        <v>1.21E-2</v>
      </c>
      <c r="P3" s="5">
        <v>-1.8E-3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-2.8E-3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6.0000000000000001E-3</v>
      </c>
      <c r="AV3" s="5">
        <v>3.7000000000000002E-3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1.0752999999999999</v>
      </c>
      <c r="BD3" s="5">
        <v>5.1999999999999998E-3</v>
      </c>
      <c r="BE3" s="5">
        <v>1.2999999999999999E-3</v>
      </c>
      <c r="BF3" s="5">
        <v>0.25</v>
      </c>
      <c r="BG3" s="5">
        <v>7.0000000000000001E-3</v>
      </c>
      <c r="BH3" s="21">
        <f t="shared" si="0"/>
        <v>54.779999999999994</v>
      </c>
      <c r="BI3" s="21">
        <f t="shared" si="1"/>
        <v>42.094999999999999</v>
      </c>
      <c r="BJ3" s="21">
        <f t="shared" si="2"/>
        <v>4.1249339999999952</v>
      </c>
      <c r="BK3" s="21">
        <f t="shared" si="3"/>
        <v>7.8228074999999997</v>
      </c>
      <c r="BL3" s="21">
        <f t="shared" si="4"/>
        <v>5.4920874999999993</v>
      </c>
      <c r="BM3" s="21">
        <f t="shared" ref="BM3:BM66" si="5">BG3*$BR$1</f>
        <v>5.25</v>
      </c>
      <c r="BN3" s="49">
        <f t="shared" ref="BN3:BN66" si="6">SUM(BH3:BM3)*0.13</f>
        <v>15.543427769999999</v>
      </c>
      <c r="BO3" s="49">
        <f t="shared" ref="BO3:BO66" si="7">SUM(BH3:BN3)*0.1</f>
        <v>13.510825677</v>
      </c>
      <c r="BP3" s="49">
        <f t="shared" ref="BP3:BP66" si="8">SUM(BH3:BN3)-BO3</f>
        <v>121.597431093</v>
      </c>
      <c r="BS3" s="18" t="s">
        <v>158</v>
      </c>
      <c r="BT3" s="19">
        <v>0.107</v>
      </c>
      <c r="BU3" s="20">
        <v>0.18</v>
      </c>
    </row>
    <row r="4" spans="1:73">
      <c r="A4" t="s">
        <v>57</v>
      </c>
      <c r="B4" s="3" t="s">
        <v>55</v>
      </c>
      <c r="C4" s="4">
        <v>13.68</v>
      </c>
      <c r="D4" s="4">
        <v>2</v>
      </c>
      <c r="E4" s="4">
        <v>0.21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5">
        <v>1.8599999999999998E-2</v>
      </c>
      <c r="P4" s="5">
        <v>-1.6000000000000001E-3</v>
      </c>
      <c r="Q4" s="5">
        <v>1.1999999999999999E-3</v>
      </c>
      <c r="R4" s="5">
        <v>4.0000000000000002E-4</v>
      </c>
      <c r="S4" s="5">
        <v>-2.9999999999999997E-4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2.5999999999999999E-3</v>
      </c>
      <c r="AP4" s="5">
        <v>0</v>
      </c>
      <c r="AQ4" s="5">
        <v>0</v>
      </c>
      <c r="AR4" s="5">
        <v>0</v>
      </c>
      <c r="AS4" s="5">
        <v>0</v>
      </c>
      <c r="AT4" s="5">
        <v>2.0000000000000001E-4</v>
      </c>
      <c r="AU4" s="5">
        <v>6.1999999999999998E-3</v>
      </c>
      <c r="AV4" s="5">
        <v>5.3E-3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1.0356000000000001</v>
      </c>
      <c r="BD4" s="5">
        <v>5.1999999999999998E-3</v>
      </c>
      <c r="BE4" s="5">
        <v>1.2999999999999999E-3</v>
      </c>
      <c r="BF4" s="5">
        <v>0.25</v>
      </c>
      <c r="BG4" s="5">
        <v>7.0000000000000001E-3</v>
      </c>
      <c r="BH4" s="21">
        <f t="shared" si="0"/>
        <v>54.779999999999994</v>
      </c>
      <c r="BI4" s="21">
        <f t="shared" si="1"/>
        <v>29.764999999999997</v>
      </c>
      <c r="BJ4" s="21">
        <f t="shared" si="2"/>
        <v>1.9501680000000039</v>
      </c>
      <c r="BK4" s="21">
        <f t="shared" si="3"/>
        <v>8.9320500000000003</v>
      </c>
      <c r="BL4" s="21">
        <f t="shared" si="4"/>
        <v>5.2985500000000005</v>
      </c>
      <c r="BM4" s="21">
        <f t="shared" si="5"/>
        <v>5.25</v>
      </c>
      <c r="BN4" s="49">
        <f t="shared" si="6"/>
        <v>13.776849840000001</v>
      </c>
      <c r="BO4" s="49">
        <f t="shared" si="7"/>
        <v>11.975261784000001</v>
      </c>
      <c r="BP4" s="49">
        <f t="shared" si="8"/>
        <v>107.777356056</v>
      </c>
      <c r="BT4">
        <f>BT1*BU1+BT2*BU2+BT3*BU3</f>
        <v>7.3039999999999994E-2</v>
      </c>
    </row>
    <row r="5" spans="1:73">
      <c r="A5" t="s">
        <v>58</v>
      </c>
      <c r="B5" s="3" t="s">
        <v>55</v>
      </c>
      <c r="C5" s="4">
        <v>11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5">
        <v>2.3699999999999999E-2</v>
      </c>
      <c r="P5" s="5">
        <v>2.3999999999999998E-3</v>
      </c>
      <c r="Q5" s="5">
        <v>-8.3999999999999995E-3</v>
      </c>
      <c r="R5" s="5">
        <v>7.4999999999999997E-3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2.3999999999999998E-3</v>
      </c>
      <c r="AU5" s="5">
        <v>6.4999999999999997E-3</v>
      </c>
      <c r="AV5" s="5">
        <v>4.3E-3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1.0482</v>
      </c>
      <c r="BD5" s="5">
        <v>5.1999999999999998E-3</v>
      </c>
      <c r="BE5" s="5">
        <v>1.2999999999999999E-3</v>
      </c>
      <c r="BF5" s="5">
        <v>0.25</v>
      </c>
      <c r="BG5" s="5">
        <v>7.0000000000000001E-3</v>
      </c>
      <c r="BH5" s="21">
        <f t="shared" si="0"/>
        <v>54.779999999999994</v>
      </c>
      <c r="BI5" s="21">
        <f t="shared" si="1"/>
        <v>32.700000000000003</v>
      </c>
      <c r="BJ5" s="21">
        <f t="shared" si="2"/>
        <v>2.6403960000000009</v>
      </c>
      <c r="BK5" s="21">
        <f t="shared" si="3"/>
        <v>8.4904200000000003</v>
      </c>
      <c r="BL5" s="21">
        <f t="shared" si="4"/>
        <v>5.3599750000000004</v>
      </c>
      <c r="BM5" s="21">
        <f t="shared" si="5"/>
        <v>5.25</v>
      </c>
      <c r="BN5" s="49">
        <f t="shared" si="6"/>
        <v>14.19870283</v>
      </c>
      <c r="BO5" s="49">
        <f t="shared" si="7"/>
        <v>12.341949382999999</v>
      </c>
      <c r="BP5" s="49">
        <f t="shared" si="8"/>
        <v>111.07754444699999</v>
      </c>
    </row>
    <row r="6" spans="1:73">
      <c r="A6" t="s">
        <v>59</v>
      </c>
      <c r="B6" s="3" t="s">
        <v>55</v>
      </c>
      <c r="C6" s="4">
        <v>11.36</v>
      </c>
      <c r="D6" s="4">
        <v>2.0699999999999998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5">
        <v>1.37E-2</v>
      </c>
      <c r="P6" s="5">
        <v>-4.4000000000000003E-3</v>
      </c>
      <c r="Q6" s="5">
        <v>-2.5999999999999999E-3</v>
      </c>
      <c r="R6" s="5">
        <v>-4.0000000000000002E-4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2.3999999999999998E-3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7.1000000000000004E-3</v>
      </c>
      <c r="AV6" s="5">
        <v>5.0000000000000001E-3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1.042</v>
      </c>
      <c r="BD6" s="5">
        <v>5.1999999999999998E-3</v>
      </c>
      <c r="BE6" s="5">
        <v>1.2999999999999999E-3</v>
      </c>
      <c r="BF6" s="5">
        <v>0.25</v>
      </c>
      <c r="BG6" s="5">
        <v>7.0000000000000001E-3</v>
      </c>
      <c r="BH6" s="21">
        <f t="shared" si="0"/>
        <v>54.779999999999994</v>
      </c>
      <c r="BI6" s="21">
        <f t="shared" si="1"/>
        <v>18.155000000000001</v>
      </c>
      <c r="BJ6" s="21">
        <f t="shared" si="2"/>
        <v>2.3007600000000017</v>
      </c>
      <c r="BK6" s="21">
        <f t="shared" si="3"/>
        <v>9.4561499999999992</v>
      </c>
      <c r="BL6" s="21">
        <f t="shared" si="4"/>
        <v>5.3297499999999998</v>
      </c>
      <c r="BM6" s="21">
        <f t="shared" si="5"/>
        <v>5.25</v>
      </c>
      <c r="BN6" s="49">
        <f t="shared" si="6"/>
        <v>12.385315800000001</v>
      </c>
      <c r="BO6" s="49">
        <f t="shared" si="7"/>
        <v>10.765697580000001</v>
      </c>
      <c r="BP6" s="49">
        <f t="shared" si="8"/>
        <v>96.891278220000004</v>
      </c>
    </row>
    <row r="7" spans="1:73">
      <c r="A7" t="s">
        <v>60</v>
      </c>
      <c r="B7" s="3" t="s">
        <v>55</v>
      </c>
      <c r="C7" s="4">
        <v>12.12</v>
      </c>
      <c r="D7" s="4">
        <v>2.5</v>
      </c>
      <c r="E7" s="4">
        <v>0.21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5">
        <v>1.6500000000000001E-2</v>
      </c>
      <c r="P7" s="5">
        <v>-5.9999999999999995E-4</v>
      </c>
      <c r="Q7" s="5">
        <v>4.0000000000000002E-4</v>
      </c>
      <c r="R7" s="5">
        <v>-2.0000000000000001E-4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2.9999999999999997E-4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6.3E-3</v>
      </c>
      <c r="AV7" s="5">
        <v>5.4000000000000003E-3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1.0405</v>
      </c>
      <c r="BD7" s="5">
        <v>5.1999999999999998E-3</v>
      </c>
      <c r="BE7" s="5">
        <v>1.2999999999999999E-3</v>
      </c>
      <c r="BF7" s="5">
        <v>0.25</v>
      </c>
      <c r="BG7" s="5">
        <v>7.0000000000000001E-3</v>
      </c>
      <c r="BH7" s="21">
        <f t="shared" si="0"/>
        <v>54.779999999999994</v>
      </c>
      <c r="BI7" s="21">
        <f t="shared" si="1"/>
        <v>26.905000000000001</v>
      </c>
      <c r="BJ7" s="21">
        <f t="shared" si="2"/>
        <v>2.2185899999999985</v>
      </c>
      <c r="BK7" s="21">
        <f t="shared" si="3"/>
        <v>9.1303874999999994</v>
      </c>
      <c r="BL7" s="21">
        <f t="shared" si="4"/>
        <v>5.3224374999999995</v>
      </c>
      <c r="BM7" s="21">
        <f t="shared" si="5"/>
        <v>5.25</v>
      </c>
      <c r="BN7" s="49">
        <f t="shared" si="6"/>
        <v>13.46883395</v>
      </c>
      <c r="BO7" s="49">
        <f t="shared" si="7"/>
        <v>11.707524895000001</v>
      </c>
      <c r="BP7" s="49">
        <f t="shared" si="8"/>
        <v>105.367724055</v>
      </c>
    </row>
    <row r="8" spans="1:73">
      <c r="A8" t="s">
        <v>61</v>
      </c>
      <c r="B8" s="3" t="s">
        <v>55</v>
      </c>
      <c r="C8" s="4">
        <v>9.9499999999999993</v>
      </c>
      <c r="D8" s="4">
        <v>1.61</v>
      </c>
      <c r="E8" s="4">
        <v>0.18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5">
        <v>1.61E-2</v>
      </c>
      <c r="P8" s="5">
        <v>-4.0000000000000001E-3</v>
      </c>
      <c r="Q8" s="5">
        <v>-2.0999999999999999E-3</v>
      </c>
      <c r="R8" s="5">
        <v>-2.0000000000000001E-4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8.2000000000000007E-3</v>
      </c>
      <c r="AP8" s="5">
        <v>0</v>
      </c>
      <c r="AQ8" s="5">
        <v>0</v>
      </c>
      <c r="AR8" s="5">
        <v>0</v>
      </c>
      <c r="AS8" s="5">
        <v>0</v>
      </c>
      <c r="AT8" s="5">
        <v>1E-4</v>
      </c>
      <c r="AU8" s="5">
        <v>5.1999999999999998E-3</v>
      </c>
      <c r="AV8" s="5">
        <v>3.3999999999999998E-3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1.0286</v>
      </c>
      <c r="BD8" s="5">
        <v>5.1999999999999998E-3</v>
      </c>
      <c r="BE8" s="5">
        <v>1.2999999999999999E-3</v>
      </c>
      <c r="BF8" s="5">
        <v>0.25</v>
      </c>
      <c r="BG8" s="5">
        <v>7.0000000000000001E-3</v>
      </c>
      <c r="BH8" s="21">
        <f t="shared" si="0"/>
        <v>54.779999999999994</v>
      </c>
      <c r="BI8" s="21">
        <f t="shared" si="1"/>
        <v>19.164999999999999</v>
      </c>
      <c r="BJ8" s="21">
        <f t="shared" si="2"/>
        <v>1.5667079999999975</v>
      </c>
      <c r="BK8" s="21">
        <f t="shared" si="3"/>
        <v>6.6344699999999994</v>
      </c>
      <c r="BL8" s="21">
        <f t="shared" si="4"/>
        <v>5.2644250000000001</v>
      </c>
      <c r="BM8" s="21">
        <f t="shared" si="5"/>
        <v>5.25</v>
      </c>
      <c r="BN8" s="49">
        <f t="shared" si="6"/>
        <v>12.045878389999999</v>
      </c>
      <c r="BO8" s="49">
        <f t="shared" si="7"/>
        <v>10.470648138999998</v>
      </c>
      <c r="BP8" s="49">
        <f t="shared" si="8"/>
        <v>94.235833250999974</v>
      </c>
    </row>
    <row r="9" spans="1:73">
      <c r="A9" t="s">
        <v>62</v>
      </c>
      <c r="B9" s="3" t="s">
        <v>55</v>
      </c>
      <c r="C9" s="4">
        <v>18.010000000000002</v>
      </c>
      <c r="D9" s="4">
        <v>2.19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5">
        <v>1.5100000000000001E-2</v>
      </c>
      <c r="P9" s="5">
        <v>-3.3E-3</v>
      </c>
      <c r="Q9" s="5">
        <v>-4.0000000000000002E-4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1.6000000000000001E-3</v>
      </c>
      <c r="AU9" s="5">
        <v>4.4000000000000003E-3</v>
      </c>
      <c r="AV9" s="5">
        <v>3.5000000000000001E-3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1.0719000000000001</v>
      </c>
      <c r="BD9" s="5">
        <v>5.1999999999999998E-3</v>
      </c>
      <c r="BE9" s="5">
        <v>1.2999999999999999E-3</v>
      </c>
      <c r="BF9" s="5">
        <v>0.25</v>
      </c>
      <c r="BG9" s="27">
        <v>5.1000000000000004E-3</v>
      </c>
      <c r="BH9" s="21">
        <f t="shared" si="0"/>
        <v>54.779999999999994</v>
      </c>
      <c r="BI9" s="21">
        <f t="shared" si="1"/>
        <v>29.950000000000003</v>
      </c>
      <c r="BJ9" s="21">
        <f t="shared" si="2"/>
        <v>3.9386820000000036</v>
      </c>
      <c r="BK9" s="21">
        <f t="shared" si="3"/>
        <v>6.3510075000000015</v>
      </c>
      <c r="BL9" s="21">
        <f t="shared" si="4"/>
        <v>5.4755125000000007</v>
      </c>
      <c r="BM9" s="21">
        <f t="shared" si="5"/>
        <v>3.8250000000000002</v>
      </c>
      <c r="BN9" s="49">
        <f t="shared" si="6"/>
        <v>13.561626260000002</v>
      </c>
      <c r="BO9" s="49">
        <f t="shared" si="7"/>
        <v>11.788182826000002</v>
      </c>
      <c r="BP9" s="49">
        <f t="shared" si="8"/>
        <v>106.09364543400001</v>
      </c>
    </row>
    <row r="10" spans="1:73">
      <c r="A10" t="s">
        <v>63</v>
      </c>
      <c r="B10" s="3" t="s">
        <v>55</v>
      </c>
      <c r="C10" s="4">
        <v>18.010000000000002</v>
      </c>
      <c r="D10" s="4">
        <v>2.19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5">
        <v>1.5100000000000001E-2</v>
      </c>
      <c r="P10" s="5">
        <v>2E-3</v>
      </c>
      <c r="Q10" s="5">
        <v>-4.0000000000000002E-4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6.1999999999999998E-3</v>
      </c>
      <c r="AV10" s="5">
        <v>5.3E-3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1.0390999999999999</v>
      </c>
      <c r="BD10" s="5">
        <v>5.1999999999999998E-3</v>
      </c>
      <c r="BE10" s="5">
        <v>1.2999999999999999E-3</v>
      </c>
      <c r="BF10" s="5">
        <v>0.25</v>
      </c>
      <c r="BG10" s="27">
        <v>0</v>
      </c>
      <c r="BH10" s="21">
        <f t="shared" si="0"/>
        <v>54.779999999999994</v>
      </c>
      <c r="BI10" s="21">
        <f t="shared" si="1"/>
        <v>32.725000000000001</v>
      </c>
      <c r="BJ10" s="21">
        <f t="shared" si="2"/>
        <v>2.141897999999995</v>
      </c>
      <c r="BK10" s="21">
        <f t="shared" si="3"/>
        <v>8.9622374999999987</v>
      </c>
      <c r="BL10" s="21">
        <f t="shared" si="4"/>
        <v>5.3156124999999994</v>
      </c>
      <c r="BM10" s="21">
        <f t="shared" si="5"/>
        <v>0</v>
      </c>
      <c r="BN10" s="49">
        <f t="shared" si="6"/>
        <v>13.510217239999999</v>
      </c>
      <c r="BO10" s="49">
        <f t="shared" si="7"/>
        <v>11.743496524000001</v>
      </c>
      <c r="BP10" s="49">
        <f t="shared" si="8"/>
        <v>105.691468716</v>
      </c>
    </row>
    <row r="11" spans="1:73">
      <c r="A11" t="s">
        <v>64</v>
      </c>
      <c r="B11" s="3" t="s">
        <v>55</v>
      </c>
      <c r="C11" s="4">
        <v>15.46</v>
      </c>
      <c r="D11" s="4">
        <v>2.5</v>
      </c>
      <c r="E11" s="4">
        <v>0.17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5">
        <v>2.1899999999999999E-2</v>
      </c>
      <c r="P11" s="5">
        <v>1.8E-3</v>
      </c>
      <c r="Q11" s="5">
        <v>-2.0000000000000001E-4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1E-4</v>
      </c>
      <c r="AU11" s="5">
        <v>5.4999999999999997E-3</v>
      </c>
      <c r="AV11" s="5">
        <v>4.4999999999999997E-3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1.0382</v>
      </c>
      <c r="BD11" s="5">
        <v>5.1999999999999998E-3</v>
      </c>
      <c r="BE11" s="5">
        <v>1.2999999999999999E-3</v>
      </c>
      <c r="BF11" s="5">
        <v>0.25</v>
      </c>
      <c r="BG11" s="5">
        <v>7.0000000000000001E-3</v>
      </c>
      <c r="BH11" s="21">
        <f t="shared" si="0"/>
        <v>54.779999999999994</v>
      </c>
      <c r="BI11" s="21">
        <f t="shared" si="1"/>
        <v>35.83</v>
      </c>
      <c r="BJ11" s="21">
        <f t="shared" si="2"/>
        <v>2.0925960000000003</v>
      </c>
      <c r="BK11" s="21">
        <f t="shared" si="3"/>
        <v>7.7864999999999984</v>
      </c>
      <c r="BL11" s="21">
        <f t="shared" si="4"/>
        <v>5.3112250000000003</v>
      </c>
      <c r="BM11" s="21">
        <f t="shared" si="5"/>
        <v>5.25</v>
      </c>
      <c r="BN11" s="49">
        <f t="shared" si="6"/>
        <v>14.43654173</v>
      </c>
      <c r="BO11" s="49">
        <f t="shared" si="7"/>
        <v>12.548686273000001</v>
      </c>
      <c r="BP11" s="49">
        <f t="shared" si="8"/>
        <v>112.938176457</v>
      </c>
    </row>
    <row r="12" spans="1:73">
      <c r="A12" t="s">
        <v>65</v>
      </c>
      <c r="B12" s="3" t="s">
        <v>55</v>
      </c>
      <c r="C12" s="4">
        <v>13.79</v>
      </c>
      <c r="D12" s="4">
        <v>2.5</v>
      </c>
      <c r="E12" s="4">
        <v>0.21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5">
        <v>1.2699999999999999E-2</v>
      </c>
      <c r="P12" s="5">
        <v>-1.5E-3</v>
      </c>
      <c r="Q12" s="5">
        <v>-1.5E-3</v>
      </c>
      <c r="R12" s="5">
        <v>-1.5E-3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-1.8E-3</v>
      </c>
      <c r="AP12" s="5">
        <v>0</v>
      </c>
      <c r="AQ12" s="5">
        <v>0</v>
      </c>
      <c r="AR12" s="5">
        <v>0</v>
      </c>
      <c r="AS12" s="5">
        <v>0</v>
      </c>
      <c r="AT12" s="5">
        <v>5.9999999999999995E-4</v>
      </c>
      <c r="AU12" s="5">
        <v>5.4000000000000003E-3</v>
      </c>
      <c r="AV12" s="5">
        <v>4.4999999999999997E-3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1.0448999999999999</v>
      </c>
      <c r="BD12" s="5">
        <v>5.1999999999999998E-3</v>
      </c>
      <c r="BE12" s="5">
        <v>1.2999999999999999E-3</v>
      </c>
      <c r="BF12" s="5">
        <v>0.25</v>
      </c>
      <c r="BG12" s="5">
        <v>7.0000000000000001E-3</v>
      </c>
      <c r="BH12" s="21">
        <f t="shared" si="0"/>
        <v>54.779999999999994</v>
      </c>
      <c r="BI12" s="21">
        <f t="shared" si="1"/>
        <v>23.1</v>
      </c>
      <c r="BJ12" s="21">
        <f t="shared" si="2"/>
        <v>2.4596219999999964</v>
      </c>
      <c r="BK12" s="21">
        <f t="shared" si="3"/>
        <v>7.7583824999999988</v>
      </c>
      <c r="BL12" s="21">
        <f t="shared" si="4"/>
        <v>5.3438875000000001</v>
      </c>
      <c r="BM12" s="21">
        <f t="shared" si="5"/>
        <v>5.25</v>
      </c>
      <c r="BN12" s="49">
        <f t="shared" si="6"/>
        <v>12.829945959999998</v>
      </c>
      <c r="BO12" s="49">
        <f t="shared" si="7"/>
        <v>11.152183795999999</v>
      </c>
      <c r="BP12" s="49">
        <f t="shared" si="8"/>
        <v>100.36965416399998</v>
      </c>
    </row>
    <row r="13" spans="1:73">
      <c r="A13" t="s">
        <v>66</v>
      </c>
      <c r="B13" s="3" t="s">
        <v>55</v>
      </c>
      <c r="C13" s="4">
        <v>18.46</v>
      </c>
      <c r="D13" s="4">
        <v>2.5</v>
      </c>
      <c r="E13" s="4">
        <v>0.26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1.0200000000000001E-2</v>
      </c>
      <c r="P13" s="5">
        <v>-2.8999999999999998E-3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1.7000000000000001E-2</v>
      </c>
      <c r="AP13" s="5">
        <v>0</v>
      </c>
      <c r="AQ13" s="5">
        <v>0</v>
      </c>
      <c r="AR13" s="5">
        <v>0</v>
      </c>
      <c r="AS13" s="5">
        <v>0</v>
      </c>
      <c r="AT13" s="5">
        <v>1.1999999999999999E-3</v>
      </c>
      <c r="AU13" s="5">
        <v>5.7000000000000002E-3</v>
      </c>
      <c r="AV13" s="5">
        <v>1.5E-3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1.0653999999999999</v>
      </c>
      <c r="BD13" s="5">
        <v>5.1999999999999998E-3</v>
      </c>
      <c r="BE13" s="5">
        <v>1.2999999999999999E-3</v>
      </c>
      <c r="BF13" s="5">
        <v>0.25</v>
      </c>
      <c r="BG13" s="5">
        <v>7.0000000000000001E-3</v>
      </c>
      <c r="BH13" s="21">
        <f t="shared" si="0"/>
        <v>54.779999999999994</v>
      </c>
      <c r="BI13" s="21">
        <f t="shared" si="1"/>
        <v>27.595000000000002</v>
      </c>
      <c r="BJ13" s="21">
        <f t="shared" si="2"/>
        <v>3.5826119999999944</v>
      </c>
      <c r="BK13" s="21">
        <f t="shared" si="3"/>
        <v>5.7531599999999994</v>
      </c>
      <c r="BL13" s="21">
        <f t="shared" si="4"/>
        <v>5.4438249999999995</v>
      </c>
      <c r="BM13" s="21">
        <f t="shared" si="5"/>
        <v>5.25</v>
      </c>
      <c r="BN13" s="49">
        <f t="shared" si="6"/>
        <v>13.312597609999999</v>
      </c>
      <c r="BO13" s="49">
        <f t="shared" si="7"/>
        <v>11.571719461000001</v>
      </c>
      <c r="BP13" s="49">
        <f t="shared" si="8"/>
        <v>104.14547514899999</v>
      </c>
    </row>
    <row r="14" spans="1:73">
      <c r="A14" t="s">
        <v>67</v>
      </c>
      <c r="B14" s="3" t="s">
        <v>55</v>
      </c>
      <c r="C14" s="4">
        <v>18.100000000000001</v>
      </c>
      <c r="D14" s="4">
        <v>0.96</v>
      </c>
      <c r="E14" s="4">
        <v>0.46</v>
      </c>
      <c r="F14" s="4">
        <v>0.21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5">
        <v>8.3999999999999995E-3</v>
      </c>
      <c r="P14" s="5">
        <v>-2.0000000000000001E-4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2.3999999999999998E-3</v>
      </c>
      <c r="AP14" s="5">
        <v>0</v>
      </c>
      <c r="AQ14" s="5">
        <v>0</v>
      </c>
      <c r="AR14" s="5">
        <v>0</v>
      </c>
      <c r="AS14" s="5">
        <v>0</v>
      </c>
      <c r="AT14" s="5">
        <v>2.9999999999999997E-4</v>
      </c>
      <c r="AU14" s="5">
        <v>5.7000000000000002E-3</v>
      </c>
      <c r="AV14" s="5">
        <v>4.4999999999999997E-3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1.0427999999999999</v>
      </c>
      <c r="BD14" s="5">
        <v>5.1999999999999998E-3</v>
      </c>
      <c r="BE14" s="5">
        <v>1.2999999999999999E-3</v>
      </c>
      <c r="BF14" s="5">
        <v>0.25</v>
      </c>
      <c r="BG14" s="5">
        <v>7.0000000000000001E-3</v>
      </c>
      <c r="BH14" s="21">
        <f t="shared" si="0"/>
        <v>54.779999999999994</v>
      </c>
      <c r="BI14" s="21">
        <f t="shared" si="1"/>
        <v>26.105000000000004</v>
      </c>
      <c r="BJ14" s="21">
        <f t="shared" si="2"/>
        <v>2.3445839999999971</v>
      </c>
      <c r="BK14" s="21">
        <f t="shared" si="3"/>
        <v>7.9774199999999995</v>
      </c>
      <c r="BL14" s="21">
        <f t="shared" si="4"/>
        <v>5.3336499999999996</v>
      </c>
      <c r="BM14" s="21">
        <f t="shared" si="5"/>
        <v>5.25</v>
      </c>
      <c r="BN14" s="49">
        <f t="shared" si="6"/>
        <v>13.23278502</v>
      </c>
      <c r="BO14" s="49">
        <f t="shared" si="7"/>
        <v>11.502343902</v>
      </c>
      <c r="BP14" s="49">
        <f t="shared" si="8"/>
        <v>103.52109511799998</v>
      </c>
    </row>
    <row r="15" spans="1:73">
      <c r="A15" s="17" t="s">
        <v>68</v>
      </c>
      <c r="B15" s="3" t="s">
        <v>55</v>
      </c>
      <c r="C15" s="4">
        <v>12.3</v>
      </c>
      <c r="D15" s="4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5">
        <v>1.3599999999999999E-2</v>
      </c>
      <c r="P15" s="5">
        <v>6.9999999999999999E-4</v>
      </c>
      <c r="Q15" s="5">
        <v>3.3E-3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>
        <v>3.0999999999999999E-3</v>
      </c>
      <c r="AU15" s="5">
        <v>5.4999999999999997E-3</v>
      </c>
      <c r="AV15" s="5">
        <v>1.2999999999999999E-3</v>
      </c>
      <c r="AW15" s="5"/>
      <c r="AX15" s="5"/>
      <c r="AY15" s="5"/>
      <c r="AZ15" s="5"/>
      <c r="BA15" s="5"/>
      <c r="BB15" s="5"/>
      <c r="BC15" s="5">
        <v>1.0553999999999999</v>
      </c>
      <c r="BD15" s="5">
        <v>5.1999999999999998E-3</v>
      </c>
      <c r="BE15" s="5">
        <v>1.2999999999999999E-3</v>
      </c>
      <c r="BF15" s="5">
        <v>0.25</v>
      </c>
      <c r="BG15" s="5">
        <v>7.0000000000000001E-3</v>
      </c>
      <c r="BH15" s="21">
        <f t="shared" si="0"/>
        <v>54.779999999999994</v>
      </c>
      <c r="BI15" s="21">
        <f t="shared" si="1"/>
        <v>28.824999999999996</v>
      </c>
      <c r="BJ15" s="21">
        <f t="shared" si="2"/>
        <v>3.0348119999999938</v>
      </c>
      <c r="BK15" s="21">
        <f t="shared" si="3"/>
        <v>5.3825399999999997</v>
      </c>
      <c r="BL15" s="21">
        <f t="shared" si="4"/>
        <v>5.3950749999999994</v>
      </c>
      <c r="BM15" s="21">
        <f t="shared" si="5"/>
        <v>5.25</v>
      </c>
      <c r="BN15" s="49">
        <f t="shared" si="6"/>
        <v>13.346765509999999</v>
      </c>
      <c r="BO15" s="49">
        <f t="shared" si="7"/>
        <v>11.601419250999999</v>
      </c>
      <c r="BP15" s="49">
        <f t="shared" si="8"/>
        <v>104.41277325899999</v>
      </c>
    </row>
    <row r="16" spans="1:73">
      <c r="A16" t="s">
        <v>69</v>
      </c>
      <c r="B16" s="3" t="s">
        <v>55</v>
      </c>
      <c r="C16" s="4">
        <v>8.94</v>
      </c>
      <c r="D16" s="4">
        <v>2</v>
      </c>
      <c r="E16" s="4">
        <v>0.2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5">
        <v>1.6899999999999998E-2</v>
      </c>
      <c r="P16" s="5">
        <v>-2.5999999999999999E-3</v>
      </c>
      <c r="Q16" s="5">
        <v>5.0000000000000001E-4</v>
      </c>
      <c r="R16" s="5">
        <v>-1E-4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1.1999999999999999E-3</v>
      </c>
      <c r="AU16" s="5">
        <v>5.5999999999999999E-3</v>
      </c>
      <c r="AV16" s="5">
        <v>3.3999999999999998E-3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1.075</v>
      </c>
      <c r="BD16" s="5">
        <v>5.1999999999999998E-3</v>
      </c>
      <c r="BE16" s="5">
        <v>1.2999999999999999E-3</v>
      </c>
      <c r="BF16" s="5">
        <v>0.25</v>
      </c>
      <c r="BG16" s="5">
        <v>7.0000000000000001E-3</v>
      </c>
      <c r="BH16" s="21">
        <f t="shared" si="0"/>
        <v>54.779999999999994</v>
      </c>
      <c r="BI16" s="21">
        <f t="shared" si="1"/>
        <v>23.064999999999998</v>
      </c>
      <c r="BJ16" s="21">
        <f t="shared" si="2"/>
        <v>4.1084999999999967</v>
      </c>
      <c r="BK16" s="21">
        <f t="shared" si="3"/>
        <v>7.2562499999999996</v>
      </c>
      <c r="BL16" s="21">
        <f t="shared" si="4"/>
        <v>5.4906249999999996</v>
      </c>
      <c r="BM16" s="21">
        <f t="shared" si="5"/>
        <v>5.25</v>
      </c>
      <c r="BN16" s="49">
        <f t="shared" si="6"/>
        <v>12.993548749999999</v>
      </c>
      <c r="BO16" s="49">
        <f t="shared" si="7"/>
        <v>11.294392374999999</v>
      </c>
      <c r="BP16" s="49">
        <f t="shared" si="8"/>
        <v>101.64953137499998</v>
      </c>
    </row>
    <row r="17" spans="1:68">
      <c r="A17" t="s">
        <v>70</v>
      </c>
      <c r="B17" s="3" t="s">
        <v>55</v>
      </c>
      <c r="C17" s="4">
        <v>13.51</v>
      </c>
      <c r="D17" s="4">
        <v>1.33</v>
      </c>
      <c r="E17" s="4">
        <v>0.15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5">
        <v>1.26E-2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1.4E-3</v>
      </c>
      <c r="AU17" s="5">
        <v>6.0000000000000001E-3</v>
      </c>
      <c r="AV17" s="5">
        <v>4.7999999999999996E-3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1.0579000000000001</v>
      </c>
      <c r="BD17" s="5">
        <v>5.1999999999999998E-3</v>
      </c>
      <c r="BE17" s="5">
        <v>1.2999999999999999E-3</v>
      </c>
      <c r="BF17" s="5">
        <v>0.25</v>
      </c>
      <c r="BG17" s="5">
        <v>7.0000000000000001E-3</v>
      </c>
      <c r="BH17" s="21">
        <f t="shared" si="0"/>
        <v>54.779999999999994</v>
      </c>
      <c r="BI17" s="21">
        <f t="shared" si="1"/>
        <v>25.490000000000002</v>
      </c>
      <c r="BJ17" s="21">
        <f t="shared" si="2"/>
        <v>3.1717620000000033</v>
      </c>
      <c r="BK17" s="21">
        <f t="shared" si="3"/>
        <v>8.5689900000000012</v>
      </c>
      <c r="BL17" s="21">
        <f t="shared" si="4"/>
        <v>5.4072624999999999</v>
      </c>
      <c r="BM17" s="21">
        <f t="shared" si="5"/>
        <v>5.25</v>
      </c>
      <c r="BN17" s="49">
        <f t="shared" si="6"/>
        <v>13.346841885</v>
      </c>
      <c r="BO17" s="49">
        <f t="shared" si="7"/>
        <v>11.601485638500002</v>
      </c>
      <c r="BP17" s="49">
        <f t="shared" si="8"/>
        <v>104.41337074649999</v>
      </c>
    </row>
    <row r="18" spans="1:68">
      <c r="A18" t="s">
        <v>71</v>
      </c>
      <c r="B18" s="3" t="s">
        <v>55</v>
      </c>
      <c r="C18" s="4">
        <v>11.13</v>
      </c>
      <c r="D18" s="4">
        <v>1.45</v>
      </c>
      <c r="E18" s="4">
        <v>0.13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5">
        <v>7.9000000000000008E-3</v>
      </c>
      <c r="P18" s="5">
        <v>8.6E-3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1.6000000000000001E-3</v>
      </c>
      <c r="AU18" s="5">
        <v>5.7000000000000002E-3</v>
      </c>
      <c r="AV18" s="5">
        <v>4.4999999999999997E-3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1.0790999999999999</v>
      </c>
      <c r="BD18" s="5">
        <v>5.1999999999999998E-3</v>
      </c>
      <c r="BE18" s="5">
        <v>1.2999999999999999E-3</v>
      </c>
      <c r="BF18" s="5">
        <v>0.25</v>
      </c>
      <c r="BG18" s="5">
        <v>7.0000000000000001E-3</v>
      </c>
      <c r="BH18" s="21">
        <f t="shared" si="0"/>
        <v>54.779999999999994</v>
      </c>
      <c r="BI18" s="21">
        <f t="shared" si="1"/>
        <v>26.285000000000004</v>
      </c>
      <c r="BJ18" s="21">
        <f t="shared" si="2"/>
        <v>4.333097999999997</v>
      </c>
      <c r="BK18" s="21">
        <f t="shared" si="3"/>
        <v>8.255115</v>
      </c>
      <c r="BL18" s="21">
        <f t="shared" si="4"/>
        <v>5.5106124999999997</v>
      </c>
      <c r="BM18" s="21">
        <f t="shared" si="5"/>
        <v>5.25</v>
      </c>
      <c r="BN18" s="49">
        <f t="shared" si="6"/>
        <v>13.573797314999998</v>
      </c>
      <c r="BO18" s="49">
        <f t="shared" si="7"/>
        <v>11.798762281499998</v>
      </c>
      <c r="BP18" s="49">
        <f t="shared" si="8"/>
        <v>106.18886053349998</v>
      </c>
    </row>
    <row r="19" spans="1:68">
      <c r="A19" t="s">
        <v>72</v>
      </c>
      <c r="B19" s="3" t="s">
        <v>55</v>
      </c>
      <c r="C19" s="4">
        <v>11.77</v>
      </c>
      <c r="D19" s="4">
        <v>2.12</v>
      </c>
      <c r="E19" s="4">
        <v>0.19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5">
        <v>1.18E-2</v>
      </c>
      <c r="P19" s="5">
        <v>-1.8E-3</v>
      </c>
      <c r="Q19" s="5">
        <v>2.9999999999999997E-4</v>
      </c>
      <c r="R19" s="5">
        <v>-2.9999999999999997E-4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3.8999999999999998E-3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6.6E-3</v>
      </c>
      <c r="AV19" s="5">
        <v>5.4000000000000003E-3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1.036</v>
      </c>
      <c r="BD19" s="5">
        <v>5.1999999999999998E-3</v>
      </c>
      <c r="BE19" s="5">
        <v>1.2999999999999999E-3</v>
      </c>
      <c r="BF19" s="5">
        <v>0.25</v>
      </c>
      <c r="BG19" s="5">
        <v>7.0000000000000001E-3</v>
      </c>
      <c r="BH19" s="21">
        <f t="shared" si="0"/>
        <v>54.779999999999994</v>
      </c>
      <c r="BI19" s="21">
        <f t="shared" si="1"/>
        <v>21.58</v>
      </c>
      <c r="BJ19" s="21">
        <f t="shared" si="2"/>
        <v>1.9720800000000016</v>
      </c>
      <c r="BK19" s="21">
        <f t="shared" si="3"/>
        <v>9.3239999999999998</v>
      </c>
      <c r="BL19" s="21">
        <f t="shared" si="4"/>
        <v>5.3005000000000004</v>
      </c>
      <c r="BM19" s="21">
        <f t="shared" si="5"/>
        <v>5.25</v>
      </c>
      <c r="BN19" s="49">
        <f t="shared" si="6"/>
        <v>12.766855399999999</v>
      </c>
      <c r="BO19" s="49">
        <f t="shared" si="7"/>
        <v>11.097343539999999</v>
      </c>
      <c r="BP19" s="49">
        <f t="shared" si="8"/>
        <v>99.876091859999988</v>
      </c>
    </row>
    <row r="20" spans="1:68">
      <c r="A20" t="s">
        <v>73</v>
      </c>
      <c r="B20" s="3" t="s">
        <v>55</v>
      </c>
      <c r="C20" s="4">
        <v>10.7</v>
      </c>
      <c r="D20" s="4">
        <v>1</v>
      </c>
      <c r="E20" s="4">
        <v>0.22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5">
        <v>0.02</v>
      </c>
      <c r="P20" s="5">
        <v>-2.0000000000000001E-4</v>
      </c>
      <c r="Q20" s="5">
        <v>-2.9999999999999997E-4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2.8999999999999998E-3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6.7000000000000002E-3</v>
      </c>
      <c r="AV20" s="5">
        <v>4.4000000000000003E-3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1.0377000000000001</v>
      </c>
      <c r="BD20" s="5">
        <v>5.1999999999999998E-3</v>
      </c>
      <c r="BE20" s="5">
        <v>1.2999999999999999E-3</v>
      </c>
      <c r="BF20" s="5">
        <v>0.25</v>
      </c>
      <c r="BG20" s="5">
        <v>7.0000000000000001E-3</v>
      </c>
      <c r="BH20" s="21">
        <f t="shared" si="0"/>
        <v>54.779999999999994</v>
      </c>
      <c r="BI20" s="21">
        <f t="shared" si="1"/>
        <v>26.545000000000002</v>
      </c>
      <c r="BJ20" s="21">
        <f t="shared" si="2"/>
        <v>2.0652060000000034</v>
      </c>
      <c r="BK20" s="21">
        <f t="shared" si="3"/>
        <v>8.6388525000000023</v>
      </c>
      <c r="BL20" s="21">
        <f t="shared" si="4"/>
        <v>5.3087875000000002</v>
      </c>
      <c r="BM20" s="21">
        <f t="shared" si="5"/>
        <v>5.25</v>
      </c>
      <c r="BN20" s="49">
        <f t="shared" si="6"/>
        <v>13.336419979999999</v>
      </c>
      <c r="BO20" s="49">
        <f t="shared" si="7"/>
        <v>11.592426597999999</v>
      </c>
      <c r="BP20" s="49">
        <f t="shared" si="8"/>
        <v>104.33183938199998</v>
      </c>
    </row>
    <row r="21" spans="1:68">
      <c r="A21" t="s">
        <v>74</v>
      </c>
      <c r="B21" s="3" t="s">
        <v>55</v>
      </c>
      <c r="C21" s="4">
        <v>14.19</v>
      </c>
      <c r="D21" s="4">
        <v>1.74</v>
      </c>
      <c r="E21" s="4">
        <v>0.21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5">
        <v>1.26E-2</v>
      </c>
      <c r="P21" s="5">
        <v>1.1999999999999999E-3</v>
      </c>
      <c r="Q21" s="5">
        <v>-2.0000000000000001E-4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8.0000000000000004E-4</v>
      </c>
      <c r="AP21" s="5">
        <v>0</v>
      </c>
      <c r="AQ21" s="5">
        <v>0</v>
      </c>
      <c r="AR21" s="5">
        <v>0</v>
      </c>
      <c r="AS21" s="5">
        <v>0</v>
      </c>
      <c r="AT21" s="5">
        <v>1.8E-3</v>
      </c>
      <c r="AU21" s="5">
        <v>8.8000000000000005E-3</v>
      </c>
      <c r="AV21" s="5">
        <v>5.7000000000000002E-3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1.0427</v>
      </c>
      <c r="BD21" s="5">
        <v>5.1999999999999998E-3</v>
      </c>
      <c r="BE21" s="5">
        <v>1.2999999999999999E-3</v>
      </c>
      <c r="BF21" s="5">
        <v>0.25</v>
      </c>
      <c r="BG21" s="5">
        <v>7.0000000000000001E-3</v>
      </c>
      <c r="BH21" s="21">
        <f t="shared" si="0"/>
        <v>54.779999999999994</v>
      </c>
      <c r="BI21" s="21">
        <f t="shared" si="1"/>
        <v>27.689999999999998</v>
      </c>
      <c r="BJ21" s="21">
        <f t="shared" si="2"/>
        <v>2.3391059999999975</v>
      </c>
      <c r="BK21" s="21">
        <f t="shared" si="3"/>
        <v>11.3393625</v>
      </c>
      <c r="BL21" s="21">
        <f t="shared" si="4"/>
        <v>5.3331625000000003</v>
      </c>
      <c r="BM21" s="21">
        <f t="shared" si="5"/>
        <v>5.25</v>
      </c>
      <c r="BN21" s="49">
        <f t="shared" si="6"/>
        <v>13.875112030000002</v>
      </c>
      <c r="BO21" s="49">
        <f t="shared" si="7"/>
        <v>12.060674303000001</v>
      </c>
      <c r="BP21" s="49">
        <f t="shared" si="8"/>
        <v>108.54606872700001</v>
      </c>
    </row>
    <row r="22" spans="1:68">
      <c r="A22" t="s">
        <v>75</v>
      </c>
      <c r="B22" s="3" t="s">
        <v>55</v>
      </c>
      <c r="C22" s="4">
        <v>9.9600000000000009</v>
      </c>
      <c r="D22" s="4">
        <v>1</v>
      </c>
      <c r="E22" s="4">
        <v>0.18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5">
        <v>1.2E-2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2.3E-3</v>
      </c>
      <c r="AU22" s="5">
        <v>5.7999999999999996E-3</v>
      </c>
      <c r="AV22" s="5">
        <v>4.1000000000000003E-3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1.0543</v>
      </c>
      <c r="BD22" s="5">
        <v>5.1999999999999998E-3</v>
      </c>
      <c r="BE22" s="5">
        <v>1.2999999999999999E-3</v>
      </c>
      <c r="BF22" s="5">
        <v>0.25</v>
      </c>
      <c r="BG22" s="5">
        <v>7.0000000000000001E-3</v>
      </c>
      <c r="BH22" s="21">
        <f t="shared" si="0"/>
        <v>54.779999999999994</v>
      </c>
      <c r="BI22" s="21">
        <f t="shared" si="1"/>
        <v>21.865000000000002</v>
      </c>
      <c r="BJ22" s="21">
        <f t="shared" si="2"/>
        <v>2.9745540000000004</v>
      </c>
      <c r="BK22" s="21">
        <f t="shared" si="3"/>
        <v>7.8281774999999998</v>
      </c>
      <c r="BL22" s="21">
        <f t="shared" si="4"/>
        <v>5.3897124999999999</v>
      </c>
      <c r="BM22" s="21">
        <f t="shared" si="5"/>
        <v>5.25</v>
      </c>
      <c r="BN22" s="49">
        <f t="shared" si="6"/>
        <v>12.751367719999999</v>
      </c>
      <c r="BO22" s="49">
        <f t="shared" si="7"/>
        <v>11.083881172</v>
      </c>
      <c r="BP22" s="49">
        <f t="shared" si="8"/>
        <v>99.75493054799999</v>
      </c>
    </row>
    <row r="23" spans="1:68">
      <c r="A23" t="s">
        <v>76</v>
      </c>
      <c r="B23" s="3" t="s">
        <v>55</v>
      </c>
      <c r="C23" s="4">
        <v>12.57</v>
      </c>
      <c r="D23" s="4">
        <v>1.96</v>
      </c>
      <c r="E23" s="4">
        <v>0.17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5">
        <v>1.4800000000000001E-2</v>
      </c>
      <c r="P23" s="5">
        <v>-8.0000000000000004E-4</v>
      </c>
      <c r="Q23" s="5">
        <v>-1E-4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-2.9999999999999997E-4</v>
      </c>
      <c r="AP23" s="5">
        <v>0</v>
      </c>
      <c r="AQ23" s="5">
        <v>0</v>
      </c>
      <c r="AR23" s="5">
        <v>0</v>
      </c>
      <c r="AS23" s="5">
        <v>0</v>
      </c>
      <c r="AT23" s="5">
        <v>1E-3</v>
      </c>
      <c r="AU23" s="5">
        <v>6.4999999999999997E-3</v>
      </c>
      <c r="AV23" s="5">
        <v>4.8999999999999998E-3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1.0602</v>
      </c>
      <c r="BD23" s="5">
        <v>5.1999999999999998E-3</v>
      </c>
      <c r="BE23" s="5">
        <v>1.2999999999999999E-3</v>
      </c>
      <c r="BF23" s="5">
        <v>0.25</v>
      </c>
      <c r="BG23" s="5">
        <v>7.0000000000000001E-3</v>
      </c>
      <c r="BH23" s="21">
        <f t="shared" si="0"/>
        <v>54.779999999999994</v>
      </c>
      <c r="BI23" s="21">
        <f t="shared" si="1"/>
        <v>25.875</v>
      </c>
      <c r="BJ23" s="21">
        <f t="shared" si="2"/>
        <v>3.2977560000000015</v>
      </c>
      <c r="BK23" s="21">
        <f t="shared" si="3"/>
        <v>9.0647099999999998</v>
      </c>
      <c r="BL23" s="21">
        <f t="shared" si="4"/>
        <v>5.4184749999999999</v>
      </c>
      <c r="BM23" s="21">
        <f t="shared" si="5"/>
        <v>5.25</v>
      </c>
      <c r="BN23" s="49">
        <f t="shared" si="6"/>
        <v>13.479172330000003</v>
      </c>
      <c r="BO23" s="49">
        <f t="shared" si="7"/>
        <v>11.716511333000001</v>
      </c>
      <c r="BP23" s="49">
        <f t="shared" si="8"/>
        <v>105.44860199700001</v>
      </c>
    </row>
    <row r="24" spans="1:68">
      <c r="A24" t="s">
        <v>77</v>
      </c>
      <c r="B24" s="3" t="s">
        <v>55</v>
      </c>
      <c r="C24" s="4">
        <v>14.78</v>
      </c>
      <c r="D24" s="4">
        <v>1.52</v>
      </c>
      <c r="E24" s="4">
        <v>0.24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5">
        <v>1.6400000000000001E-2</v>
      </c>
      <c r="P24" s="5">
        <v>-8.9999999999999998E-4</v>
      </c>
      <c r="Q24" s="5">
        <v>5.9999999999999995E-4</v>
      </c>
      <c r="R24" s="5">
        <v>-2.0000000000000001E-4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2.0000000000000001E-4</v>
      </c>
      <c r="AU24" s="5">
        <v>5.7999999999999996E-3</v>
      </c>
      <c r="AV24" s="5">
        <v>4.7000000000000002E-3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1.0306999999999999</v>
      </c>
      <c r="BD24" s="5">
        <v>5.1999999999999998E-3</v>
      </c>
      <c r="BE24" s="5">
        <v>1.2999999999999999E-3</v>
      </c>
      <c r="BF24" s="5">
        <v>0.25</v>
      </c>
      <c r="BG24" s="5">
        <v>7.0000000000000001E-3</v>
      </c>
      <c r="BH24" s="21">
        <f t="shared" si="0"/>
        <v>54.779999999999994</v>
      </c>
      <c r="BI24" s="21">
        <f t="shared" si="1"/>
        <v>28.615000000000002</v>
      </c>
      <c r="BJ24" s="21">
        <f t="shared" si="2"/>
        <v>1.6817459999999971</v>
      </c>
      <c r="BK24" s="21">
        <f t="shared" si="3"/>
        <v>8.1167624999999983</v>
      </c>
      <c r="BL24" s="21">
        <f t="shared" si="4"/>
        <v>5.2746624999999998</v>
      </c>
      <c r="BM24" s="21">
        <f t="shared" si="5"/>
        <v>5.25</v>
      </c>
      <c r="BN24" s="49">
        <f t="shared" si="6"/>
        <v>13.483362230000001</v>
      </c>
      <c r="BO24" s="49">
        <f t="shared" si="7"/>
        <v>11.720153323</v>
      </c>
      <c r="BP24" s="49">
        <f t="shared" si="8"/>
        <v>105.48137990699999</v>
      </c>
    </row>
    <row r="25" spans="1:68">
      <c r="A25" t="s">
        <v>78</v>
      </c>
      <c r="B25" s="3" t="s">
        <v>55</v>
      </c>
      <c r="C25" s="4">
        <v>12.49</v>
      </c>
      <c r="D25" s="4">
        <v>1.52</v>
      </c>
      <c r="E25" s="4">
        <v>0.16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5">
        <v>1.34E-2</v>
      </c>
      <c r="P25" s="5">
        <v>-1E-3</v>
      </c>
      <c r="Q25" s="5">
        <v>5.9999999999999995E-4</v>
      </c>
      <c r="R25" s="5">
        <v>-2.0000000000000001E-4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2.0000000000000001E-4</v>
      </c>
      <c r="AU25" s="5">
        <v>5.7999999999999996E-3</v>
      </c>
      <c r="AV25" s="5">
        <v>4.7000000000000002E-3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1.0306999999999999</v>
      </c>
      <c r="BD25" s="5">
        <v>5.1999999999999998E-3</v>
      </c>
      <c r="BE25" s="5">
        <v>1.2999999999999999E-3</v>
      </c>
      <c r="BF25" s="5">
        <v>0.25</v>
      </c>
      <c r="BG25" s="5">
        <v>7.0000000000000001E-3</v>
      </c>
      <c r="BH25" s="21">
        <f t="shared" si="0"/>
        <v>54.779999999999994</v>
      </c>
      <c r="BI25" s="21">
        <f t="shared" si="1"/>
        <v>23.92</v>
      </c>
      <c r="BJ25" s="21">
        <f t="shared" si="2"/>
        <v>1.6817459999999971</v>
      </c>
      <c r="BK25" s="21">
        <f t="shared" si="3"/>
        <v>8.1167624999999983</v>
      </c>
      <c r="BL25" s="21">
        <f t="shared" si="4"/>
        <v>5.2746624999999998</v>
      </c>
      <c r="BM25" s="21">
        <f t="shared" si="5"/>
        <v>5.25</v>
      </c>
      <c r="BN25" s="49">
        <f t="shared" si="6"/>
        <v>12.873012229999999</v>
      </c>
      <c r="BO25" s="49">
        <f t="shared" si="7"/>
        <v>11.189618322999999</v>
      </c>
      <c r="BP25" s="49">
        <f t="shared" si="8"/>
        <v>100.70656490699999</v>
      </c>
    </row>
    <row r="26" spans="1:68">
      <c r="A26" t="s">
        <v>79</v>
      </c>
      <c r="B26" s="3" t="s">
        <v>55</v>
      </c>
      <c r="C26" s="4">
        <v>11.89</v>
      </c>
      <c r="D26" s="4">
        <v>2.5</v>
      </c>
      <c r="E26" s="4">
        <v>0.13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5">
        <v>8.6999999999999994E-3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6.1000000000000004E-3</v>
      </c>
      <c r="AV26" s="5">
        <v>1.6999999999999999E-3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1.0406</v>
      </c>
      <c r="BD26" s="5">
        <v>5.1999999999999998E-3</v>
      </c>
      <c r="BE26" s="5">
        <v>1.2999999999999999E-3</v>
      </c>
      <c r="BF26" s="5">
        <v>0.25</v>
      </c>
      <c r="BG26" s="27">
        <v>4.7000000000000002E-3</v>
      </c>
      <c r="BH26" s="21">
        <f t="shared" si="0"/>
        <v>54.779999999999994</v>
      </c>
      <c r="BI26" s="21">
        <f t="shared" si="1"/>
        <v>21.045000000000002</v>
      </c>
      <c r="BJ26" s="21">
        <f t="shared" si="2"/>
        <v>2.2240679999999982</v>
      </c>
      <c r="BK26" s="21">
        <f t="shared" si="3"/>
        <v>6.08751</v>
      </c>
      <c r="BL26" s="21">
        <f t="shared" si="4"/>
        <v>5.3229249999999997</v>
      </c>
      <c r="BM26" s="21">
        <f t="shared" si="5"/>
        <v>3.5250000000000004</v>
      </c>
      <c r="BN26" s="49">
        <f t="shared" si="6"/>
        <v>12.087985389999998</v>
      </c>
      <c r="BO26" s="49">
        <f t="shared" si="7"/>
        <v>10.507248838999999</v>
      </c>
      <c r="BP26" s="49">
        <f t="shared" si="8"/>
        <v>94.565239550999991</v>
      </c>
    </row>
    <row r="27" spans="1:68">
      <c r="A27" t="s">
        <v>146</v>
      </c>
      <c r="B27" s="3" t="s">
        <v>55</v>
      </c>
      <c r="C27" s="4">
        <v>16</v>
      </c>
      <c r="D27" s="4">
        <v>1.94</v>
      </c>
      <c r="E27" s="4">
        <v>0.17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5">
        <v>1.23E-2</v>
      </c>
      <c r="P27" s="5">
        <v>-4.0000000000000002E-4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2.0000000000000001E-4</v>
      </c>
      <c r="AU27" s="5">
        <v>5.4000000000000003E-3</v>
      </c>
      <c r="AV27" s="5">
        <v>3.5999999999999999E-3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1.0527</v>
      </c>
      <c r="BD27" s="5">
        <v>5.1999999999999998E-3</v>
      </c>
      <c r="BE27" s="5">
        <v>1.2999999999999999E-3</v>
      </c>
      <c r="BF27" s="5">
        <v>0.25</v>
      </c>
      <c r="BG27" s="5">
        <v>7.0000000000000001E-3</v>
      </c>
      <c r="BH27" s="21">
        <f t="shared" si="0"/>
        <v>54.779999999999994</v>
      </c>
      <c r="BI27" s="21">
        <f t="shared" si="1"/>
        <v>27.185000000000002</v>
      </c>
      <c r="BJ27" s="21">
        <f t="shared" si="2"/>
        <v>2.886905999999998</v>
      </c>
      <c r="BK27" s="21">
        <f t="shared" si="3"/>
        <v>7.1057250000000005</v>
      </c>
      <c r="BL27" s="21">
        <f t="shared" si="4"/>
        <v>5.3819124999999994</v>
      </c>
      <c r="BM27" s="21">
        <f t="shared" si="5"/>
        <v>5.25</v>
      </c>
      <c r="BN27" s="49">
        <f t="shared" si="6"/>
        <v>13.336640655000002</v>
      </c>
      <c r="BO27" s="49">
        <f t="shared" si="7"/>
        <v>11.5926184155</v>
      </c>
      <c r="BP27" s="49">
        <f t="shared" si="8"/>
        <v>104.3335657395</v>
      </c>
    </row>
    <row r="28" spans="1:68">
      <c r="A28" t="s">
        <v>82</v>
      </c>
      <c r="B28" s="3" t="s">
        <v>55</v>
      </c>
      <c r="C28" s="4">
        <v>15.11</v>
      </c>
      <c r="D28" s="4">
        <v>1.99</v>
      </c>
      <c r="E28" s="4">
        <v>0.15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5">
        <v>8.6E-3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6.9999999999999999E-4</v>
      </c>
      <c r="AU28" s="5">
        <v>5.8999999999999999E-3</v>
      </c>
      <c r="AV28" s="5">
        <v>4.8999999999999998E-3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1.0502</v>
      </c>
      <c r="BD28" s="5">
        <v>5.1999999999999998E-3</v>
      </c>
      <c r="BE28" s="5">
        <v>1.2999999999999999E-3</v>
      </c>
      <c r="BF28" s="5">
        <v>0.25</v>
      </c>
      <c r="BG28" s="5">
        <v>7.0000000000000001E-3</v>
      </c>
      <c r="BH28" s="21">
        <f t="shared" si="0"/>
        <v>54.779999999999994</v>
      </c>
      <c r="BI28" s="21">
        <f t="shared" si="1"/>
        <v>24.224999999999994</v>
      </c>
      <c r="BJ28" s="21">
        <f t="shared" si="2"/>
        <v>2.749956000000001</v>
      </c>
      <c r="BK28" s="21">
        <f t="shared" si="3"/>
        <v>8.5066199999999998</v>
      </c>
      <c r="BL28" s="21">
        <f t="shared" si="4"/>
        <v>5.3697249999999999</v>
      </c>
      <c r="BM28" s="21">
        <f t="shared" si="5"/>
        <v>5.25</v>
      </c>
      <c r="BN28" s="49">
        <f t="shared" si="6"/>
        <v>13.11456913</v>
      </c>
      <c r="BO28" s="49">
        <f t="shared" si="7"/>
        <v>11.399587013</v>
      </c>
      <c r="BP28" s="49">
        <f t="shared" si="8"/>
        <v>102.59628311699998</v>
      </c>
    </row>
    <row r="29" spans="1:68">
      <c r="A29" t="s">
        <v>83</v>
      </c>
      <c r="B29" s="3" t="s">
        <v>55</v>
      </c>
      <c r="C29" s="4">
        <v>13.41</v>
      </c>
      <c r="D29" s="4">
        <v>1.17</v>
      </c>
      <c r="E29" s="4">
        <v>0.22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5">
        <v>1.6400000000000001E-2</v>
      </c>
      <c r="P29" s="5">
        <v>-1.5E-3</v>
      </c>
      <c r="Q29" s="5">
        <v>-5.0000000000000001E-4</v>
      </c>
      <c r="R29" s="5">
        <v>8.0000000000000004E-4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5.9999999999999995E-4</v>
      </c>
      <c r="AP29" s="5">
        <v>0</v>
      </c>
      <c r="AQ29" s="5">
        <v>0</v>
      </c>
      <c r="AR29" s="5">
        <v>0</v>
      </c>
      <c r="AS29" s="5">
        <v>0</v>
      </c>
      <c r="AT29" s="5">
        <v>1E-4</v>
      </c>
      <c r="AU29" s="5">
        <v>6.1999999999999998E-3</v>
      </c>
      <c r="AV29" s="5">
        <v>5.1999999999999998E-3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1.0404</v>
      </c>
      <c r="BD29" s="5">
        <v>5.1999999999999998E-3</v>
      </c>
      <c r="BE29" s="5">
        <v>1.2999999999999999E-3</v>
      </c>
      <c r="BF29" s="5">
        <v>0.25</v>
      </c>
      <c r="BG29" s="5">
        <v>7.0000000000000001E-3</v>
      </c>
      <c r="BH29" s="21">
        <f t="shared" si="0"/>
        <v>54.779999999999994</v>
      </c>
      <c r="BI29" s="21">
        <f t="shared" si="1"/>
        <v>26.275000000000002</v>
      </c>
      <c r="BJ29" s="21">
        <f t="shared" si="2"/>
        <v>2.2131119999999993</v>
      </c>
      <c r="BK29" s="21">
        <f t="shared" si="3"/>
        <v>8.8954199999999997</v>
      </c>
      <c r="BL29" s="21">
        <f t="shared" si="4"/>
        <v>5.3219500000000002</v>
      </c>
      <c r="BM29" s="21">
        <f t="shared" si="5"/>
        <v>5.25</v>
      </c>
      <c r="BN29" s="49">
        <f t="shared" si="6"/>
        <v>13.355612659999998</v>
      </c>
      <c r="BO29" s="49">
        <f t="shared" si="7"/>
        <v>11.609109466</v>
      </c>
      <c r="BP29" s="49">
        <f t="shared" si="8"/>
        <v>104.48198519399998</v>
      </c>
    </row>
    <row r="30" spans="1:68">
      <c r="A30" t="s">
        <v>84</v>
      </c>
      <c r="B30" s="3" t="s">
        <v>55</v>
      </c>
      <c r="C30" s="4">
        <v>14.1</v>
      </c>
      <c r="D30" s="4">
        <v>1.87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5">
        <v>3.1099999999999999E-2</v>
      </c>
      <c r="P30" s="5">
        <v>-1.5E-3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-2.7000000000000001E-3</v>
      </c>
      <c r="AP30" s="5">
        <v>0</v>
      </c>
      <c r="AQ30" s="5">
        <v>0</v>
      </c>
      <c r="AR30" s="5">
        <v>0</v>
      </c>
      <c r="AS30" s="5">
        <v>0</v>
      </c>
      <c r="AT30" s="5">
        <v>4.0000000000000002E-4</v>
      </c>
      <c r="AU30" s="5">
        <v>6.3E-3</v>
      </c>
      <c r="AV30" s="5">
        <v>5.1000000000000004E-3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1.0680000000000001</v>
      </c>
      <c r="BD30" s="5">
        <v>5.1999999999999998E-3</v>
      </c>
      <c r="BE30" s="5">
        <v>1.2999999999999999E-3</v>
      </c>
      <c r="BF30" s="5">
        <v>0.25</v>
      </c>
      <c r="BG30" s="5">
        <v>7.0000000000000001E-3</v>
      </c>
      <c r="BH30" s="21">
        <f t="shared" si="0"/>
        <v>54.779999999999994</v>
      </c>
      <c r="BI30" s="21">
        <f t="shared" si="1"/>
        <v>38.47</v>
      </c>
      <c r="BJ30" s="21">
        <f t="shared" si="2"/>
        <v>3.725040000000003</v>
      </c>
      <c r="BK30" s="21">
        <f t="shared" si="3"/>
        <v>9.1314000000000011</v>
      </c>
      <c r="BL30" s="21">
        <f t="shared" si="4"/>
        <v>5.4565000000000001</v>
      </c>
      <c r="BM30" s="21">
        <f t="shared" si="5"/>
        <v>5.25</v>
      </c>
      <c r="BN30" s="49">
        <f t="shared" si="6"/>
        <v>15.185682200000002</v>
      </c>
      <c r="BO30" s="49">
        <f t="shared" si="7"/>
        <v>13.19986222</v>
      </c>
      <c r="BP30" s="49">
        <f t="shared" si="8"/>
        <v>118.79875998</v>
      </c>
    </row>
    <row r="31" spans="1:68">
      <c r="A31" t="s">
        <v>87</v>
      </c>
      <c r="B31" s="3" t="s">
        <v>55</v>
      </c>
      <c r="C31" s="4">
        <v>12.94</v>
      </c>
      <c r="D31" s="4">
        <v>1.5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5">
        <v>1.21E-2</v>
      </c>
      <c r="P31" s="5">
        <v>8.9999999999999998E-4</v>
      </c>
      <c r="Q31" s="5">
        <v>-2.9999999999999997E-4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1.2999999999999999E-3</v>
      </c>
      <c r="AP31" s="5">
        <v>0</v>
      </c>
      <c r="AQ31" s="5">
        <v>0</v>
      </c>
      <c r="AR31" s="5">
        <v>0</v>
      </c>
      <c r="AS31" s="5">
        <v>0</v>
      </c>
      <c r="AT31" s="5">
        <v>1.1999999999999999E-3</v>
      </c>
      <c r="AU31" s="5">
        <v>5.4999999999999997E-3</v>
      </c>
      <c r="AV31" s="5">
        <v>4.3E-3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1.0499000000000001</v>
      </c>
      <c r="BD31" s="5">
        <v>5.1999999999999998E-3</v>
      </c>
      <c r="BE31" s="5">
        <v>1.2999999999999999E-3</v>
      </c>
      <c r="BF31" s="5">
        <v>0.25</v>
      </c>
      <c r="BG31" s="5">
        <v>7.0000000000000001E-3</v>
      </c>
      <c r="BH31" s="21">
        <f t="shared" si="0"/>
        <v>54.779999999999994</v>
      </c>
      <c r="BI31" s="21">
        <f t="shared" si="1"/>
        <v>24.864999999999998</v>
      </c>
      <c r="BJ31" s="21">
        <f t="shared" si="2"/>
        <v>2.7335220000000029</v>
      </c>
      <c r="BK31" s="21">
        <f t="shared" si="3"/>
        <v>7.7167650000000005</v>
      </c>
      <c r="BL31" s="21">
        <f t="shared" si="4"/>
        <v>5.3682625000000002</v>
      </c>
      <c r="BM31" s="21">
        <f t="shared" si="5"/>
        <v>5.25</v>
      </c>
      <c r="BN31" s="49">
        <f t="shared" si="6"/>
        <v>13.092761435</v>
      </c>
      <c r="BO31" s="49">
        <f t="shared" si="7"/>
        <v>11.3806310935</v>
      </c>
      <c r="BP31" s="49">
        <f t="shared" si="8"/>
        <v>102.4256798415</v>
      </c>
    </row>
    <row r="32" spans="1:68">
      <c r="A32" t="s">
        <v>88</v>
      </c>
      <c r="B32" s="3" t="s">
        <v>55</v>
      </c>
      <c r="C32" s="4">
        <v>9</v>
      </c>
      <c r="D32" s="4">
        <v>2.5</v>
      </c>
      <c r="E32" s="4">
        <v>0.24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5">
        <v>1.5599999999999999E-2</v>
      </c>
      <c r="P32" s="5">
        <v>-4.3E-3</v>
      </c>
      <c r="Q32" s="5">
        <v>8.9999999999999998E-4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5.1000000000000004E-3</v>
      </c>
      <c r="AP32" s="5">
        <v>0</v>
      </c>
      <c r="AQ32" s="5">
        <v>0</v>
      </c>
      <c r="AR32" s="5">
        <v>0</v>
      </c>
      <c r="AS32" s="5">
        <v>0</v>
      </c>
      <c r="AT32" s="5">
        <v>6.9999999999999999E-4</v>
      </c>
      <c r="AU32" s="5">
        <v>5.1999999999999998E-3</v>
      </c>
      <c r="AV32" s="5">
        <v>4.4000000000000003E-3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1.046</v>
      </c>
      <c r="BD32" s="5">
        <v>5.1999999999999998E-3</v>
      </c>
      <c r="BE32" s="5">
        <v>1.2999999999999999E-3</v>
      </c>
      <c r="BF32" s="5">
        <v>0.25</v>
      </c>
      <c r="BG32" s="5">
        <v>7.0000000000000001E-3</v>
      </c>
      <c r="BH32" s="21">
        <f t="shared" si="0"/>
        <v>54.779999999999994</v>
      </c>
      <c r="BI32" s="21">
        <f t="shared" si="1"/>
        <v>21.414999999999999</v>
      </c>
      <c r="BJ32" s="21">
        <f t="shared" si="2"/>
        <v>2.5198800000000019</v>
      </c>
      <c r="BK32" s="21">
        <f t="shared" si="3"/>
        <v>7.531200000000001</v>
      </c>
      <c r="BL32" s="21">
        <f t="shared" si="4"/>
        <v>5.3492500000000005</v>
      </c>
      <c r="BM32" s="21">
        <f t="shared" si="5"/>
        <v>5.25</v>
      </c>
      <c r="BN32" s="49">
        <f t="shared" si="6"/>
        <v>12.589892899999999</v>
      </c>
      <c r="BO32" s="49">
        <f t="shared" si="7"/>
        <v>10.943522289999999</v>
      </c>
      <c r="BP32" s="49">
        <f t="shared" si="8"/>
        <v>98.491700609999981</v>
      </c>
    </row>
    <row r="33" spans="1:68">
      <c r="A33" t="s">
        <v>89</v>
      </c>
      <c r="B33" s="3" t="s">
        <v>55</v>
      </c>
      <c r="C33" s="4">
        <v>14.45</v>
      </c>
      <c r="D33" s="4">
        <v>2.14</v>
      </c>
      <c r="E33" s="4">
        <v>0.27</v>
      </c>
      <c r="F33" s="4">
        <v>1.06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5">
        <v>1.4200000000000001E-2</v>
      </c>
      <c r="P33" s="5">
        <v>1E-3</v>
      </c>
      <c r="Q33" s="5">
        <v>-2E-3</v>
      </c>
      <c r="R33" s="5">
        <v>-2.9999999999999997E-4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2.0000000000000001E-4</v>
      </c>
      <c r="AP33" s="5">
        <v>1.6000000000000001E-3</v>
      </c>
      <c r="AQ33" s="5">
        <v>0</v>
      </c>
      <c r="AR33" s="5">
        <v>0</v>
      </c>
      <c r="AS33" s="5">
        <v>0</v>
      </c>
      <c r="AT33" s="5">
        <v>6.0000000000000002E-5</v>
      </c>
      <c r="AU33" s="5">
        <v>7.1000000000000004E-3</v>
      </c>
      <c r="AV33" s="5">
        <v>5.7000000000000002E-3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1.0407</v>
      </c>
      <c r="BD33" s="5">
        <v>5.1999999999999998E-3</v>
      </c>
      <c r="BE33" s="5">
        <v>1.2999999999999999E-3</v>
      </c>
      <c r="BF33" s="5">
        <v>0.25</v>
      </c>
      <c r="BG33" s="5">
        <v>7.0000000000000001E-3</v>
      </c>
      <c r="BH33" s="21">
        <f t="shared" si="0"/>
        <v>54.779999999999994</v>
      </c>
      <c r="BI33" s="21">
        <f t="shared" si="1"/>
        <v>27.64</v>
      </c>
      <c r="BJ33" s="21">
        <f t="shared" si="2"/>
        <v>2.2295459999999974</v>
      </c>
      <c r="BK33" s="21">
        <f t="shared" si="3"/>
        <v>9.9907199999999996</v>
      </c>
      <c r="BL33" s="21">
        <f t="shared" si="4"/>
        <v>5.3234124999999999</v>
      </c>
      <c r="BM33" s="21">
        <f t="shared" si="5"/>
        <v>5.25</v>
      </c>
      <c r="BN33" s="49">
        <f t="shared" si="6"/>
        <v>13.677778204999999</v>
      </c>
      <c r="BO33" s="49">
        <f t="shared" si="7"/>
        <v>11.8891456705</v>
      </c>
      <c r="BP33" s="49">
        <f t="shared" si="8"/>
        <v>107.00231103449998</v>
      </c>
    </row>
    <row r="34" spans="1:68">
      <c r="A34" t="s">
        <v>90</v>
      </c>
      <c r="B34" s="3" t="s">
        <v>55</v>
      </c>
      <c r="C34" s="4">
        <v>8.5299999999999994</v>
      </c>
      <c r="D34" s="4">
        <v>1.69</v>
      </c>
      <c r="E34" s="4">
        <v>0.2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5">
        <v>6.0000000000000001E-3</v>
      </c>
      <c r="P34" s="5">
        <v>-1.6999999999999999E-3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8.0000000000000004E-4</v>
      </c>
      <c r="AP34" s="5">
        <v>0</v>
      </c>
      <c r="AQ34" s="5">
        <v>0</v>
      </c>
      <c r="AR34" s="5">
        <v>0</v>
      </c>
      <c r="AS34" s="5">
        <v>0</v>
      </c>
      <c r="AT34" s="5">
        <v>5.4999999999999997E-3</v>
      </c>
      <c r="AU34" s="5">
        <v>5.7000000000000002E-3</v>
      </c>
      <c r="AV34" s="5">
        <v>4.4999999999999997E-3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1.0660000000000001</v>
      </c>
      <c r="BD34" s="5">
        <v>5.1999999999999998E-3</v>
      </c>
      <c r="BE34" s="5">
        <v>1.2999999999999999E-3</v>
      </c>
      <c r="BF34" s="5">
        <v>0.25</v>
      </c>
      <c r="BG34" s="5">
        <v>7.0000000000000001E-3</v>
      </c>
      <c r="BH34" s="21">
        <f t="shared" ref="BH34:BH65" si="9">$BR$1*$BT$4</f>
        <v>54.779999999999994</v>
      </c>
      <c r="BI34" s="21">
        <f t="shared" ref="BI34:BI65" si="10">SUM($C34:$N34)+$BR$1*SUM($O34:$AI34,$AT34)</f>
        <v>17.769999999999996</v>
      </c>
      <c r="BJ34" s="21">
        <f t="shared" ref="BJ34:BJ65" si="11">$BR$1*$BT$4*($BC34-1)</f>
        <v>3.6154800000000029</v>
      </c>
      <c r="BK34" s="21">
        <f t="shared" ref="BK34:BK65" si="12">$BR$1*$BC34*SUM($AU34:$AV34)</f>
        <v>8.1549000000000014</v>
      </c>
      <c r="BL34" s="21">
        <f t="shared" ref="BL34:BL65" si="13">SUM(BD34:BE34)*$BR$1*$BC34+BF34</f>
        <v>5.4467500000000006</v>
      </c>
      <c r="BM34" s="21">
        <f t="shared" si="5"/>
        <v>5.25</v>
      </c>
      <c r="BN34" s="49">
        <f t="shared" si="6"/>
        <v>12.352226899999998</v>
      </c>
      <c r="BO34" s="49">
        <f t="shared" si="7"/>
        <v>10.736935689999999</v>
      </c>
      <c r="BP34" s="49">
        <f t="shared" si="8"/>
        <v>96.63242120999999</v>
      </c>
    </row>
    <row r="35" spans="1:68">
      <c r="A35" t="s">
        <v>91</v>
      </c>
      <c r="B35" s="3" t="s">
        <v>55</v>
      </c>
      <c r="C35" s="4">
        <v>5.89</v>
      </c>
      <c r="D35" s="4">
        <v>1.45</v>
      </c>
      <c r="E35" s="4">
        <v>0.15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5">
        <v>7.9000000000000008E-3</v>
      </c>
      <c r="P35" s="5">
        <v>-3.3999999999999998E-3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4.0000000000000002E-4</v>
      </c>
      <c r="AU35" s="5">
        <v>6.3E-3</v>
      </c>
      <c r="AV35" s="5">
        <v>3.3E-3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1.0446</v>
      </c>
      <c r="BD35" s="5">
        <v>5.1999999999999998E-3</v>
      </c>
      <c r="BE35" s="5">
        <v>1.2999999999999999E-3</v>
      </c>
      <c r="BF35" s="5">
        <v>0.25</v>
      </c>
      <c r="BG35" s="5">
        <v>7.0000000000000001E-3</v>
      </c>
      <c r="BH35" s="21">
        <f t="shared" si="9"/>
        <v>54.779999999999994</v>
      </c>
      <c r="BI35" s="21">
        <f t="shared" si="10"/>
        <v>11.165000000000001</v>
      </c>
      <c r="BJ35" s="21">
        <f t="shared" si="11"/>
        <v>2.4431879999999984</v>
      </c>
      <c r="BK35" s="21">
        <f t="shared" si="12"/>
        <v>7.5211199999999998</v>
      </c>
      <c r="BL35" s="21">
        <f t="shared" si="13"/>
        <v>5.3424249999999995</v>
      </c>
      <c r="BM35" s="21">
        <f t="shared" si="5"/>
        <v>5.25</v>
      </c>
      <c r="BN35" s="49">
        <f t="shared" si="6"/>
        <v>11.245225289999999</v>
      </c>
      <c r="BO35" s="49">
        <f t="shared" si="7"/>
        <v>9.7746958289999988</v>
      </c>
      <c r="BP35" s="49">
        <f t="shared" si="8"/>
        <v>87.972262460999985</v>
      </c>
    </row>
    <row r="36" spans="1:68">
      <c r="A36" t="s">
        <v>92</v>
      </c>
      <c r="B36" s="3" t="s">
        <v>55</v>
      </c>
      <c r="C36" s="4">
        <v>9.75</v>
      </c>
      <c r="D36" s="4">
        <v>1.52</v>
      </c>
      <c r="E36" s="4">
        <v>0.02</v>
      </c>
      <c r="F36" s="4">
        <v>0.79</v>
      </c>
      <c r="G36" s="4">
        <v>0.7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5">
        <v>1.4200000000000001E-2</v>
      </c>
      <c r="P36" s="5">
        <v>-2E-3</v>
      </c>
      <c r="Q36" s="5">
        <v>5.0000000000000001E-4</v>
      </c>
      <c r="R36" s="5">
        <v>1.1999999999999999E-3</v>
      </c>
      <c r="S36" s="5">
        <v>-1.1999999999999999E-3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1.2999999999999999E-3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6.4999999999999997E-3</v>
      </c>
      <c r="AV36" s="5">
        <v>5.0000000000000001E-3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1.0348999999999999</v>
      </c>
      <c r="BD36" s="5">
        <v>5.1999999999999998E-3</v>
      </c>
      <c r="BE36" s="5">
        <v>1.2999999999999999E-3</v>
      </c>
      <c r="BF36" s="5">
        <v>0.25</v>
      </c>
      <c r="BG36" s="5">
        <v>7.0000000000000001E-3</v>
      </c>
      <c r="BH36" s="21">
        <f t="shared" si="9"/>
        <v>54.779999999999994</v>
      </c>
      <c r="BI36" s="21">
        <f t="shared" si="10"/>
        <v>22.305</v>
      </c>
      <c r="BJ36" s="21">
        <f t="shared" si="11"/>
        <v>1.9118219999999959</v>
      </c>
      <c r="BK36" s="21">
        <f t="shared" si="12"/>
        <v>8.9260124999999988</v>
      </c>
      <c r="BL36" s="21">
        <f t="shared" si="13"/>
        <v>5.2951375000000001</v>
      </c>
      <c r="BM36" s="21">
        <f t="shared" si="5"/>
        <v>5.25</v>
      </c>
      <c r="BN36" s="49">
        <f t="shared" si="6"/>
        <v>12.800836359999998</v>
      </c>
      <c r="BO36" s="49">
        <f t="shared" si="7"/>
        <v>11.126880835999998</v>
      </c>
      <c r="BP36" s="49">
        <f t="shared" si="8"/>
        <v>100.14192752399998</v>
      </c>
    </row>
    <row r="37" spans="1:68">
      <c r="A37" t="s">
        <v>93</v>
      </c>
      <c r="B37" s="3" t="s">
        <v>55</v>
      </c>
      <c r="C37" s="4">
        <v>8.5399999999999991</v>
      </c>
      <c r="D37" s="4">
        <v>1.42</v>
      </c>
      <c r="E37" s="4">
        <v>0.18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5">
        <v>2.07E-2</v>
      </c>
      <c r="P37" s="5">
        <v>-4.0000000000000002E-4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2.0000000000000001E-4</v>
      </c>
      <c r="AU37" s="5">
        <v>6.6E-3</v>
      </c>
      <c r="AV37" s="5">
        <v>4.1999999999999997E-3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1.0344</v>
      </c>
      <c r="BD37" s="5">
        <v>5.1999999999999998E-3</v>
      </c>
      <c r="BE37" s="5">
        <v>1.2999999999999999E-3</v>
      </c>
      <c r="BF37" s="5">
        <v>0.25</v>
      </c>
      <c r="BG37" s="27">
        <v>6.8999999999999999E-3</v>
      </c>
      <c r="BH37" s="21">
        <f t="shared" si="9"/>
        <v>54.779999999999994</v>
      </c>
      <c r="BI37" s="21">
        <f t="shared" si="10"/>
        <v>25.514999999999997</v>
      </c>
      <c r="BJ37" s="21">
        <f t="shared" si="11"/>
        <v>1.884431999999999</v>
      </c>
      <c r="BK37" s="21">
        <f t="shared" si="12"/>
        <v>8.3786400000000008</v>
      </c>
      <c r="BL37" s="21">
        <f t="shared" si="13"/>
        <v>5.2927</v>
      </c>
      <c r="BM37" s="21">
        <f t="shared" si="5"/>
        <v>5.1749999999999998</v>
      </c>
      <c r="BN37" s="49">
        <f t="shared" si="6"/>
        <v>13.13335036</v>
      </c>
      <c r="BO37" s="49">
        <f t="shared" si="7"/>
        <v>11.415912235999999</v>
      </c>
      <c r="BP37" s="49">
        <f t="shared" si="8"/>
        <v>102.74321012399999</v>
      </c>
    </row>
    <row r="38" spans="1:68">
      <c r="A38" t="s">
        <v>94</v>
      </c>
      <c r="B38" s="3" t="s">
        <v>55</v>
      </c>
      <c r="C38" s="4">
        <v>19.05</v>
      </c>
      <c r="D38" s="4">
        <v>2</v>
      </c>
      <c r="E38" s="4">
        <v>0.16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5">
        <v>1.8599999999999998E-2</v>
      </c>
      <c r="P38" s="5">
        <v>5.0000000000000001E-4</v>
      </c>
      <c r="Q38" s="5">
        <v>-1.5E-3</v>
      </c>
      <c r="R38" s="5">
        <v>-2.9999999999999997E-4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3.2000000000000002E-3</v>
      </c>
      <c r="AP38" s="5">
        <v>0</v>
      </c>
      <c r="AQ38" s="5">
        <v>0</v>
      </c>
      <c r="AR38" s="5">
        <v>0</v>
      </c>
      <c r="AS38" s="5">
        <v>0</v>
      </c>
      <c r="AT38" s="5">
        <v>2.2000000000000001E-3</v>
      </c>
      <c r="AU38" s="5">
        <v>6.1000000000000004E-3</v>
      </c>
      <c r="AV38" s="5">
        <v>4.8999999999999998E-3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1.0746</v>
      </c>
      <c r="BD38" s="5">
        <v>5.1999999999999998E-3</v>
      </c>
      <c r="BE38" s="5">
        <v>1.2999999999999999E-3</v>
      </c>
      <c r="BF38" s="5">
        <v>0.25</v>
      </c>
      <c r="BG38" s="5">
        <v>7.0000000000000001E-3</v>
      </c>
      <c r="BH38" s="21">
        <f t="shared" si="9"/>
        <v>54.779999999999994</v>
      </c>
      <c r="BI38" s="21">
        <f t="shared" si="10"/>
        <v>35.835000000000001</v>
      </c>
      <c r="BJ38" s="21">
        <f t="shared" si="11"/>
        <v>4.0865879999999999</v>
      </c>
      <c r="BK38" s="21">
        <f t="shared" si="12"/>
        <v>8.8654499999999992</v>
      </c>
      <c r="BL38" s="21">
        <f t="shared" si="13"/>
        <v>5.4886749999999997</v>
      </c>
      <c r="BM38" s="21">
        <f t="shared" si="5"/>
        <v>5.25</v>
      </c>
      <c r="BN38" s="49">
        <f t="shared" si="6"/>
        <v>14.859742690000001</v>
      </c>
      <c r="BO38" s="49">
        <f t="shared" si="7"/>
        <v>12.916545569</v>
      </c>
      <c r="BP38" s="49">
        <f t="shared" si="8"/>
        <v>116.24891012099999</v>
      </c>
    </row>
    <row r="39" spans="1:68">
      <c r="A39" t="s">
        <v>95</v>
      </c>
      <c r="B39" s="3" t="s">
        <v>55</v>
      </c>
      <c r="C39" s="4">
        <v>18.77</v>
      </c>
      <c r="D39" s="4">
        <v>0</v>
      </c>
      <c r="E39" s="4">
        <v>3.55</v>
      </c>
      <c r="F39" s="4">
        <v>3.12</v>
      </c>
      <c r="G39" s="4">
        <v>0.2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5">
        <v>1.37E-2</v>
      </c>
      <c r="P39" s="5">
        <v>-7.4000000000000003E-3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5.0000000000000001E-3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5.8999999999999999E-3</v>
      </c>
      <c r="AV39" s="5">
        <v>1.6000000000000001E-3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1.0429999999999999</v>
      </c>
      <c r="BD39" s="5">
        <v>5.1999999999999998E-3</v>
      </c>
      <c r="BE39" s="5">
        <v>1.2999999999999999E-3</v>
      </c>
      <c r="BF39" s="5">
        <v>0.25</v>
      </c>
      <c r="BG39" s="5">
        <v>7.0000000000000001E-3</v>
      </c>
      <c r="BH39" s="21">
        <f t="shared" si="9"/>
        <v>54.779999999999994</v>
      </c>
      <c r="BI39" s="21">
        <f t="shared" si="10"/>
        <v>30.365000000000002</v>
      </c>
      <c r="BJ39" s="21">
        <f t="shared" si="11"/>
        <v>2.355539999999996</v>
      </c>
      <c r="BK39" s="21">
        <f t="shared" si="12"/>
        <v>5.8668749999999994</v>
      </c>
      <c r="BL39" s="21">
        <f t="shared" si="13"/>
        <v>5.334625</v>
      </c>
      <c r="BM39" s="21">
        <f t="shared" si="5"/>
        <v>5.25</v>
      </c>
      <c r="BN39" s="49">
        <f t="shared" si="6"/>
        <v>13.513765199999998</v>
      </c>
      <c r="BO39" s="49">
        <f t="shared" si="7"/>
        <v>11.746580519999998</v>
      </c>
      <c r="BP39" s="49">
        <f t="shared" si="8"/>
        <v>105.71922467999998</v>
      </c>
    </row>
    <row r="40" spans="1:68">
      <c r="A40" t="s">
        <v>96</v>
      </c>
      <c r="B40" s="3" t="s">
        <v>55</v>
      </c>
      <c r="C40" s="4">
        <v>12.06</v>
      </c>
      <c r="D40" s="4">
        <v>1</v>
      </c>
      <c r="E40" s="4">
        <v>0.28000000000000003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5">
        <v>1.4800000000000001E-2</v>
      </c>
      <c r="P40" s="5">
        <v>-3.0999999999999999E-3</v>
      </c>
      <c r="Q40" s="5">
        <v>1.1000000000000001E-3</v>
      </c>
      <c r="R40" s="5">
        <v>1.6999999999999999E-3</v>
      </c>
      <c r="S40" s="5">
        <v>1.2999999999999999E-3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1.5E-3</v>
      </c>
      <c r="AP40" s="5">
        <v>1.2999999999999999E-3</v>
      </c>
      <c r="AQ40" s="5">
        <v>0</v>
      </c>
      <c r="AR40" s="5">
        <v>0</v>
      </c>
      <c r="AS40" s="5">
        <v>0</v>
      </c>
      <c r="AT40" s="5">
        <v>6.9999999999999999E-4</v>
      </c>
      <c r="AU40" s="5">
        <v>5.7000000000000002E-3</v>
      </c>
      <c r="AV40" s="5">
        <v>5.0000000000000001E-3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1.0344</v>
      </c>
      <c r="BD40" s="5">
        <v>5.1999999999999998E-3</v>
      </c>
      <c r="BE40" s="5">
        <v>1.2999999999999999E-3</v>
      </c>
      <c r="BF40" s="5">
        <v>0.25</v>
      </c>
      <c r="BG40" s="5">
        <v>7.0000000000000001E-3</v>
      </c>
      <c r="BH40" s="21">
        <f t="shared" si="9"/>
        <v>54.779999999999994</v>
      </c>
      <c r="BI40" s="21">
        <f t="shared" si="10"/>
        <v>25.715</v>
      </c>
      <c r="BJ40" s="21">
        <f t="shared" si="11"/>
        <v>1.884431999999999</v>
      </c>
      <c r="BK40" s="21">
        <f t="shared" si="12"/>
        <v>8.3010599999999997</v>
      </c>
      <c r="BL40" s="21">
        <f t="shared" si="13"/>
        <v>5.2927</v>
      </c>
      <c r="BM40" s="21">
        <f t="shared" si="5"/>
        <v>5.25</v>
      </c>
      <c r="BN40" s="49">
        <f t="shared" si="6"/>
        <v>13.159014959999999</v>
      </c>
      <c r="BO40" s="49">
        <f t="shared" si="7"/>
        <v>11.438220695999998</v>
      </c>
      <c r="BP40" s="49">
        <f t="shared" si="8"/>
        <v>102.94398626399997</v>
      </c>
    </row>
    <row r="41" spans="1:68">
      <c r="A41" t="s">
        <v>97</v>
      </c>
      <c r="B41" s="3" t="s">
        <v>55</v>
      </c>
      <c r="C41" s="4">
        <v>9.59</v>
      </c>
      <c r="D41" s="4">
        <v>2</v>
      </c>
      <c r="E41" s="4">
        <v>0.15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5">
        <v>1.7000000000000001E-2</v>
      </c>
      <c r="P41" s="5">
        <v>-1.9E-3</v>
      </c>
      <c r="Q41" s="5">
        <v>-4.0000000000000002E-4</v>
      </c>
      <c r="R41" s="5">
        <v>2.9999999999999997E-4</v>
      </c>
      <c r="S41" s="5">
        <v>-2.0000000000000001E-4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1E-4</v>
      </c>
      <c r="AP41" s="5">
        <v>2.0999999999999999E-3</v>
      </c>
      <c r="AQ41" s="5">
        <v>0</v>
      </c>
      <c r="AR41" s="5">
        <v>0</v>
      </c>
      <c r="AS41" s="5">
        <v>0</v>
      </c>
      <c r="AT41" s="5">
        <v>0</v>
      </c>
      <c r="AU41" s="5">
        <v>5.3E-3</v>
      </c>
      <c r="AV41" s="5">
        <v>1.2999999999999999E-3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1.032</v>
      </c>
      <c r="BD41" s="5">
        <v>5.1999999999999998E-3</v>
      </c>
      <c r="BE41" s="5">
        <v>1.2999999999999999E-3</v>
      </c>
      <c r="BF41" s="5">
        <v>0.25</v>
      </c>
      <c r="BG41" s="5">
        <v>7.0000000000000001E-3</v>
      </c>
      <c r="BH41" s="21">
        <f t="shared" si="9"/>
        <v>54.779999999999994</v>
      </c>
      <c r="BI41" s="21">
        <f t="shared" si="10"/>
        <v>22.84</v>
      </c>
      <c r="BJ41" s="21">
        <f t="shared" si="11"/>
        <v>1.7529600000000014</v>
      </c>
      <c r="BK41" s="21">
        <f t="shared" si="12"/>
        <v>5.1083999999999996</v>
      </c>
      <c r="BL41" s="21">
        <f t="shared" si="13"/>
        <v>5.2810000000000006</v>
      </c>
      <c r="BM41" s="21">
        <f t="shared" si="5"/>
        <v>5.25</v>
      </c>
      <c r="BN41" s="49">
        <f t="shared" si="6"/>
        <v>12.351606800000001</v>
      </c>
      <c r="BO41" s="49">
        <f t="shared" si="7"/>
        <v>10.73639668</v>
      </c>
      <c r="BP41" s="49">
        <f t="shared" si="8"/>
        <v>96.627570120000001</v>
      </c>
    </row>
    <row r="42" spans="1:68">
      <c r="A42" t="s">
        <v>98</v>
      </c>
      <c r="B42" s="3" t="s">
        <v>55</v>
      </c>
      <c r="C42" s="4">
        <v>9.2899999999999991</v>
      </c>
      <c r="D42" s="4">
        <v>2.5</v>
      </c>
      <c r="E42" s="4">
        <v>0.18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5">
        <v>1.34E-2</v>
      </c>
      <c r="P42" s="5">
        <v>1.6000000000000001E-3</v>
      </c>
      <c r="Q42" s="5">
        <v>1.1000000000000001E-3</v>
      </c>
      <c r="R42" s="5">
        <v>-2.0000000000000001E-4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1.2999999999999999E-3</v>
      </c>
      <c r="AU42" s="5">
        <v>5.4000000000000003E-3</v>
      </c>
      <c r="AV42" s="5">
        <v>4.3E-3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1.0541</v>
      </c>
      <c r="BD42" s="5">
        <v>5.1999999999999998E-3</v>
      </c>
      <c r="BE42" s="5">
        <v>1.2999999999999999E-3</v>
      </c>
      <c r="BF42" s="5">
        <v>0.25</v>
      </c>
      <c r="BG42" s="5">
        <v>7.0000000000000001E-3</v>
      </c>
      <c r="BH42" s="21">
        <f t="shared" si="9"/>
        <v>54.779999999999994</v>
      </c>
      <c r="BI42" s="21">
        <f t="shared" si="10"/>
        <v>24.869999999999997</v>
      </c>
      <c r="BJ42" s="21">
        <f t="shared" si="11"/>
        <v>2.9635980000000015</v>
      </c>
      <c r="BK42" s="21">
        <f t="shared" si="12"/>
        <v>7.6685775000000005</v>
      </c>
      <c r="BL42" s="21">
        <f t="shared" si="13"/>
        <v>5.3887375000000004</v>
      </c>
      <c r="BM42" s="21">
        <f t="shared" si="5"/>
        <v>5.25</v>
      </c>
      <c r="BN42" s="49">
        <f t="shared" si="6"/>
        <v>13.119718690000001</v>
      </c>
      <c r="BO42" s="49">
        <f t="shared" si="7"/>
        <v>11.404063169</v>
      </c>
      <c r="BP42" s="49">
        <f t="shared" si="8"/>
        <v>102.636568521</v>
      </c>
    </row>
    <row r="43" spans="1:68">
      <c r="A43" t="s">
        <v>99</v>
      </c>
      <c r="B43" s="3" t="s">
        <v>55</v>
      </c>
      <c r="C43" s="4">
        <v>15.22</v>
      </c>
      <c r="D43" s="4">
        <v>2.5</v>
      </c>
      <c r="E43" s="4">
        <v>0.19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5">
        <v>1.37E-2</v>
      </c>
      <c r="P43" s="5">
        <v>-6.8999999999999999E-3</v>
      </c>
      <c r="Q43" s="5">
        <v>-2.0000000000000001E-4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9.5999999999999992E-3</v>
      </c>
      <c r="AP43" s="5">
        <v>0</v>
      </c>
      <c r="AQ43" s="5">
        <v>0</v>
      </c>
      <c r="AR43" s="5">
        <v>0</v>
      </c>
      <c r="AS43" s="5">
        <v>0</v>
      </c>
      <c r="AT43" s="5">
        <v>2.3999999999999998E-3</v>
      </c>
      <c r="AU43" s="5">
        <v>5.0000000000000001E-3</v>
      </c>
      <c r="AV43" s="5">
        <v>3.8999999999999998E-3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1.0585</v>
      </c>
      <c r="BD43" s="5">
        <v>5.1999999999999998E-3</v>
      </c>
      <c r="BE43" s="5">
        <v>1.2999999999999999E-3</v>
      </c>
      <c r="BF43" s="5">
        <v>0.25</v>
      </c>
      <c r="BG43" s="5">
        <v>7.0000000000000001E-3</v>
      </c>
      <c r="BH43" s="21">
        <f t="shared" si="9"/>
        <v>54.779999999999994</v>
      </c>
      <c r="BI43" s="21">
        <f t="shared" si="10"/>
        <v>24.66</v>
      </c>
      <c r="BJ43" s="21">
        <f t="shared" si="11"/>
        <v>3.2046299999999994</v>
      </c>
      <c r="BK43" s="21">
        <f t="shared" si="12"/>
        <v>7.0654874999999997</v>
      </c>
      <c r="BL43" s="21">
        <f t="shared" si="13"/>
        <v>5.4101875000000001</v>
      </c>
      <c r="BM43" s="21">
        <f t="shared" si="5"/>
        <v>5.25</v>
      </c>
      <c r="BN43" s="49">
        <f t="shared" si="6"/>
        <v>13.048139650000001</v>
      </c>
      <c r="BO43" s="49">
        <f t="shared" si="7"/>
        <v>11.341844465000001</v>
      </c>
      <c r="BP43" s="49">
        <f t="shared" si="8"/>
        <v>102.07660018499999</v>
      </c>
    </row>
    <row r="44" spans="1:68">
      <c r="A44" t="s">
        <v>100</v>
      </c>
      <c r="B44" s="3" t="s">
        <v>55</v>
      </c>
      <c r="C44" s="4">
        <v>12.61</v>
      </c>
      <c r="D44" s="4">
        <v>1.46</v>
      </c>
      <c r="E44" s="4">
        <v>0.18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5">
        <v>1.4200000000000001E-2</v>
      </c>
      <c r="P44" s="5">
        <v>-2.9999999999999997E-4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6.1999999999999998E-3</v>
      </c>
      <c r="AV44" s="5">
        <v>5.0000000000000001E-3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1.0408999999999999</v>
      </c>
      <c r="BD44" s="5">
        <v>5.1999999999999998E-3</v>
      </c>
      <c r="BE44" s="5">
        <v>1.2999999999999999E-3</v>
      </c>
      <c r="BF44" s="5">
        <v>0.25</v>
      </c>
      <c r="BG44" s="5">
        <v>7.0000000000000001E-3</v>
      </c>
      <c r="BH44" s="21">
        <f t="shared" si="9"/>
        <v>54.779999999999994</v>
      </c>
      <c r="BI44" s="21">
        <f t="shared" si="10"/>
        <v>24.675000000000001</v>
      </c>
      <c r="BJ44" s="21">
        <f t="shared" si="11"/>
        <v>2.2405019999999962</v>
      </c>
      <c r="BK44" s="21">
        <f t="shared" si="12"/>
        <v>8.7435599999999987</v>
      </c>
      <c r="BL44" s="21">
        <f t="shared" si="13"/>
        <v>5.3243874999999994</v>
      </c>
      <c r="BM44" s="21">
        <f t="shared" si="5"/>
        <v>5.25</v>
      </c>
      <c r="BN44" s="49">
        <f t="shared" si="6"/>
        <v>13.131748434999999</v>
      </c>
      <c r="BO44" s="49">
        <f t="shared" si="7"/>
        <v>11.4145197935</v>
      </c>
      <c r="BP44" s="49">
        <f t="shared" si="8"/>
        <v>102.73067814149999</v>
      </c>
    </row>
    <row r="45" spans="1:68">
      <c r="A45" t="s">
        <v>101</v>
      </c>
      <c r="B45" s="3" t="s">
        <v>55</v>
      </c>
      <c r="C45" s="4">
        <v>13.76</v>
      </c>
      <c r="D45" s="4">
        <v>1.18</v>
      </c>
      <c r="E45" s="4">
        <v>1.23</v>
      </c>
      <c r="F45" s="4">
        <v>0.77</v>
      </c>
      <c r="G45" s="4">
        <v>0.26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5">
        <v>1.3899999999999999E-2</v>
      </c>
      <c r="P45" s="5">
        <v>1.2999999999999999E-3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2.9999999999999997E-4</v>
      </c>
      <c r="AU45" s="5">
        <v>6.4000000000000003E-3</v>
      </c>
      <c r="AV45" s="5">
        <v>5.1000000000000004E-3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1.0608</v>
      </c>
      <c r="BD45" s="5">
        <v>5.1999999999999998E-3</v>
      </c>
      <c r="BE45" s="5">
        <v>1.2999999999999999E-3</v>
      </c>
      <c r="BF45" s="5">
        <v>0.25</v>
      </c>
      <c r="BG45" s="5">
        <v>7.0000000000000001E-3</v>
      </c>
      <c r="BH45" s="21">
        <f t="shared" si="9"/>
        <v>54.779999999999994</v>
      </c>
      <c r="BI45" s="21">
        <f t="shared" si="10"/>
        <v>28.824999999999996</v>
      </c>
      <c r="BJ45" s="21">
        <f t="shared" si="11"/>
        <v>3.3306239999999976</v>
      </c>
      <c r="BK45" s="21">
        <f t="shared" si="12"/>
        <v>9.1494</v>
      </c>
      <c r="BL45" s="21">
        <f t="shared" si="13"/>
        <v>5.4214000000000002</v>
      </c>
      <c r="BM45" s="21">
        <f t="shared" si="5"/>
        <v>5.25</v>
      </c>
      <c r="BN45" s="49">
        <f t="shared" si="6"/>
        <v>13.878335119999999</v>
      </c>
      <c r="BO45" s="49">
        <f t="shared" si="7"/>
        <v>12.063475912000001</v>
      </c>
      <c r="BP45" s="49">
        <f t="shared" si="8"/>
        <v>108.571283208</v>
      </c>
    </row>
    <row r="46" spans="1:68">
      <c r="A46" t="s">
        <v>102</v>
      </c>
      <c r="B46" s="3" t="s">
        <v>55</v>
      </c>
      <c r="C46" s="4">
        <v>12.82</v>
      </c>
      <c r="D46" s="4">
        <v>2.5</v>
      </c>
      <c r="E46" s="4">
        <v>0.15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5">
        <v>1.21E-2</v>
      </c>
      <c r="P46" s="5">
        <v>3.8999999999999998E-3</v>
      </c>
      <c r="Q46" s="5">
        <v>6.4999999999999997E-3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6.1999999999999998E-3</v>
      </c>
      <c r="AP46" s="5">
        <v>0</v>
      </c>
      <c r="AQ46" s="5">
        <v>0</v>
      </c>
      <c r="AR46" s="5">
        <v>0</v>
      </c>
      <c r="AS46" s="5">
        <v>0</v>
      </c>
      <c r="AT46" s="5">
        <v>1.4E-3</v>
      </c>
      <c r="AU46" s="5">
        <v>6.0000000000000001E-3</v>
      </c>
      <c r="AV46" s="5">
        <v>4.7999999999999996E-3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1.0662</v>
      </c>
      <c r="BD46" s="5">
        <v>5.1999999999999998E-3</v>
      </c>
      <c r="BE46" s="5">
        <v>1.2999999999999999E-3</v>
      </c>
      <c r="BF46" s="5">
        <v>0.25</v>
      </c>
      <c r="BG46" s="5">
        <v>7.0000000000000001E-3</v>
      </c>
      <c r="BH46" s="21">
        <f t="shared" si="9"/>
        <v>54.779999999999994</v>
      </c>
      <c r="BI46" s="21">
        <f t="shared" si="10"/>
        <v>33.394999999999996</v>
      </c>
      <c r="BJ46" s="21">
        <f t="shared" si="11"/>
        <v>3.6264360000000018</v>
      </c>
      <c r="BK46" s="21">
        <f t="shared" si="12"/>
        <v>8.6362199999999998</v>
      </c>
      <c r="BL46" s="21">
        <f t="shared" si="13"/>
        <v>5.4477250000000002</v>
      </c>
      <c r="BM46" s="21">
        <f t="shared" si="5"/>
        <v>5.25</v>
      </c>
      <c r="BN46" s="49">
        <f t="shared" si="6"/>
        <v>14.447599529999998</v>
      </c>
      <c r="BO46" s="49">
        <f t="shared" si="7"/>
        <v>12.558298053</v>
      </c>
      <c r="BP46" s="49">
        <f t="shared" si="8"/>
        <v>113.02468247699998</v>
      </c>
    </row>
    <row r="47" spans="1:68">
      <c r="A47" t="s">
        <v>148</v>
      </c>
      <c r="B47" s="3" t="s">
        <v>55</v>
      </c>
      <c r="C47" s="4">
        <v>11.94</v>
      </c>
      <c r="D47" s="4">
        <v>2.5</v>
      </c>
      <c r="E47" s="4">
        <v>0.15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5">
        <v>1.2E-2</v>
      </c>
      <c r="P47" s="5">
        <v>6.4000000000000003E-3</v>
      </c>
      <c r="Q47" s="5">
        <v>7.0000000000000001E-3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2.0299999999999999E-2</v>
      </c>
      <c r="AP47" s="5">
        <v>0</v>
      </c>
      <c r="AQ47" s="5">
        <v>0</v>
      </c>
      <c r="AR47" s="5">
        <v>0</v>
      </c>
      <c r="AS47" s="5">
        <v>0</v>
      </c>
      <c r="AT47" s="5">
        <v>4.3E-3</v>
      </c>
      <c r="AU47" s="5">
        <v>5.7000000000000002E-3</v>
      </c>
      <c r="AV47" s="5">
        <v>3.3E-3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1.0580000000000001</v>
      </c>
      <c r="BD47" s="5">
        <v>5.1999999999999998E-3</v>
      </c>
      <c r="BE47" s="5">
        <v>1.2999999999999999E-3</v>
      </c>
      <c r="BF47" s="5">
        <v>0.25</v>
      </c>
      <c r="BG47" s="5">
        <v>7.0000000000000001E-3</v>
      </c>
      <c r="BH47" s="21">
        <f t="shared" si="9"/>
        <v>54.779999999999994</v>
      </c>
      <c r="BI47" s="21">
        <f t="shared" si="10"/>
        <v>36.864999999999995</v>
      </c>
      <c r="BJ47" s="21">
        <f t="shared" si="11"/>
        <v>3.1772400000000025</v>
      </c>
      <c r="BK47" s="21">
        <f t="shared" si="12"/>
        <v>7.1415000000000006</v>
      </c>
      <c r="BL47" s="21">
        <f t="shared" si="13"/>
        <v>5.4077500000000001</v>
      </c>
      <c r="BM47" s="21">
        <f t="shared" si="5"/>
        <v>5.25</v>
      </c>
      <c r="BN47" s="49">
        <f t="shared" si="6"/>
        <v>14.640793699999996</v>
      </c>
      <c r="BO47" s="49">
        <f t="shared" si="7"/>
        <v>12.726228369999996</v>
      </c>
      <c r="BP47" s="49">
        <f t="shared" si="8"/>
        <v>114.53605532999995</v>
      </c>
    </row>
    <row r="48" spans="1:68">
      <c r="A48" t="s">
        <v>103</v>
      </c>
      <c r="B48" s="3" t="s">
        <v>55</v>
      </c>
      <c r="C48" s="4">
        <v>11.68</v>
      </c>
      <c r="D48" s="4">
        <v>2</v>
      </c>
      <c r="E48" s="4">
        <v>0.25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5">
        <v>1.9400000000000001E-2</v>
      </c>
      <c r="P48" s="5">
        <v>-6.9999999999999999E-4</v>
      </c>
      <c r="Q48" s="5">
        <v>-2.0000000000000001E-4</v>
      </c>
      <c r="R48" s="5">
        <v>1.8E-3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1E-4</v>
      </c>
      <c r="AP48" s="5">
        <v>1.2999999999999999E-3</v>
      </c>
      <c r="AQ48" s="5">
        <v>0</v>
      </c>
      <c r="AR48" s="5">
        <v>0</v>
      </c>
      <c r="AS48" s="5">
        <v>0</v>
      </c>
      <c r="AT48" s="5">
        <v>1.5E-3</v>
      </c>
      <c r="AU48" s="5">
        <v>5.5999999999999999E-3</v>
      </c>
      <c r="AV48" s="5">
        <v>4.4999999999999997E-3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1.0650999999999999</v>
      </c>
      <c r="BD48" s="5">
        <v>5.1999999999999998E-3</v>
      </c>
      <c r="BE48" s="5">
        <v>1.2999999999999999E-3</v>
      </c>
      <c r="BF48" s="5">
        <v>0.25</v>
      </c>
      <c r="BG48" s="5">
        <v>7.0000000000000001E-3</v>
      </c>
      <c r="BH48" s="21">
        <f t="shared" si="9"/>
        <v>54.779999999999994</v>
      </c>
      <c r="BI48" s="21">
        <f t="shared" si="10"/>
        <v>30.28</v>
      </c>
      <c r="BJ48" s="21">
        <f t="shared" si="11"/>
        <v>3.5661779999999963</v>
      </c>
      <c r="BK48" s="21">
        <f t="shared" si="12"/>
        <v>8.068132499999999</v>
      </c>
      <c r="BL48" s="21">
        <f t="shared" si="13"/>
        <v>5.4423624999999998</v>
      </c>
      <c r="BM48" s="21">
        <f t="shared" si="5"/>
        <v>5.25</v>
      </c>
      <c r="BN48" s="49">
        <f t="shared" si="6"/>
        <v>13.960267490000001</v>
      </c>
      <c r="BO48" s="49">
        <f t="shared" si="7"/>
        <v>12.134694049000002</v>
      </c>
      <c r="BP48" s="49">
        <f t="shared" si="8"/>
        <v>109.212246441</v>
      </c>
    </row>
    <row r="49" spans="1:68">
      <c r="A49" t="s">
        <v>104</v>
      </c>
      <c r="B49" s="3" t="s">
        <v>55</v>
      </c>
      <c r="C49" s="4">
        <v>14.8</v>
      </c>
      <c r="D49" s="4">
        <v>0</v>
      </c>
      <c r="E49" s="4">
        <v>-1.54</v>
      </c>
      <c r="F49" s="4">
        <v>0.16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5">
        <v>1.38E-2</v>
      </c>
      <c r="P49" s="5">
        <v>-6.9999999999999999E-4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2.0000000000000001E-4</v>
      </c>
      <c r="AU49" s="5">
        <v>5.4999999999999997E-3</v>
      </c>
      <c r="AV49" s="5">
        <v>4.5999999999999999E-3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1.0362</v>
      </c>
      <c r="BD49" s="5">
        <v>5.1999999999999998E-3</v>
      </c>
      <c r="BE49" s="5">
        <v>1.2999999999999999E-3</v>
      </c>
      <c r="BF49" s="5">
        <v>0.25</v>
      </c>
      <c r="BG49" s="5">
        <v>7.0000000000000001E-3</v>
      </c>
      <c r="BH49" s="21">
        <f t="shared" si="9"/>
        <v>54.779999999999994</v>
      </c>
      <c r="BI49" s="21">
        <f t="shared" si="10"/>
        <v>23.395000000000003</v>
      </c>
      <c r="BJ49" s="21">
        <f t="shared" si="11"/>
        <v>1.9830360000000002</v>
      </c>
      <c r="BK49" s="21">
        <f t="shared" si="12"/>
        <v>7.8492149999999992</v>
      </c>
      <c r="BL49" s="21">
        <f t="shared" si="13"/>
        <v>5.3014749999999999</v>
      </c>
      <c r="BM49" s="21">
        <f t="shared" si="5"/>
        <v>5.25</v>
      </c>
      <c r="BN49" s="49">
        <f t="shared" si="6"/>
        <v>12.812634379999999</v>
      </c>
      <c r="BO49" s="49">
        <f t="shared" si="7"/>
        <v>11.137136038000001</v>
      </c>
      <c r="BP49" s="49">
        <f t="shared" si="8"/>
        <v>100.234224342</v>
      </c>
    </row>
    <row r="50" spans="1:68">
      <c r="A50" t="s">
        <v>108</v>
      </c>
      <c r="B50" s="3" t="s">
        <v>55</v>
      </c>
      <c r="C50" s="4">
        <v>15.62</v>
      </c>
      <c r="D50" s="4">
        <v>1</v>
      </c>
      <c r="E50" s="4">
        <v>0.17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5">
        <v>1.5699999999999999E-2</v>
      </c>
      <c r="P50" s="5">
        <v>-2.8E-3</v>
      </c>
      <c r="Q50" s="5">
        <v>1E-4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1.1000000000000001E-3</v>
      </c>
      <c r="AP50" s="5">
        <v>1.6000000000000001E-3</v>
      </c>
      <c r="AQ50" s="5">
        <v>0</v>
      </c>
      <c r="AR50" s="5">
        <v>0</v>
      </c>
      <c r="AS50" s="5">
        <v>0</v>
      </c>
      <c r="AT50" s="5">
        <v>5.0000000000000001E-4</v>
      </c>
      <c r="AU50" s="5">
        <v>6.0000000000000001E-3</v>
      </c>
      <c r="AV50" s="5">
        <v>4.4999999999999997E-3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1.056</v>
      </c>
      <c r="BD50" s="5">
        <v>5.1999999999999998E-3</v>
      </c>
      <c r="BE50" s="5">
        <v>1.2999999999999999E-3</v>
      </c>
      <c r="BF50" s="5">
        <v>0.25</v>
      </c>
      <c r="BG50" s="5">
        <v>7.0000000000000001E-3</v>
      </c>
      <c r="BH50" s="21">
        <f t="shared" si="9"/>
        <v>54.779999999999994</v>
      </c>
      <c r="BI50" s="21">
        <f t="shared" si="10"/>
        <v>26.914999999999999</v>
      </c>
      <c r="BJ50" s="21">
        <f t="shared" si="11"/>
        <v>3.0676800000000024</v>
      </c>
      <c r="BK50" s="21">
        <f t="shared" si="12"/>
        <v>8.3159999999999989</v>
      </c>
      <c r="BL50" s="21">
        <f t="shared" si="13"/>
        <v>5.3980000000000006</v>
      </c>
      <c r="BM50" s="21">
        <f t="shared" si="5"/>
        <v>5.25</v>
      </c>
      <c r="BN50" s="49">
        <f t="shared" si="6"/>
        <v>13.484468399999999</v>
      </c>
      <c r="BO50" s="49">
        <f t="shared" si="7"/>
        <v>11.721114839999998</v>
      </c>
      <c r="BP50" s="49">
        <f t="shared" si="8"/>
        <v>105.49003355999999</v>
      </c>
    </row>
    <row r="51" spans="1:68">
      <c r="A51" s="3" t="s">
        <v>109</v>
      </c>
      <c r="B51" s="3" t="s">
        <v>55</v>
      </c>
      <c r="C51" s="4">
        <v>15.62</v>
      </c>
      <c r="D51" s="4">
        <v>1</v>
      </c>
      <c r="E51" s="4">
        <v>0.16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5">
        <v>1.5699999999999999E-2</v>
      </c>
      <c r="P51" s="5">
        <v>-6.4000000000000003E-3</v>
      </c>
      <c r="Q51" s="5">
        <v>1E-4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6.9999999999999999E-4</v>
      </c>
      <c r="AP51" s="5">
        <v>1.6000000000000001E-3</v>
      </c>
      <c r="AQ51" s="5">
        <v>0</v>
      </c>
      <c r="AR51" s="5">
        <v>0</v>
      </c>
      <c r="AS51" s="5">
        <v>0</v>
      </c>
      <c r="AT51" s="5">
        <v>5.0000000000000001E-4</v>
      </c>
      <c r="AU51" s="5">
        <v>6.0000000000000001E-3</v>
      </c>
      <c r="AV51" s="5">
        <v>4.4999999999999997E-3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1.056</v>
      </c>
      <c r="BD51" s="5">
        <v>5.1999999999999998E-3</v>
      </c>
      <c r="BE51" s="5">
        <v>1.2999999999999999E-3</v>
      </c>
      <c r="BF51" s="5">
        <v>0.25</v>
      </c>
      <c r="BG51" s="5">
        <v>7.0000000000000001E-3</v>
      </c>
      <c r="BH51" s="21">
        <f t="shared" si="9"/>
        <v>54.779999999999994</v>
      </c>
      <c r="BI51" s="21">
        <f t="shared" si="10"/>
        <v>24.204999999999998</v>
      </c>
      <c r="BJ51" s="21">
        <f t="shared" si="11"/>
        <v>3.0676800000000024</v>
      </c>
      <c r="BK51" s="21">
        <f t="shared" si="12"/>
        <v>8.3159999999999989</v>
      </c>
      <c r="BL51" s="21">
        <f t="shared" si="13"/>
        <v>5.3980000000000006</v>
      </c>
      <c r="BM51" s="21">
        <f t="shared" si="5"/>
        <v>5.25</v>
      </c>
      <c r="BN51" s="49">
        <f t="shared" si="6"/>
        <v>13.132168399999998</v>
      </c>
      <c r="BO51" s="49">
        <f t="shared" si="7"/>
        <v>11.414884839999999</v>
      </c>
      <c r="BP51" s="49">
        <f t="shared" si="8"/>
        <v>102.73396355999998</v>
      </c>
    </row>
    <row r="52" spans="1:68">
      <c r="A52" s="48" t="s">
        <v>110</v>
      </c>
      <c r="B52" s="3" t="s">
        <v>55</v>
      </c>
      <c r="C52" s="4">
        <v>18.059999999999999</v>
      </c>
      <c r="D52" s="4"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5">
        <v>1.2699999999999999E-2</v>
      </c>
      <c r="P52" s="5">
        <v>2.0000000000000001E-4</v>
      </c>
      <c r="Q52" s="5">
        <v>-4.0000000000000001E-3</v>
      </c>
      <c r="R52" s="5">
        <v>5.0000000000000001E-4</v>
      </c>
      <c r="S52" s="5">
        <v>-4.0000000000000002E-4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-1E-4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6.1000000000000004E-3</v>
      </c>
      <c r="AV52" s="5">
        <v>1.2999999999999999E-3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1.0463</v>
      </c>
      <c r="BD52" s="5">
        <v>5.1999999999999998E-3</v>
      </c>
      <c r="BE52" s="5">
        <v>1.2999999999999999E-3</v>
      </c>
      <c r="BF52" s="5">
        <v>0.25</v>
      </c>
      <c r="BG52" s="5">
        <v>7.0000000000000001E-3</v>
      </c>
      <c r="BH52" s="21">
        <f t="shared" si="9"/>
        <v>54.779999999999994</v>
      </c>
      <c r="BI52" s="21">
        <f t="shared" si="10"/>
        <v>25.81</v>
      </c>
      <c r="BJ52" s="21">
        <f t="shared" si="11"/>
        <v>2.536314</v>
      </c>
      <c r="BK52" s="21">
        <f t="shared" si="12"/>
        <v>5.8069650000000008</v>
      </c>
      <c r="BL52" s="21">
        <f t="shared" si="13"/>
        <v>5.3507125000000002</v>
      </c>
      <c r="BM52" s="21">
        <f t="shared" si="5"/>
        <v>5.25</v>
      </c>
      <c r="BN52" s="49">
        <f t="shared" si="6"/>
        <v>12.939418895000001</v>
      </c>
      <c r="BO52" s="49">
        <f t="shared" si="7"/>
        <v>11.2473410395</v>
      </c>
      <c r="BP52" s="49">
        <f t="shared" si="8"/>
        <v>101.2260693555</v>
      </c>
    </row>
    <row r="53" spans="1:68">
      <c r="A53" s="112" t="s">
        <v>106</v>
      </c>
      <c r="B53" s="3" t="s">
        <v>55</v>
      </c>
      <c r="C53" s="4">
        <v>14.71</v>
      </c>
      <c r="D53" s="4">
        <v>0.41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5">
        <v>1.43E-2</v>
      </c>
      <c r="P53" s="5">
        <v>1.2999999999999999E-3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>
        <v>2E-3</v>
      </c>
      <c r="AP53" s="5"/>
      <c r="AQ53" s="5"/>
      <c r="AR53" s="5"/>
      <c r="AS53" s="5"/>
      <c r="AT53" s="5"/>
      <c r="AU53" s="5">
        <v>6.8999999999999999E-3</v>
      </c>
      <c r="AV53" s="5">
        <v>5.5999999999999999E-3</v>
      </c>
      <c r="AW53" s="5"/>
      <c r="AX53" s="5"/>
      <c r="AY53" s="5"/>
      <c r="AZ53" s="5"/>
      <c r="BA53" s="5"/>
      <c r="BB53" s="5"/>
      <c r="BC53" s="5">
        <v>1.0383</v>
      </c>
      <c r="BD53" s="5">
        <v>5.1999999999999998E-3</v>
      </c>
      <c r="BE53" s="5">
        <v>1.2999999999999999E-3</v>
      </c>
      <c r="BF53" s="5">
        <v>0.25</v>
      </c>
      <c r="BG53" s="5">
        <v>7.0000000000000001E-3</v>
      </c>
      <c r="BH53" s="21">
        <f t="shared" si="9"/>
        <v>54.779999999999994</v>
      </c>
      <c r="BI53" s="21">
        <f t="shared" si="10"/>
        <v>26.82</v>
      </c>
      <c r="BJ53" s="21">
        <f t="shared" si="11"/>
        <v>2.098074</v>
      </c>
      <c r="BK53" s="21">
        <f t="shared" si="12"/>
        <v>9.7340625000000003</v>
      </c>
      <c r="BL53" s="21">
        <f t="shared" si="13"/>
        <v>5.3117124999999996</v>
      </c>
      <c r="BM53" s="21">
        <f t="shared" si="5"/>
        <v>5.25</v>
      </c>
      <c r="BN53" s="49">
        <f t="shared" si="6"/>
        <v>13.519200369999998</v>
      </c>
      <c r="BO53" s="49">
        <f t="shared" si="7"/>
        <v>11.751304936999999</v>
      </c>
      <c r="BP53" s="49">
        <f t="shared" si="8"/>
        <v>105.76174443299998</v>
      </c>
    </row>
    <row r="54" spans="1:68">
      <c r="A54" s="102" t="s">
        <v>107</v>
      </c>
      <c r="B54" s="3" t="s">
        <v>55</v>
      </c>
      <c r="C54" s="4">
        <v>14.71</v>
      </c>
      <c r="D54" s="4">
        <v>0.41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5">
        <v>1.43E-2</v>
      </c>
      <c r="P54" s="5">
        <v>-4.7999999999999996E-3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>
        <v>-4.4000000000000003E-3</v>
      </c>
      <c r="AP54" s="5"/>
      <c r="AQ54" s="5"/>
      <c r="AR54" s="5"/>
      <c r="AS54" s="5"/>
      <c r="AT54" s="5"/>
      <c r="AU54" s="5">
        <v>6.8999999999999999E-3</v>
      </c>
      <c r="AV54" s="5">
        <v>5.5999999999999999E-3</v>
      </c>
      <c r="AW54" s="5"/>
      <c r="AX54" s="5"/>
      <c r="AY54" s="5"/>
      <c r="AZ54" s="5"/>
      <c r="BA54" s="5"/>
      <c r="BB54" s="5"/>
      <c r="BC54" s="5">
        <v>1.0383</v>
      </c>
      <c r="BD54" s="5">
        <v>5.1999999999999998E-3</v>
      </c>
      <c r="BE54" s="5">
        <v>1.2999999999999999E-3</v>
      </c>
      <c r="BF54" s="5">
        <v>0.25</v>
      </c>
      <c r="BG54" s="5">
        <v>7.0000000000000001E-3</v>
      </c>
      <c r="BH54" s="21">
        <f t="shared" si="9"/>
        <v>54.779999999999994</v>
      </c>
      <c r="BI54" s="21">
        <f t="shared" si="10"/>
        <v>22.245000000000001</v>
      </c>
      <c r="BJ54" s="21">
        <f t="shared" si="11"/>
        <v>2.098074</v>
      </c>
      <c r="BK54" s="21">
        <f t="shared" si="12"/>
        <v>9.7340625000000003</v>
      </c>
      <c r="BL54" s="21">
        <f t="shared" si="13"/>
        <v>5.3117124999999996</v>
      </c>
      <c r="BM54" s="21">
        <f t="shared" si="5"/>
        <v>5.25</v>
      </c>
      <c r="BN54" s="49">
        <f t="shared" si="6"/>
        <v>12.924450369999999</v>
      </c>
      <c r="BO54" s="49">
        <f t="shared" si="7"/>
        <v>11.234329937</v>
      </c>
      <c r="BP54" s="49">
        <f t="shared" si="8"/>
        <v>101.108969433</v>
      </c>
    </row>
    <row r="55" spans="1:68">
      <c r="A55" s="48" t="s">
        <v>111</v>
      </c>
      <c r="B55" s="3" t="s">
        <v>55</v>
      </c>
      <c r="C55" s="4">
        <v>20.77</v>
      </c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5">
        <v>1.9E-2</v>
      </c>
      <c r="P55" s="5">
        <v>-4.4000000000000003E-3</v>
      </c>
      <c r="Q55" s="5">
        <v>2.3E-3</v>
      </c>
      <c r="R55" s="5">
        <v>-5.9999999999999995E-4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3.3999999999999998E-3</v>
      </c>
      <c r="AP55" s="5">
        <v>0</v>
      </c>
      <c r="AQ55" s="5">
        <v>0</v>
      </c>
      <c r="AR55" s="5">
        <v>0</v>
      </c>
      <c r="AS55" s="5">
        <v>0</v>
      </c>
      <c r="AT55" s="5">
        <v>6.9999999999999999E-4</v>
      </c>
      <c r="AU55" s="5">
        <v>6.6E-3</v>
      </c>
      <c r="AV55" s="5">
        <v>4.1000000000000003E-3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1.056</v>
      </c>
      <c r="BD55" s="5">
        <v>5.1999999999999998E-3</v>
      </c>
      <c r="BE55" s="5">
        <v>1.2999999999999999E-3</v>
      </c>
      <c r="BF55" s="5">
        <v>0.25</v>
      </c>
      <c r="BG55" s="5">
        <v>7.0000000000000001E-3</v>
      </c>
      <c r="BH55" s="21">
        <f t="shared" si="9"/>
        <v>54.779999999999994</v>
      </c>
      <c r="BI55" s="21">
        <f t="shared" si="10"/>
        <v>34.519999999999996</v>
      </c>
      <c r="BJ55" s="21">
        <f t="shared" si="11"/>
        <v>3.0676800000000024</v>
      </c>
      <c r="BK55" s="21">
        <f t="shared" si="12"/>
        <v>8.474400000000001</v>
      </c>
      <c r="BL55" s="21">
        <f t="shared" si="13"/>
        <v>5.3980000000000006</v>
      </c>
      <c r="BM55" s="21">
        <f t="shared" si="5"/>
        <v>5.25</v>
      </c>
      <c r="BN55" s="49">
        <f t="shared" si="6"/>
        <v>14.493710399999998</v>
      </c>
      <c r="BO55" s="49">
        <f t="shared" si="7"/>
        <v>12.598379039999998</v>
      </c>
      <c r="BP55" s="49">
        <f t="shared" si="8"/>
        <v>113.38541135999998</v>
      </c>
    </row>
    <row r="56" spans="1:68">
      <c r="A56" t="s">
        <v>112</v>
      </c>
      <c r="B56" s="3" t="s">
        <v>55</v>
      </c>
      <c r="C56" s="4">
        <v>14.21</v>
      </c>
      <c r="D56" s="4">
        <v>1.47</v>
      </c>
      <c r="E56" s="4">
        <v>0.08</v>
      </c>
      <c r="F56" s="4">
        <v>0.2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5">
        <v>1.2699999999999999E-2</v>
      </c>
      <c r="P56" s="5">
        <v>2.9999999999999997E-4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37">
        <v>4.0000000000000003E-5</v>
      </c>
      <c r="AU56" s="5">
        <v>6.3E-3</v>
      </c>
      <c r="AV56" s="5">
        <v>5.1999999999999998E-3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1.048</v>
      </c>
      <c r="BD56" s="5">
        <v>5.1999999999999998E-3</v>
      </c>
      <c r="BE56" s="5">
        <v>1.2999999999999999E-3</v>
      </c>
      <c r="BF56" s="5">
        <v>0.25</v>
      </c>
      <c r="BG56" s="5">
        <v>7.0000000000000001E-3</v>
      </c>
      <c r="BH56" s="21">
        <f t="shared" si="9"/>
        <v>54.779999999999994</v>
      </c>
      <c r="BI56" s="21">
        <f t="shared" si="10"/>
        <v>25.740000000000002</v>
      </c>
      <c r="BJ56" s="21">
        <f t="shared" si="11"/>
        <v>2.629440000000002</v>
      </c>
      <c r="BK56" s="21">
        <f t="shared" si="12"/>
        <v>9.0389999999999997</v>
      </c>
      <c r="BL56" s="21">
        <f t="shared" si="13"/>
        <v>5.359</v>
      </c>
      <c r="BM56" s="21">
        <f t="shared" si="5"/>
        <v>5.25</v>
      </c>
      <c r="BN56" s="49">
        <f t="shared" si="6"/>
        <v>13.3636672</v>
      </c>
      <c r="BO56" s="49">
        <f t="shared" si="7"/>
        <v>11.61611072</v>
      </c>
      <c r="BP56" s="49">
        <f t="shared" si="8"/>
        <v>104.54499647999999</v>
      </c>
    </row>
    <row r="57" spans="1:68">
      <c r="A57" t="s">
        <v>113</v>
      </c>
      <c r="B57" s="3" t="s">
        <v>55</v>
      </c>
      <c r="C57" s="4">
        <v>17.64</v>
      </c>
      <c r="D57" s="4">
        <v>2.5</v>
      </c>
      <c r="E57" s="4">
        <v>0.22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5">
        <v>1.34E-2</v>
      </c>
      <c r="P57" s="5">
        <v>-1.1999999999999999E-3</v>
      </c>
      <c r="Q57" s="5">
        <v>-3.5000000000000001E-3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3.0000000000000001E-3</v>
      </c>
      <c r="AP57" s="5">
        <v>0</v>
      </c>
      <c r="AQ57" s="5">
        <v>0</v>
      </c>
      <c r="AR57" s="5">
        <v>0</v>
      </c>
      <c r="AS57" s="5">
        <v>0</v>
      </c>
      <c r="AT57" s="5">
        <v>1.1000000000000001E-3</v>
      </c>
      <c r="AU57" s="5">
        <v>5.7000000000000002E-3</v>
      </c>
      <c r="AV57" s="5">
        <v>2.7000000000000001E-3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1.0448</v>
      </c>
      <c r="BD57" s="5">
        <v>5.1999999999999998E-3</v>
      </c>
      <c r="BE57" s="5">
        <v>1.2999999999999999E-3</v>
      </c>
      <c r="BF57" s="5">
        <v>0.25</v>
      </c>
      <c r="BG57" s="5">
        <v>7.0000000000000001E-3</v>
      </c>
      <c r="BH57" s="21">
        <f t="shared" si="9"/>
        <v>54.779999999999994</v>
      </c>
      <c r="BI57" s="21">
        <f t="shared" si="10"/>
        <v>27.71</v>
      </c>
      <c r="BJ57" s="21">
        <f t="shared" si="11"/>
        <v>2.4541439999999972</v>
      </c>
      <c r="BK57" s="21">
        <f t="shared" si="12"/>
        <v>6.5822400000000005</v>
      </c>
      <c r="BL57" s="21">
        <f t="shared" si="13"/>
        <v>5.3433999999999999</v>
      </c>
      <c r="BM57" s="21">
        <f t="shared" si="5"/>
        <v>5.25</v>
      </c>
      <c r="BN57" s="49">
        <f t="shared" si="6"/>
        <v>13.275571919999999</v>
      </c>
      <c r="BO57" s="49">
        <f t="shared" si="7"/>
        <v>11.539535592</v>
      </c>
      <c r="BP57" s="49">
        <f t="shared" si="8"/>
        <v>103.85582032799999</v>
      </c>
    </row>
    <row r="58" spans="1:68">
      <c r="A58" t="s">
        <v>114</v>
      </c>
      <c r="B58" s="3" t="s">
        <v>55</v>
      </c>
      <c r="C58" s="4">
        <v>13.1</v>
      </c>
      <c r="D58" s="4">
        <v>1.69</v>
      </c>
      <c r="E58" s="4">
        <v>0.24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5">
        <v>1.43E-2</v>
      </c>
      <c r="P58" s="5">
        <v>-1.5E-3</v>
      </c>
      <c r="Q58" s="5">
        <v>-3.8E-3</v>
      </c>
      <c r="R58" s="5">
        <v>-2.0000000000000001E-4</v>
      </c>
      <c r="S58" s="5">
        <v>1.8E-3</v>
      </c>
      <c r="T58" s="5">
        <v>2.9999999999999997E-4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2.5000000000000001E-3</v>
      </c>
      <c r="AP58" s="5">
        <v>0</v>
      </c>
      <c r="AQ58" s="5">
        <v>0</v>
      </c>
      <c r="AR58" s="5">
        <v>0</v>
      </c>
      <c r="AS58" s="5">
        <v>0</v>
      </c>
      <c r="AT58" s="5">
        <v>2.0000000000000001E-4</v>
      </c>
      <c r="AU58" s="5">
        <v>6.4999999999999997E-3</v>
      </c>
      <c r="AV58" s="5">
        <v>4.5999999999999999E-3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1.0377000000000001</v>
      </c>
      <c r="BD58" s="5">
        <v>5.1999999999999998E-3</v>
      </c>
      <c r="BE58" s="5">
        <v>1.2999999999999999E-3</v>
      </c>
      <c r="BF58" s="5">
        <v>0.25</v>
      </c>
      <c r="BG58" s="5">
        <v>7.0000000000000001E-3</v>
      </c>
      <c r="BH58" s="21">
        <f t="shared" si="9"/>
        <v>54.779999999999994</v>
      </c>
      <c r="BI58" s="21">
        <f t="shared" si="10"/>
        <v>23.355</v>
      </c>
      <c r="BJ58" s="21">
        <f t="shared" si="11"/>
        <v>2.0652060000000034</v>
      </c>
      <c r="BK58" s="21">
        <f t="shared" si="12"/>
        <v>8.6388525000000005</v>
      </c>
      <c r="BL58" s="21">
        <f t="shared" si="13"/>
        <v>5.3087875000000002</v>
      </c>
      <c r="BM58" s="21">
        <f t="shared" si="5"/>
        <v>5.25</v>
      </c>
      <c r="BN58" s="49">
        <f t="shared" si="6"/>
        <v>12.921719979999999</v>
      </c>
      <c r="BO58" s="49">
        <f t="shared" si="7"/>
        <v>11.231956598</v>
      </c>
      <c r="BP58" s="49">
        <f t="shared" si="8"/>
        <v>101.087609382</v>
      </c>
    </row>
    <row r="59" spans="1:68">
      <c r="A59" t="s">
        <v>115</v>
      </c>
      <c r="B59" s="3" t="s">
        <v>55</v>
      </c>
      <c r="C59" s="4">
        <v>16.14</v>
      </c>
      <c r="D59" s="4">
        <v>2</v>
      </c>
      <c r="E59" s="4">
        <v>0.2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5">
        <v>1.3899999999999999E-2</v>
      </c>
      <c r="P59" s="5">
        <v>-1.2999999999999999E-3</v>
      </c>
      <c r="Q59" s="5">
        <v>8.0000000000000004E-4</v>
      </c>
      <c r="R59" s="5">
        <v>-2.9999999999999997E-4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1.1000000000000001E-3</v>
      </c>
      <c r="AU59" s="5">
        <v>5.4000000000000003E-3</v>
      </c>
      <c r="AV59" s="5">
        <v>3.0999999999999999E-3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1.0468</v>
      </c>
      <c r="BD59" s="5">
        <v>5.1999999999999998E-3</v>
      </c>
      <c r="BE59" s="5">
        <v>1.2999999999999999E-3</v>
      </c>
      <c r="BF59" s="5">
        <v>0.25</v>
      </c>
      <c r="BG59" s="5">
        <v>7.0000000000000001E-3</v>
      </c>
      <c r="BH59" s="21">
        <f t="shared" si="9"/>
        <v>54.779999999999994</v>
      </c>
      <c r="BI59" s="21">
        <f t="shared" si="10"/>
        <v>28.990000000000002</v>
      </c>
      <c r="BJ59" s="21">
        <f t="shared" si="11"/>
        <v>2.5637039999999973</v>
      </c>
      <c r="BK59" s="21">
        <f t="shared" si="12"/>
        <v>6.6733500000000001</v>
      </c>
      <c r="BL59" s="21">
        <f t="shared" si="13"/>
        <v>5.3531499999999994</v>
      </c>
      <c r="BM59" s="21">
        <f t="shared" si="5"/>
        <v>5.25</v>
      </c>
      <c r="BN59" s="49">
        <f t="shared" si="6"/>
        <v>13.469326519999999</v>
      </c>
      <c r="BO59" s="49">
        <f t="shared" si="7"/>
        <v>11.707953052000001</v>
      </c>
      <c r="BP59" s="49">
        <f t="shared" si="8"/>
        <v>105.371577468</v>
      </c>
    </row>
    <row r="60" spans="1:68">
      <c r="A60" t="s">
        <v>117</v>
      </c>
      <c r="B60" s="3" t="s">
        <v>55</v>
      </c>
      <c r="C60" s="4">
        <v>13.49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">
        <v>1.6199999999999999E-2</v>
      </c>
      <c r="P60" s="5">
        <v>8.9999999999999998E-4</v>
      </c>
      <c r="Q60" s="5">
        <v>-1E-4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5.9999999999999995E-4</v>
      </c>
      <c r="AU60" s="5">
        <v>4.3E-3</v>
      </c>
      <c r="AV60" s="5">
        <v>3.3999999999999998E-3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1.0561</v>
      </c>
      <c r="BD60" s="5">
        <v>5.1999999999999998E-3</v>
      </c>
      <c r="BE60" s="5">
        <v>1.2999999999999999E-3</v>
      </c>
      <c r="BF60" s="5">
        <v>0.25</v>
      </c>
      <c r="BG60" s="27">
        <v>4.8999999999999998E-3</v>
      </c>
      <c r="BH60" s="21">
        <f t="shared" si="9"/>
        <v>54.779999999999994</v>
      </c>
      <c r="BI60" s="21">
        <f t="shared" si="10"/>
        <v>27.69</v>
      </c>
      <c r="BJ60" s="21">
        <f t="shared" si="11"/>
        <v>3.0731580000000016</v>
      </c>
      <c r="BK60" s="21">
        <f t="shared" si="12"/>
        <v>6.0989775000000002</v>
      </c>
      <c r="BL60" s="21">
        <f t="shared" si="13"/>
        <v>5.3984874999999999</v>
      </c>
      <c r="BM60" s="21">
        <f t="shared" si="5"/>
        <v>3.6749999999999998</v>
      </c>
      <c r="BN60" s="49">
        <f t="shared" si="6"/>
        <v>13.093030990000001</v>
      </c>
      <c r="BO60" s="49">
        <f t="shared" si="7"/>
        <v>11.380865399000001</v>
      </c>
      <c r="BP60" s="49">
        <f t="shared" si="8"/>
        <v>102.42778859100001</v>
      </c>
    </row>
    <row r="61" spans="1:68">
      <c r="A61" t="s">
        <v>118</v>
      </c>
      <c r="B61" s="3" t="s">
        <v>55</v>
      </c>
      <c r="C61" s="4">
        <v>8.4499999999999993</v>
      </c>
      <c r="D61" s="4">
        <v>1</v>
      </c>
      <c r="E61" s="4">
        <v>0.17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5">
        <v>1.23E-2</v>
      </c>
      <c r="P61" s="5">
        <v>-3.0999999999999999E-3</v>
      </c>
      <c r="Q61" s="5">
        <v>2.9999999999999997E-4</v>
      </c>
      <c r="R61" s="5">
        <v>-2.9999999999999997E-4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2.7000000000000001E-3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6.6E-3</v>
      </c>
      <c r="AV61" s="5">
        <v>5.5999999999999999E-3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1.0487</v>
      </c>
      <c r="BD61" s="5">
        <v>5.1999999999999998E-3</v>
      </c>
      <c r="BE61" s="5">
        <v>1.2999999999999999E-3</v>
      </c>
      <c r="BF61" s="5">
        <v>0.25</v>
      </c>
      <c r="BG61" s="5">
        <v>7.0000000000000001E-3</v>
      </c>
      <c r="BH61" s="21">
        <f t="shared" si="9"/>
        <v>54.779999999999994</v>
      </c>
      <c r="BI61" s="21">
        <f t="shared" si="10"/>
        <v>16.52</v>
      </c>
      <c r="BJ61" s="21">
        <f t="shared" si="11"/>
        <v>2.6677859999999978</v>
      </c>
      <c r="BK61" s="21">
        <f t="shared" si="12"/>
        <v>9.5956049999999991</v>
      </c>
      <c r="BL61" s="21">
        <f t="shared" si="13"/>
        <v>5.3624124999999996</v>
      </c>
      <c r="BM61" s="21">
        <f t="shared" si="5"/>
        <v>5.25</v>
      </c>
      <c r="BN61" s="49">
        <f t="shared" si="6"/>
        <v>12.242854455</v>
      </c>
      <c r="BO61" s="49">
        <f t="shared" si="7"/>
        <v>10.641865795500001</v>
      </c>
      <c r="BP61" s="49">
        <f t="shared" si="8"/>
        <v>95.776792159500005</v>
      </c>
    </row>
    <row r="62" spans="1:68">
      <c r="A62" t="s">
        <v>119</v>
      </c>
      <c r="B62" s="3" t="s">
        <v>55</v>
      </c>
      <c r="C62" s="4">
        <v>10.95</v>
      </c>
      <c r="D62" s="4">
        <v>1.54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5">
        <v>1.49E-2</v>
      </c>
      <c r="P62" s="5">
        <v>-1.9699999999999999E-2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4.4999999999999997E-3</v>
      </c>
      <c r="AP62" s="5">
        <v>0</v>
      </c>
      <c r="AQ62" s="5">
        <v>0</v>
      </c>
      <c r="AR62" s="5">
        <v>0</v>
      </c>
      <c r="AS62" s="5">
        <v>0</v>
      </c>
      <c r="AT62" s="5">
        <v>1.1000000000000001E-3</v>
      </c>
      <c r="AU62" s="5">
        <v>4.7999999999999996E-3</v>
      </c>
      <c r="AV62" s="5">
        <v>2.3E-3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1.0389999999999999</v>
      </c>
      <c r="BD62" s="27">
        <v>2.2000000000000001E-3</v>
      </c>
      <c r="BE62" s="5">
        <v>1.2999999999999999E-3</v>
      </c>
      <c r="BF62" s="5">
        <v>0.25</v>
      </c>
      <c r="BG62" s="5">
        <v>7.0000000000000001E-3</v>
      </c>
      <c r="BH62" s="21">
        <f t="shared" si="9"/>
        <v>54.779999999999994</v>
      </c>
      <c r="BI62" s="21">
        <f t="shared" si="10"/>
        <v>9.7149999999999999</v>
      </c>
      <c r="BJ62" s="21">
        <f t="shared" si="11"/>
        <v>2.1364199999999958</v>
      </c>
      <c r="BK62" s="21">
        <f t="shared" si="12"/>
        <v>5.5326749999999985</v>
      </c>
      <c r="BL62" s="21">
        <f t="shared" si="13"/>
        <v>2.9773749999999999</v>
      </c>
      <c r="BM62" s="21">
        <f t="shared" si="5"/>
        <v>5.25</v>
      </c>
      <c r="BN62" s="49">
        <f t="shared" si="6"/>
        <v>10.450891099999998</v>
      </c>
      <c r="BO62" s="49">
        <f t="shared" si="7"/>
        <v>9.0842361099999973</v>
      </c>
      <c r="BP62" s="49">
        <f t="shared" si="8"/>
        <v>81.758124989999985</v>
      </c>
    </row>
    <row r="63" spans="1:68">
      <c r="A63" t="s">
        <v>120</v>
      </c>
      <c r="B63" s="3" t="s">
        <v>55</v>
      </c>
      <c r="C63" s="4">
        <v>21.55</v>
      </c>
      <c r="D63" s="4">
        <v>0</v>
      </c>
      <c r="E63" s="4">
        <v>0.15</v>
      </c>
      <c r="F63" s="4">
        <v>0.56000000000000005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5">
        <v>1.72E-2</v>
      </c>
      <c r="P63" s="5">
        <v>5.0000000000000001E-4</v>
      </c>
      <c r="Q63" s="5">
        <v>6.9999999999999999E-4</v>
      </c>
      <c r="R63" s="5">
        <v>-2.5999999999999999E-3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1.1000000000000001E-3</v>
      </c>
      <c r="AU63" s="5">
        <v>5.4000000000000003E-3</v>
      </c>
      <c r="AV63" s="5">
        <v>4.7000000000000002E-3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1.0809</v>
      </c>
      <c r="BD63" s="5">
        <v>5.1999999999999998E-3</v>
      </c>
      <c r="BE63" s="5">
        <v>1.2999999999999999E-3</v>
      </c>
      <c r="BF63" s="5">
        <v>0.25</v>
      </c>
      <c r="BG63" s="27">
        <v>6.4999999999999997E-3</v>
      </c>
      <c r="BH63" s="21">
        <f t="shared" si="9"/>
        <v>54.779999999999994</v>
      </c>
      <c r="BI63" s="21">
        <f t="shared" si="10"/>
        <v>34.935000000000002</v>
      </c>
      <c r="BJ63" s="21">
        <f t="shared" si="11"/>
        <v>4.4317019999999978</v>
      </c>
      <c r="BK63" s="21">
        <f t="shared" si="12"/>
        <v>8.1878175000000013</v>
      </c>
      <c r="BL63" s="21">
        <f t="shared" si="13"/>
        <v>5.5193874999999997</v>
      </c>
      <c r="BM63" s="21">
        <f t="shared" si="5"/>
        <v>4.875</v>
      </c>
      <c r="BN63" s="49">
        <f t="shared" si="6"/>
        <v>14.654757909999999</v>
      </c>
      <c r="BO63" s="49">
        <f t="shared" si="7"/>
        <v>12.738366491000001</v>
      </c>
      <c r="BP63" s="49">
        <f t="shared" si="8"/>
        <v>114.645298419</v>
      </c>
    </row>
    <row r="64" spans="1:68">
      <c r="A64" t="s">
        <v>121</v>
      </c>
      <c r="B64" s="3" t="s">
        <v>55</v>
      </c>
      <c r="C64" s="4">
        <v>11.81</v>
      </c>
      <c r="D64" s="4">
        <v>1</v>
      </c>
      <c r="E64" s="4">
        <v>0.18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5">
        <v>1.15E-2</v>
      </c>
      <c r="P64" s="5">
        <v>5.0000000000000001E-4</v>
      </c>
      <c r="Q64" s="5">
        <v>-2.9999999999999997E-4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1.1000000000000001E-3</v>
      </c>
      <c r="AP64" s="5">
        <v>0</v>
      </c>
      <c r="AQ64" s="5">
        <v>0</v>
      </c>
      <c r="AR64" s="5">
        <v>0</v>
      </c>
      <c r="AS64" s="5">
        <v>0</v>
      </c>
      <c r="AT64" s="5">
        <v>5.0000000000000001E-4</v>
      </c>
      <c r="AU64" s="5">
        <v>6.1999999999999998E-3</v>
      </c>
      <c r="AV64" s="5">
        <v>4.4000000000000003E-3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1.0487</v>
      </c>
      <c r="BD64" s="5">
        <v>5.1999999999999998E-3</v>
      </c>
      <c r="BE64" s="5">
        <v>1.2999999999999999E-3</v>
      </c>
      <c r="BF64" s="5">
        <v>0.25</v>
      </c>
      <c r="BG64" s="27">
        <v>6.7000000000000002E-3</v>
      </c>
      <c r="BH64" s="21">
        <f t="shared" si="9"/>
        <v>54.779999999999994</v>
      </c>
      <c r="BI64" s="21">
        <f t="shared" si="10"/>
        <v>22.14</v>
      </c>
      <c r="BJ64" s="21">
        <f t="shared" si="11"/>
        <v>2.6677859999999978</v>
      </c>
      <c r="BK64" s="21">
        <f t="shared" si="12"/>
        <v>8.3371650000000006</v>
      </c>
      <c r="BL64" s="21">
        <f t="shared" si="13"/>
        <v>5.3624124999999996</v>
      </c>
      <c r="BM64" s="21">
        <f t="shared" si="5"/>
        <v>5.0250000000000004</v>
      </c>
      <c r="BN64" s="49">
        <f t="shared" si="6"/>
        <v>12.780607255</v>
      </c>
      <c r="BO64" s="49">
        <f t="shared" si="7"/>
        <v>11.109297075499999</v>
      </c>
      <c r="BP64" s="49">
        <f t="shared" si="8"/>
        <v>99.983673679499987</v>
      </c>
    </row>
    <row r="65" spans="1:68">
      <c r="A65" t="s">
        <v>149</v>
      </c>
      <c r="B65" s="3" t="s">
        <v>55</v>
      </c>
      <c r="C65" s="4">
        <v>15.21</v>
      </c>
      <c r="D65" s="4">
        <v>0</v>
      </c>
      <c r="E65" s="4">
        <v>0.16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5">
        <v>1.3599999999999999E-2</v>
      </c>
      <c r="P65" s="5">
        <v>-5.0000000000000001E-4</v>
      </c>
      <c r="Q65" s="5">
        <v>4.0000000000000002E-4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8.0000000000000004E-4</v>
      </c>
      <c r="AU65" s="5">
        <v>6.4999999999999997E-3</v>
      </c>
      <c r="AV65" s="5">
        <v>5.4999999999999997E-3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1.0565</v>
      </c>
      <c r="BD65" s="5">
        <v>5.1999999999999998E-3</v>
      </c>
      <c r="BE65" s="5">
        <v>1.2999999999999999E-3</v>
      </c>
      <c r="BF65" s="5">
        <v>0.25</v>
      </c>
      <c r="BG65" s="5">
        <v>7.0000000000000001E-3</v>
      </c>
      <c r="BH65" s="21">
        <f t="shared" si="9"/>
        <v>54.779999999999994</v>
      </c>
      <c r="BI65" s="21">
        <f t="shared" si="10"/>
        <v>26.094999999999999</v>
      </c>
      <c r="BJ65" s="21">
        <f t="shared" si="11"/>
        <v>3.0950699999999993</v>
      </c>
      <c r="BK65" s="21">
        <f t="shared" si="12"/>
        <v>9.5084999999999997</v>
      </c>
      <c r="BL65" s="21">
        <f t="shared" si="13"/>
        <v>5.4004374999999998</v>
      </c>
      <c r="BM65" s="21">
        <f t="shared" si="5"/>
        <v>5.25</v>
      </c>
      <c r="BN65" s="49">
        <f t="shared" si="6"/>
        <v>13.536770974999998</v>
      </c>
      <c r="BO65" s="49">
        <f t="shared" si="7"/>
        <v>11.766577847499999</v>
      </c>
      <c r="BP65" s="49">
        <f t="shared" si="8"/>
        <v>105.89920062749998</v>
      </c>
    </row>
    <row r="66" spans="1:68">
      <c r="A66" t="s">
        <v>122</v>
      </c>
      <c r="B66" s="3" t="s">
        <v>55</v>
      </c>
      <c r="C66" s="4">
        <v>11.89</v>
      </c>
      <c r="D66" s="4">
        <v>0</v>
      </c>
      <c r="E66" s="4">
        <v>0.16</v>
      </c>
      <c r="F66" s="4">
        <v>1.28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5">
        <v>1.34E-2</v>
      </c>
      <c r="P66" s="5">
        <v>-2.9999999999999997E-4</v>
      </c>
      <c r="Q66" s="5">
        <v>2.0000000000000001E-4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1E-4</v>
      </c>
      <c r="AU66" s="5">
        <v>6.4000000000000003E-3</v>
      </c>
      <c r="AV66" s="5">
        <v>2.5999999999999999E-3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1.0299</v>
      </c>
      <c r="BD66" s="5">
        <v>5.1999999999999998E-3</v>
      </c>
      <c r="BE66" s="5">
        <v>1.2999999999999999E-3</v>
      </c>
      <c r="BF66" s="5">
        <v>0.25</v>
      </c>
      <c r="BG66" s="5">
        <v>7.0000000000000001E-3</v>
      </c>
      <c r="BH66" s="21">
        <f t="shared" ref="BH66:BH87" si="14">$BR$1*$BT$4</f>
        <v>54.779999999999994</v>
      </c>
      <c r="BI66" s="21">
        <f t="shared" ref="BI66:BI87" si="15">SUM($C66:$N66)+$BR$1*SUM($O66:$AI66,$AT66)</f>
        <v>23.380000000000003</v>
      </c>
      <c r="BJ66" s="21">
        <f t="shared" ref="BJ66:BJ87" si="16">$BR$1*$BT$4*($BC66-1)</f>
        <v>1.6379220000000019</v>
      </c>
      <c r="BK66" s="21">
        <f t="shared" ref="BK66:BK87" si="17">$BR$1*$BC66*SUM($AU66:$AV66)</f>
        <v>6.9518250000000013</v>
      </c>
      <c r="BL66" s="21">
        <f t="shared" ref="BL66:BL87" si="18">SUM(BD66:BE66)*$BR$1*$BC66+BF66</f>
        <v>5.2707625</v>
      </c>
      <c r="BM66" s="21">
        <f t="shared" si="5"/>
        <v>5.25</v>
      </c>
      <c r="BN66" s="49">
        <f t="shared" si="6"/>
        <v>12.645166235000001</v>
      </c>
      <c r="BO66" s="49">
        <f t="shared" si="7"/>
        <v>10.991567573500001</v>
      </c>
      <c r="BP66" s="49">
        <f t="shared" si="8"/>
        <v>98.924108161500001</v>
      </c>
    </row>
    <row r="67" spans="1:68">
      <c r="A67" t="s">
        <v>123</v>
      </c>
      <c r="B67" s="3" t="s">
        <v>55</v>
      </c>
      <c r="C67" s="4">
        <v>8.73</v>
      </c>
      <c r="D67" s="4">
        <v>1.68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5">
        <v>1.5100000000000001E-2</v>
      </c>
      <c r="P67" s="5">
        <v>-1.9E-3</v>
      </c>
      <c r="Q67" s="5">
        <v>-2.9999999999999997E-4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6.1000000000000004E-3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1.0454000000000001</v>
      </c>
      <c r="BD67" s="5">
        <v>5.1999999999999998E-3</v>
      </c>
      <c r="BE67" s="5">
        <v>1.2999999999999999E-3</v>
      </c>
      <c r="BF67" s="5">
        <v>0.25</v>
      </c>
      <c r="BG67" s="27">
        <v>2E-3</v>
      </c>
      <c r="BH67" s="21">
        <f t="shared" si="14"/>
        <v>54.779999999999994</v>
      </c>
      <c r="BI67" s="21">
        <f t="shared" si="15"/>
        <v>20.085000000000001</v>
      </c>
      <c r="BJ67" s="21">
        <f t="shared" si="16"/>
        <v>2.4870120000000058</v>
      </c>
      <c r="BK67" s="21">
        <f t="shared" si="17"/>
        <v>4.7827050000000009</v>
      </c>
      <c r="BL67" s="21">
        <f t="shared" si="18"/>
        <v>5.3463250000000002</v>
      </c>
      <c r="BM67" s="21">
        <f t="shared" ref="BM67:BM87" si="19">BG67*$BR$1</f>
        <v>1.5</v>
      </c>
      <c r="BN67" s="49">
        <f t="shared" ref="BN67:BN87" si="20">SUM(BH67:BM67)*0.13</f>
        <v>11.56753546</v>
      </c>
      <c r="BO67" s="49">
        <f t="shared" ref="BO67:BO87" si="21">SUM(BH67:BN67)*0.1</f>
        <v>10.054857746000001</v>
      </c>
      <c r="BP67" s="49">
        <f t="shared" ref="BP67:BP87" si="22">SUM(BH67:BN67)-BO67</f>
        <v>90.493719714000008</v>
      </c>
    </row>
    <row r="68" spans="1:68">
      <c r="A68" t="s">
        <v>124</v>
      </c>
      <c r="B68" s="3" t="s">
        <v>55</v>
      </c>
      <c r="C68" s="4">
        <v>14.11</v>
      </c>
      <c r="D68" s="4">
        <v>2.0499999999999998</v>
      </c>
      <c r="E68" s="4">
        <v>0.2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5">
        <v>1.46E-2</v>
      </c>
      <c r="P68" s="5">
        <v>-5.1000000000000004E-3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1.6999999999999999E-3</v>
      </c>
      <c r="AP68" s="5">
        <v>0</v>
      </c>
      <c r="AQ68" s="5">
        <v>0</v>
      </c>
      <c r="AR68" s="5">
        <v>0</v>
      </c>
      <c r="AS68" s="5">
        <v>0</v>
      </c>
      <c r="AT68" s="5">
        <v>1.1000000000000001E-3</v>
      </c>
      <c r="AU68" s="5">
        <v>5.1000000000000004E-3</v>
      </c>
      <c r="AV68" s="5">
        <v>2.8999999999999998E-3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1.081</v>
      </c>
      <c r="BD68" s="5">
        <v>5.1999999999999998E-3</v>
      </c>
      <c r="BE68" s="5">
        <v>1.2999999999999999E-3</v>
      </c>
      <c r="BF68" s="5">
        <v>0.25</v>
      </c>
      <c r="BG68" s="27">
        <v>6.1000000000000004E-3</v>
      </c>
      <c r="BH68" s="21">
        <f t="shared" si="14"/>
        <v>54.779999999999994</v>
      </c>
      <c r="BI68" s="21">
        <f t="shared" si="15"/>
        <v>24.31</v>
      </c>
      <c r="BJ68" s="21">
        <f t="shared" si="16"/>
        <v>4.437179999999997</v>
      </c>
      <c r="BK68" s="21">
        <f t="shared" si="17"/>
        <v>6.4859999999999998</v>
      </c>
      <c r="BL68" s="21">
        <f t="shared" si="18"/>
        <v>5.5198749999999999</v>
      </c>
      <c r="BM68" s="21">
        <f t="shared" si="19"/>
        <v>4.5750000000000002</v>
      </c>
      <c r="BN68" s="49">
        <f t="shared" si="20"/>
        <v>13.01404715</v>
      </c>
      <c r="BO68" s="49">
        <f t="shared" si="21"/>
        <v>11.312210215</v>
      </c>
      <c r="BP68" s="49">
        <f t="shared" si="22"/>
        <v>101.809891935</v>
      </c>
    </row>
    <row r="69" spans="1:68">
      <c r="A69" t="s">
        <v>125</v>
      </c>
      <c r="B69" s="3" t="s">
        <v>55</v>
      </c>
      <c r="C69" s="4">
        <v>10.28</v>
      </c>
      <c r="D69" s="4">
        <v>2.5</v>
      </c>
      <c r="E69" s="4">
        <v>0.18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5">
        <v>1.17E-2</v>
      </c>
      <c r="P69" s="5">
        <v>-3.3999999999999998E-3</v>
      </c>
      <c r="Q69" s="5">
        <v>6.9999999999999999E-4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1.6000000000000001E-3</v>
      </c>
      <c r="AU69" s="5">
        <v>5.5999999999999999E-3</v>
      </c>
      <c r="AV69" s="5">
        <v>4.4000000000000003E-3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1.0764</v>
      </c>
      <c r="BD69" s="5">
        <v>5.1999999999999998E-3</v>
      </c>
      <c r="BE69" s="5">
        <v>1.2999999999999999E-3</v>
      </c>
      <c r="BF69" s="5">
        <v>0.25</v>
      </c>
      <c r="BG69" s="5">
        <v>7.0000000000000001E-3</v>
      </c>
      <c r="BH69" s="21">
        <f t="shared" si="14"/>
        <v>54.779999999999994</v>
      </c>
      <c r="BI69" s="21">
        <f t="shared" si="15"/>
        <v>20.91</v>
      </c>
      <c r="BJ69" s="21">
        <f t="shared" si="16"/>
        <v>4.1851920000000007</v>
      </c>
      <c r="BK69" s="21">
        <f t="shared" si="17"/>
        <v>8.0730000000000004</v>
      </c>
      <c r="BL69" s="21">
        <f t="shared" si="18"/>
        <v>5.4974499999999997</v>
      </c>
      <c r="BM69" s="21">
        <f t="shared" si="19"/>
        <v>5.25</v>
      </c>
      <c r="BN69" s="49">
        <f t="shared" si="20"/>
        <v>12.830433460000002</v>
      </c>
      <c r="BO69" s="49">
        <f t="shared" si="21"/>
        <v>11.152607546000002</v>
      </c>
      <c r="BP69" s="49">
        <f t="shared" si="22"/>
        <v>100.37346791400002</v>
      </c>
    </row>
    <row r="70" spans="1:68">
      <c r="A70" t="s">
        <v>126</v>
      </c>
      <c r="B70" s="3" t="s">
        <v>55</v>
      </c>
      <c r="C70" s="4">
        <v>24.05</v>
      </c>
      <c r="D70" s="4">
        <v>2.91</v>
      </c>
      <c r="E70" s="4">
        <v>0.27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">
        <v>1.03E-2</v>
      </c>
      <c r="P70" s="5">
        <v>-7.1000000000000004E-3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1.29E-2</v>
      </c>
      <c r="AP70" s="5">
        <v>0</v>
      </c>
      <c r="AQ70" s="5">
        <v>0</v>
      </c>
      <c r="AR70" s="5">
        <v>0</v>
      </c>
      <c r="AS70" s="5">
        <v>0</v>
      </c>
      <c r="AT70" s="5">
        <v>3.0000000000000001E-3</v>
      </c>
      <c r="AU70" s="5">
        <v>5.4000000000000003E-3</v>
      </c>
      <c r="AV70" s="5">
        <v>1.1999999999999999E-3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1.0642</v>
      </c>
      <c r="BD70" s="5">
        <v>5.1999999999999998E-3</v>
      </c>
      <c r="BE70" s="5">
        <v>1.2999999999999999E-3</v>
      </c>
      <c r="BF70" s="5">
        <v>0.25</v>
      </c>
      <c r="BG70" s="5">
        <v>7.0000000000000001E-3</v>
      </c>
      <c r="BH70" s="21">
        <f t="shared" si="14"/>
        <v>54.779999999999994</v>
      </c>
      <c r="BI70" s="21">
        <f t="shared" si="15"/>
        <v>31.88</v>
      </c>
      <c r="BJ70" s="21">
        <f t="shared" si="16"/>
        <v>3.5168760000000017</v>
      </c>
      <c r="BK70" s="21">
        <f t="shared" si="17"/>
        <v>5.2677899999999998</v>
      </c>
      <c r="BL70" s="21">
        <f t="shared" si="18"/>
        <v>5.4379749999999998</v>
      </c>
      <c r="BM70" s="21">
        <f t="shared" si="19"/>
        <v>5.25</v>
      </c>
      <c r="BN70" s="49">
        <f t="shared" si="20"/>
        <v>13.797243329999999</v>
      </c>
      <c r="BO70" s="49">
        <f t="shared" si="21"/>
        <v>11.992988433000001</v>
      </c>
      <c r="BP70" s="49">
        <f t="shared" si="22"/>
        <v>107.936895897</v>
      </c>
    </row>
    <row r="71" spans="1:68">
      <c r="A71" t="s">
        <v>127</v>
      </c>
      <c r="B71" s="3" t="s">
        <v>55</v>
      </c>
      <c r="C71" s="4">
        <v>11.5</v>
      </c>
      <c r="D71" s="4">
        <v>2.5</v>
      </c>
      <c r="E71" s="4">
        <v>0.28000000000000003</v>
      </c>
      <c r="F71" s="4">
        <v>0.1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5">
        <v>1.6E-2</v>
      </c>
      <c r="P71" s="5">
        <v>-8.0000000000000004E-4</v>
      </c>
      <c r="Q71" s="5">
        <v>1E-4</v>
      </c>
      <c r="R71" s="5">
        <v>4.0000000000000002E-4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2.9999999999999997E-4</v>
      </c>
      <c r="AP71" s="5">
        <v>3.3E-3</v>
      </c>
      <c r="AQ71" s="5">
        <v>0</v>
      </c>
      <c r="AR71" s="5">
        <v>0</v>
      </c>
      <c r="AS71" s="5">
        <v>0</v>
      </c>
      <c r="AT71" s="5">
        <v>0</v>
      </c>
      <c r="AU71" s="5">
        <v>6.0000000000000001E-3</v>
      </c>
      <c r="AV71" s="5">
        <v>5.1999999999999998E-3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1.0349999999999999</v>
      </c>
      <c r="BD71" s="5">
        <v>5.1999999999999998E-3</v>
      </c>
      <c r="BE71" s="5">
        <v>1.2999999999999999E-3</v>
      </c>
      <c r="BF71" s="5">
        <v>0.25</v>
      </c>
      <c r="BG71" s="5">
        <v>7.0000000000000001E-3</v>
      </c>
      <c r="BH71" s="21">
        <f t="shared" si="14"/>
        <v>54.779999999999994</v>
      </c>
      <c r="BI71" s="21">
        <f t="shared" si="15"/>
        <v>26.154999999999998</v>
      </c>
      <c r="BJ71" s="21">
        <f t="shared" si="16"/>
        <v>1.9172999999999953</v>
      </c>
      <c r="BK71" s="21">
        <f t="shared" si="17"/>
        <v>8.6939999999999991</v>
      </c>
      <c r="BL71" s="21">
        <f t="shared" si="18"/>
        <v>5.2956249999999994</v>
      </c>
      <c r="BM71" s="21">
        <f t="shared" si="19"/>
        <v>5.25</v>
      </c>
      <c r="BN71" s="49">
        <f t="shared" si="20"/>
        <v>13.27195025</v>
      </c>
      <c r="BO71" s="49">
        <f t="shared" si="21"/>
        <v>11.536387525</v>
      </c>
      <c r="BP71" s="49">
        <f t="shared" si="22"/>
        <v>103.827487725</v>
      </c>
    </row>
    <row r="72" spans="1:68">
      <c r="A72" t="s">
        <v>128</v>
      </c>
      <c r="B72" s="3" t="s">
        <v>55</v>
      </c>
      <c r="C72" s="4">
        <v>9.8800000000000008</v>
      </c>
      <c r="D72" s="4">
        <v>1.97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5">
        <v>1.24E-2</v>
      </c>
      <c r="P72" s="5">
        <v>1E-3</v>
      </c>
      <c r="Q72" s="5">
        <v>-2.9999999999999997E-4</v>
      </c>
      <c r="R72" s="5">
        <v>4.0000000000000002E-4</v>
      </c>
      <c r="S72" s="5">
        <v>5.9999999999999995E-4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3.5000000000000001E-3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5.7999999999999996E-3</v>
      </c>
      <c r="AV72" s="5">
        <v>4.7000000000000002E-3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1.0448</v>
      </c>
      <c r="BD72" s="5">
        <v>5.1999999999999998E-3</v>
      </c>
      <c r="BE72" s="5">
        <v>1.2999999999999999E-3</v>
      </c>
      <c r="BF72" s="5">
        <v>0.25</v>
      </c>
      <c r="BG72" s="5">
        <v>7.0000000000000001E-3</v>
      </c>
      <c r="BH72" s="21">
        <f t="shared" si="14"/>
        <v>54.779999999999994</v>
      </c>
      <c r="BI72" s="21">
        <f t="shared" si="15"/>
        <v>22.425000000000001</v>
      </c>
      <c r="BJ72" s="21">
        <f t="shared" si="16"/>
        <v>2.4541439999999972</v>
      </c>
      <c r="BK72" s="21">
        <f t="shared" si="17"/>
        <v>8.2277999999999984</v>
      </c>
      <c r="BL72" s="21">
        <f t="shared" si="18"/>
        <v>5.3433999999999999</v>
      </c>
      <c r="BM72" s="21">
        <f t="shared" si="19"/>
        <v>5.25</v>
      </c>
      <c r="BN72" s="49">
        <f t="shared" si="20"/>
        <v>12.80244472</v>
      </c>
      <c r="BO72" s="49">
        <f t="shared" si="21"/>
        <v>11.128278872000001</v>
      </c>
      <c r="BP72" s="49">
        <f t="shared" si="22"/>
        <v>100.154509848</v>
      </c>
    </row>
    <row r="73" spans="1:68">
      <c r="A73" t="s">
        <v>129</v>
      </c>
      <c r="B73" s="3" t="s">
        <v>55</v>
      </c>
      <c r="C73" s="4">
        <v>9.82</v>
      </c>
      <c r="D73" s="4">
        <v>2.17</v>
      </c>
      <c r="E73" s="4">
        <v>0.26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5">
        <v>1.6799999999999999E-2</v>
      </c>
      <c r="P73" s="5">
        <v>-1.1999999999999999E-3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5.1999999999999998E-3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6.0000000000000001E-3</v>
      </c>
      <c r="AV73" s="5">
        <v>5.1000000000000004E-3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1.042</v>
      </c>
      <c r="BD73" s="5">
        <v>5.1999999999999998E-3</v>
      </c>
      <c r="BE73" s="5">
        <v>1.2999999999999999E-3</v>
      </c>
      <c r="BF73" s="5">
        <v>0.25</v>
      </c>
      <c r="BG73" s="5">
        <v>7.0000000000000001E-3</v>
      </c>
      <c r="BH73" s="21">
        <f t="shared" si="14"/>
        <v>54.779999999999994</v>
      </c>
      <c r="BI73" s="21">
        <f t="shared" si="15"/>
        <v>23.95</v>
      </c>
      <c r="BJ73" s="21">
        <f t="shared" si="16"/>
        <v>2.3007600000000017</v>
      </c>
      <c r="BK73" s="21">
        <f t="shared" si="17"/>
        <v>8.6746499999999997</v>
      </c>
      <c r="BL73" s="21">
        <f t="shared" si="18"/>
        <v>5.3297499999999998</v>
      </c>
      <c r="BM73" s="21">
        <f t="shared" si="19"/>
        <v>5.25</v>
      </c>
      <c r="BN73" s="49">
        <f t="shared" si="20"/>
        <v>13.037070799999999</v>
      </c>
      <c r="BO73" s="49">
        <f t="shared" si="21"/>
        <v>11.332223079999999</v>
      </c>
      <c r="BP73" s="49">
        <f t="shared" si="22"/>
        <v>101.99000771999999</v>
      </c>
    </row>
    <row r="74" spans="1:68">
      <c r="A74" t="s">
        <v>130</v>
      </c>
      <c r="B74" s="3" t="s">
        <v>175</v>
      </c>
      <c r="C74" s="4">
        <v>18.25</v>
      </c>
      <c r="D74" s="4">
        <v>0.68</v>
      </c>
      <c r="E74" s="4">
        <v>0.16</v>
      </c>
      <c r="F74" s="4">
        <v>0.24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5">
        <v>1.52E-2</v>
      </c>
      <c r="P74" s="5">
        <v>-1.89E-3</v>
      </c>
      <c r="Q74" s="5">
        <v>-4.2999999999999999E-4</v>
      </c>
      <c r="R74" s="5">
        <v>-1.7000000000000001E-4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5.5000000000000003E-4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7.0299999999999998E-3</v>
      </c>
      <c r="AV74" s="5">
        <v>5.13E-3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1.0376000000000001</v>
      </c>
      <c r="BD74" s="5">
        <v>5.1999999999999998E-3</v>
      </c>
      <c r="BE74" s="5">
        <v>1.2999999999999999E-3</v>
      </c>
      <c r="BF74" s="5">
        <v>0.25</v>
      </c>
      <c r="BG74" s="5">
        <v>7.0000000000000001E-3</v>
      </c>
      <c r="BH74" s="21">
        <f t="shared" si="14"/>
        <v>54.779999999999994</v>
      </c>
      <c r="BI74" s="21">
        <f t="shared" si="15"/>
        <v>28.862499999999997</v>
      </c>
      <c r="BJ74" s="21">
        <f t="shared" si="16"/>
        <v>2.0597280000000042</v>
      </c>
      <c r="BK74" s="21">
        <f t="shared" si="17"/>
        <v>9.4629120000000011</v>
      </c>
      <c r="BL74" s="21">
        <f t="shared" si="18"/>
        <v>5.3083</v>
      </c>
      <c r="BM74" s="21">
        <f t="shared" si="19"/>
        <v>5.25</v>
      </c>
      <c r="BN74" s="49">
        <f t="shared" si="20"/>
        <v>13.744047200000001</v>
      </c>
      <c r="BO74" s="49">
        <f t="shared" si="21"/>
        <v>11.94674872</v>
      </c>
      <c r="BP74" s="49">
        <f t="shared" si="22"/>
        <v>107.52073847999999</v>
      </c>
    </row>
    <row r="75" spans="1:68">
      <c r="A75" t="s">
        <v>134</v>
      </c>
      <c r="B75" s="3" t="s">
        <v>55</v>
      </c>
      <c r="C75" s="4">
        <v>11.08</v>
      </c>
      <c r="D75" s="4">
        <v>1</v>
      </c>
      <c r="E75" s="4">
        <v>0.18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5">
        <v>1.5599999999999999E-2</v>
      </c>
      <c r="P75" s="5">
        <v>-4.4999999999999997E-3</v>
      </c>
      <c r="Q75" s="5">
        <v>-2.0000000000000001E-4</v>
      </c>
      <c r="R75" s="5">
        <v>2.0000000000000001E-4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1.9E-3</v>
      </c>
      <c r="AP75" s="5">
        <v>0</v>
      </c>
      <c r="AQ75" s="5">
        <v>0</v>
      </c>
      <c r="AR75" s="5">
        <v>0</v>
      </c>
      <c r="AS75" s="5">
        <v>0</v>
      </c>
      <c r="AT75" s="5">
        <v>5.9999999999999995E-4</v>
      </c>
      <c r="AU75" s="5">
        <v>5.8999999999999999E-3</v>
      </c>
      <c r="AV75" s="5">
        <v>2.8999999999999998E-3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1.0442</v>
      </c>
      <c r="BD75" s="5">
        <v>5.1999999999999998E-3</v>
      </c>
      <c r="BE75" s="5">
        <v>1.2999999999999999E-3</v>
      </c>
      <c r="BF75" s="5">
        <v>0.25</v>
      </c>
      <c r="BG75" s="5">
        <v>7.0000000000000001E-3</v>
      </c>
      <c r="BH75" s="21">
        <f t="shared" si="14"/>
        <v>54.779999999999994</v>
      </c>
      <c r="BI75" s="21">
        <f t="shared" si="15"/>
        <v>21.034999999999997</v>
      </c>
      <c r="BJ75" s="21">
        <f t="shared" si="16"/>
        <v>2.4212760000000006</v>
      </c>
      <c r="BK75" s="21">
        <f t="shared" si="17"/>
        <v>6.8917199999999985</v>
      </c>
      <c r="BL75" s="21">
        <f t="shared" si="18"/>
        <v>5.3404749999999996</v>
      </c>
      <c r="BM75" s="21">
        <f t="shared" si="19"/>
        <v>5.25</v>
      </c>
      <c r="BN75" s="49">
        <f t="shared" si="20"/>
        <v>12.443401229999999</v>
      </c>
      <c r="BO75" s="49">
        <f t="shared" si="21"/>
        <v>10.816187223</v>
      </c>
      <c r="BP75" s="49">
        <f t="shared" si="22"/>
        <v>97.345685007</v>
      </c>
    </row>
    <row r="76" spans="1:68" ht="30">
      <c r="A76" t="s">
        <v>131</v>
      </c>
      <c r="B76" s="3" t="s">
        <v>132</v>
      </c>
      <c r="C76" s="4">
        <v>16.420000000000002</v>
      </c>
      <c r="D76" s="4">
        <v>1</v>
      </c>
      <c r="E76" s="4">
        <v>0.18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5">
        <v>2.2599999999999999E-2</v>
      </c>
      <c r="P76" s="5">
        <v>3.0000000000000001E-3</v>
      </c>
      <c r="Q76" s="5">
        <v>-1E-4</v>
      </c>
      <c r="R76" s="5">
        <v>5.0000000000000001E-4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1.9E-3</v>
      </c>
      <c r="AP76" s="5">
        <v>0</v>
      </c>
      <c r="AQ76" s="5">
        <v>0</v>
      </c>
      <c r="AR76" s="5">
        <v>0</v>
      </c>
      <c r="AS76" s="5">
        <v>0</v>
      </c>
      <c r="AT76" s="5">
        <v>2.8999999999999998E-3</v>
      </c>
      <c r="AU76" s="5">
        <v>7.0000000000000001E-3</v>
      </c>
      <c r="AV76" s="5">
        <v>1.6000000000000001E-3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1.1012999999999999</v>
      </c>
      <c r="BD76" s="5">
        <v>5.1999999999999998E-3</v>
      </c>
      <c r="BE76" s="5">
        <v>1.2999999999999999E-3</v>
      </c>
      <c r="BF76" s="5">
        <v>0.25</v>
      </c>
      <c r="BG76" s="5">
        <v>7.0000000000000001E-3</v>
      </c>
      <c r="BH76" s="21">
        <f t="shared" si="14"/>
        <v>54.779999999999994</v>
      </c>
      <c r="BI76" s="21">
        <f t="shared" si="15"/>
        <v>39.275000000000006</v>
      </c>
      <c r="BJ76" s="21">
        <f t="shared" si="16"/>
        <v>5.5492139999999965</v>
      </c>
      <c r="BK76" s="21">
        <f t="shared" si="17"/>
        <v>7.1033849999999994</v>
      </c>
      <c r="BL76" s="21">
        <f t="shared" si="18"/>
        <v>5.6188374999999997</v>
      </c>
      <c r="BM76" s="21">
        <f t="shared" si="19"/>
        <v>5.25</v>
      </c>
      <c r="BN76" s="49">
        <f t="shared" si="20"/>
        <v>15.284936745000001</v>
      </c>
      <c r="BO76" s="49">
        <f t="shared" si="21"/>
        <v>13.286137324500002</v>
      </c>
      <c r="BP76" s="49">
        <f t="shared" si="22"/>
        <v>119.57523592050001</v>
      </c>
    </row>
    <row r="77" spans="1:68">
      <c r="A77" t="s">
        <v>131</v>
      </c>
      <c r="B77" s="3" t="s">
        <v>133</v>
      </c>
      <c r="C77" s="4">
        <v>9.9700000000000006</v>
      </c>
      <c r="D77" s="4">
        <v>1</v>
      </c>
      <c r="E77" s="4">
        <v>0.13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5">
        <v>1.9199999999999998E-2</v>
      </c>
      <c r="P77" s="5">
        <v>3.0000000000000001E-3</v>
      </c>
      <c r="Q77" s="5">
        <v>-1E-4</v>
      </c>
      <c r="R77" s="5">
        <v>2.0000000000000001E-4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1.9E-3</v>
      </c>
      <c r="AP77" s="5">
        <v>0</v>
      </c>
      <c r="AQ77" s="5">
        <v>0</v>
      </c>
      <c r="AR77" s="5">
        <v>0</v>
      </c>
      <c r="AS77" s="5">
        <v>0</v>
      </c>
      <c r="AT77" s="5">
        <v>2.8999999999999998E-3</v>
      </c>
      <c r="AU77" s="5">
        <v>7.0000000000000001E-3</v>
      </c>
      <c r="AV77" s="5">
        <v>1.6000000000000001E-3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1.1012999999999999</v>
      </c>
      <c r="BD77" s="5">
        <v>5.1999999999999998E-3</v>
      </c>
      <c r="BE77" s="5">
        <v>1.2999999999999999E-3</v>
      </c>
      <c r="BF77" s="5">
        <v>0.25</v>
      </c>
      <c r="BG77" s="5">
        <v>7.0000000000000001E-3</v>
      </c>
      <c r="BH77" s="21">
        <f t="shared" si="14"/>
        <v>54.779999999999994</v>
      </c>
      <c r="BI77" s="21">
        <f t="shared" si="15"/>
        <v>30</v>
      </c>
      <c r="BJ77" s="21">
        <f t="shared" si="16"/>
        <v>5.5492139999999965</v>
      </c>
      <c r="BK77" s="21">
        <f t="shared" si="17"/>
        <v>7.1033849999999994</v>
      </c>
      <c r="BL77" s="21">
        <f t="shared" si="18"/>
        <v>5.6188374999999997</v>
      </c>
      <c r="BM77" s="21">
        <f t="shared" si="19"/>
        <v>5.25</v>
      </c>
      <c r="BN77" s="49">
        <f t="shared" si="20"/>
        <v>14.079186744999999</v>
      </c>
      <c r="BO77" s="49">
        <f t="shared" si="21"/>
        <v>12.2380623245</v>
      </c>
      <c r="BP77" s="49">
        <f t="shared" si="22"/>
        <v>110.14256092049999</v>
      </c>
    </row>
    <row r="78" spans="1:68">
      <c r="A78" t="s">
        <v>135</v>
      </c>
      <c r="B78" s="3" t="s">
        <v>55</v>
      </c>
      <c r="C78" s="4">
        <v>11.82</v>
      </c>
      <c r="D78" s="4">
        <v>1</v>
      </c>
      <c r="E78" s="4">
        <v>0.09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5">
        <v>1.47E-2</v>
      </c>
      <c r="P78" s="5">
        <v>-7.4000000000000003E-3</v>
      </c>
      <c r="Q78" s="5">
        <v>-2.9999999999999997E-4</v>
      </c>
      <c r="R78" s="5">
        <v>1.6000000000000001E-3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1.4E-3</v>
      </c>
      <c r="AU78" s="5">
        <v>7.3000000000000001E-3</v>
      </c>
      <c r="AV78" s="5">
        <v>4.4000000000000003E-3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1.0739000000000001</v>
      </c>
      <c r="BD78" s="5">
        <v>5.1999999999999998E-3</v>
      </c>
      <c r="BE78" s="5">
        <v>1.2999999999999999E-3</v>
      </c>
      <c r="BF78" s="5">
        <v>0.25</v>
      </c>
      <c r="BG78" s="5">
        <v>7.0000000000000001E-3</v>
      </c>
      <c r="BH78" s="21">
        <f t="shared" si="14"/>
        <v>54.779999999999994</v>
      </c>
      <c r="BI78" s="21">
        <f t="shared" si="15"/>
        <v>20.41</v>
      </c>
      <c r="BJ78" s="21">
        <f t="shared" si="16"/>
        <v>4.0482420000000037</v>
      </c>
      <c r="BK78" s="21">
        <f t="shared" si="17"/>
        <v>9.4234725000000008</v>
      </c>
      <c r="BL78" s="21">
        <f t="shared" si="18"/>
        <v>5.4852625000000002</v>
      </c>
      <c r="BM78" s="21">
        <f t="shared" si="19"/>
        <v>5.25</v>
      </c>
      <c r="BN78" s="49">
        <f t="shared" si="20"/>
        <v>12.921607010000001</v>
      </c>
      <c r="BO78" s="49">
        <f t="shared" si="21"/>
        <v>11.231858401000002</v>
      </c>
      <c r="BP78" s="49">
        <f t="shared" si="22"/>
        <v>101.08672560900001</v>
      </c>
    </row>
    <row r="79" spans="1:68">
      <c r="A79" t="s">
        <v>136</v>
      </c>
      <c r="B79" s="3" t="s">
        <v>55</v>
      </c>
      <c r="C79" s="4">
        <v>14.56</v>
      </c>
      <c r="D79" s="4">
        <v>1</v>
      </c>
      <c r="E79" s="4">
        <v>0.19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5">
        <v>1.84E-2</v>
      </c>
      <c r="P79" s="5">
        <v>-2.7000000000000001E-3</v>
      </c>
      <c r="Q79" s="37">
        <v>-3.0000000000000001E-5</v>
      </c>
      <c r="R79" s="5">
        <v>5.0000000000000001E-4</v>
      </c>
      <c r="S79" s="5">
        <v>2.0000000000000001E-4</v>
      </c>
      <c r="T79" s="5">
        <v>-6.9999999999999999E-4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2.9999999999999997E-4</v>
      </c>
      <c r="AP79" s="37">
        <v>7.2000000000000005E-4</v>
      </c>
      <c r="AQ79" s="5">
        <v>0</v>
      </c>
      <c r="AR79" s="5">
        <v>0</v>
      </c>
      <c r="AS79" s="5">
        <v>0</v>
      </c>
      <c r="AT79" s="5">
        <v>1E-4</v>
      </c>
      <c r="AU79" s="5">
        <v>6.7000000000000002E-3</v>
      </c>
      <c r="AV79" s="5">
        <v>2.2000000000000001E-3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1.0404</v>
      </c>
      <c r="BD79" s="5">
        <v>5.1999999999999998E-3</v>
      </c>
      <c r="BE79" s="5">
        <v>1.2999999999999999E-3</v>
      </c>
      <c r="BF79" s="5">
        <v>0.25</v>
      </c>
      <c r="BG79" s="5">
        <v>7.0000000000000001E-3</v>
      </c>
      <c r="BH79" s="21">
        <f t="shared" si="14"/>
        <v>54.779999999999994</v>
      </c>
      <c r="BI79" s="21">
        <f t="shared" si="15"/>
        <v>27.577500000000001</v>
      </c>
      <c r="BJ79" s="21">
        <f t="shared" si="16"/>
        <v>2.2131119999999993</v>
      </c>
      <c r="BK79" s="21">
        <f t="shared" si="17"/>
        <v>6.9446699999999995</v>
      </c>
      <c r="BL79" s="21">
        <f t="shared" si="18"/>
        <v>5.3219500000000002</v>
      </c>
      <c r="BM79" s="21">
        <f t="shared" si="19"/>
        <v>5.25</v>
      </c>
      <c r="BN79" s="49">
        <f t="shared" si="20"/>
        <v>13.271340159999999</v>
      </c>
      <c r="BO79" s="49">
        <f t="shared" si="21"/>
        <v>11.535857215999998</v>
      </c>
      <c r="BP79" s="49">
        <f t="shared" si="22"/>
        <v>103.82271494399998</v>
      </c>
    </row>
    <row r="80" spans="1:68">
      <c r="A80" t="s">
        <v>137</v>
      </c>
      <c r="B80" s="3" t="s">
        <v>55</v>
      </c>
      <c r="C80" s="4">
        <v>14.24</v>
      </c>
      <c r="D80" s="4">
        <v>2.11</v>
      </c>
      <c r="E80" s="4">
        <v>0.21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5">
        <v>1.43E-2</v>
      </c>
      <c r="P80" s="5">
        <v>-1E-3</v>
      </c>
      <c r="Q80" s="5">
        <v>-2.9999999999999997E-4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6.9999999999999999E-4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6.6E-3</v>
      </c>
      <c r="AV80" s="5">
        <v>5.0000000000000001E-3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1.0531999999999999</v>
      </c>
      <c r="BD80" s="7">
        <v>5.1999999999999998E-3</v>
      </c>
      <c r="BE80" s="5">
        <v>1.2999999999999999E-3</v>
      </c>
      <c r="BF80" s="5">
        <v>0.25</v>
      </c>
      <c r="BG80" s="5">
        <v>7.0000000000000001E-3</v>
      </c>
      <c r="BH80" s="21">
        <f t="shared" si="14"/>
        <v>54.779999999999994</v>
      </c>
      <c r="BI80" s="21">
        <f t="shared" si="15"/>
        <v>26.310000000000002</v>
      </c>
      <c r="BJ80" s="21">
        <f t="shared" si="16"/>
        <v>2.9142959999999949</v>
      </c>
      <c r="BK80" s="21">
        <f t="shared" si="17"/>
        <v>9.1628399999999992</v>
      </c>
      <c r="BL80" s="21">
        <f t="shared" si="18"/>
        <v>5.3843499999999995</v>
      </c>
      <c r="BM80" s="21">
        <f t="shared" si="19"/>
        <v>5.25</v>
      </c>
      <c r="BN80" s="49">
        <f t="shared" si="20"/>
        <v>13.49419318</v>
      </c>
      <c r="BO80" s="49">
        <f t="shared" si="21"/>
        <v>11.729567918000001</v>
      </c>
      <c r="BP80" s="49">
        <f t="shared" si="22"/>
        <v>105.56611126199999</v>
      </c>
    </row>
    <row r="81" spans="1:68">
      <c r="A81" t="s">
        <v>138</v>
      </c>
      <c r="B81" s="3" t="s">
        <v>55</v>
      </c>
      <c r="C81" s="4">
        <v>13.88</v>
      </c>
      <c r="D81" s="4">
        <v>2.5</v>
      </c>
      <c r="E81" s="4">
        <v>0.15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5">
        <v>1.3899999999999999E-2</v>
      </c>
      <c r="P81" s="5">
        <v>-5.7999999999999996E-3</v>
      </c>
      <c r="Q81" s="5">
        <v>4.0000000000000002E-4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1.6000000000000001E-3</v>
      </c>
      <c r="AU81" s="5">
        <v>5.3E-3</v>
      </c>
      <c r="AV81" s="5">
        <v>3.7000000000000002E-3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1.0699000000000001</v>
      </c>
      <c r="BD81" s="5">
        <v>5.1999999999999998E-3</v>
      </c>
      <c r="BE81" s="5">
        <v>1.2999999999999999E-3</v>
      </c>
      <c r="BF81" s="5">
        <v>0.25</v>
      </c>
      <c r="BG81" s="5">
        <v>7.0000000000000001E-3</v>
      </c>
      <c r="BH81" s="21">
        <f t="shared" si="14"/>
        <v>54.779999999999994</v>
      </c>
      <c r="BI81" s="21">
        <f t="shared" si="15"/>
        <v>24.105</v>
      </c>
      <c r="BJ81" s="21">
        <f t="shared" si="16"/>
        <v>3.8291220000000035</v>
      </c>
      <c r="BK81" s="21">
        <f t="shared" si="17"/>
        <v>7.2218250000000017</v>
      </c>
      <c r="BL81" s="21">
        <f t="shared" si="18"/>
        <v>5.4657625000000003</v>
      </c>
      <c r="BM81" s="21">
        <f t="shared" si="19"/>
        <v>5.25</v>
      </c>
      <c r="BN81" s="49">
        <f t="shared" si="20"/>
        <v>13.084722234999997</v>
      </c>
      <c r="BO81" s="49">
        <f t="shared" si="21"/>
        <v>11.3736431735</v>
      </c>
      <c r="BP81" s="49">
        <f t="shared" si="22"/>
        <v>102.36278856149998</v>
      </c>
    </row>
    <row r="82" spans="1:68">
      <c r="A82" t="s">
        <v>139</v>
      </c>
      <c r="B82" s="3" t="s">
        <v>55</v>
      </c>
      <c r="C82" s="4">
        <v>14.08</v>
      </c>
      <c r="D82" s="4">
        <v>2.0299999999999998</v>
      </c>
      <c r="E82" s="4">
        <v>0.21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5">
        <v>1.8200000000000001E-2</v>
      </c>
      <c r="P82" s="5">
        <v>-6.9999999999999999E-4</v>
      </c>
      <c r="Q82" s="5">
        <v>-2.8E-3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4.0000000000000002E-4</v>
      </c>
      <c r="AP82" s="5">
        <v>5.1999999999999998E-3</v>
      </c>
      <c r="AQ82" s="5">
        <v>0</v>
      </c>
      <c r="AR82" s="5">
        <v>0</v>
      </c>
      <c r="AS82" s="5">
        <v>0</v>
      </c>
      <c r="AT82" s="5">
        <v>0</v>
      </c>
      <c r="AU82" s="5">
        <v>5.0000000000000001E-3</v>
      </c>
      <c r="AV82" s="5">
        <v>4.4999999999999997E-3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1.0467</v>
      </c>
      <c r="BD82" s="5">
        <v>5.1999999999999998E-3</v>
      </c>
      <c r="BE82" s="5">
        <v>1.2999999999999999E-3</v>
      </c>
      <c r="BF82" s="5">
        <v>0.25</v>
      </c>
      <c r="BG82" s="5">
        <v>7.0000000000000001E-3</v>
      </c>
      <c r="BH82" s="21">
        <f t="shared" si="14"/>
        <v>54.779999999999994</v>
      </c>
      <c r="BI82" s="21">
        <f t="shared" si="15"/>
        <v>27.344999999999999</v>
      </c>
      <c r="BJ82" s="21">
        <f t="shared" si="16"/>
        <v>2.5582259999999977</v>
      </c>
      <c r="BK82" s="21">
        <f t="shared" si="17"/>
        <v>7.4577374999999995</v>
      </c>
      <c r="BL82" s="21">
        <f t="shared" si="18"/>
        <v>5.3526625000000001</v>
      </c>
      <c r="BM82" s="21">
        <f t="shared" si="19"/>
        <v>5.25</v>
      </c>
      <c r="BN82" s="49">
        <f t="shared" si="20"/>
        <v>13.356671379999998</v>
      </c>
      <c r="BO82" s="49">
        <f t="shared" si="21"/>
        <v>11.610029737999998</v>
      </c>
      <c r="BP82" s="49">
        <f t="shared" si="22"/>
        <v>104.49026764199998</v>
      </c>
    </row>
    <row r="83" spans="1:68">
      <c r="A83" s="102" t="s">
        <v>150</v>
      </c>
      <c r="B83" s="3" t="s">
        <v>55</v>
      </c>
      <c r="C83" s="4">
        <v>13.61</v>
      </c>
      <c r="D83" s="4">
        <v>1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5">
        <v>9.7999999999999997E-3</v>
      </c>
      <c r="P83" s="5">
        <v>2.0000000000000001E-4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>
        <v>1.5E-3</v>
      </c>
      <c r="AU83" s="5">
        <v>5.4999999999999997E-3</v>
      </c>
      <c r="AV83" s="5">
        <v>4.5999999999999999E-3</v>
      </c>
      <c r="AW83" s="5"/>
      <c r="AX83" s="5"/>
      <c r="AY83" s="5"/>
      <c r="AZ83" s="5"/>
      <c r="BA83" s="5"/>
      <c r="BB83" s="5"/>
      <c r="BC83" s="5">
        <v>1.0553999999999999</v>
      </c>
      <c r="BD83" s="5">
        <v>5.1999999999999998E-3</v>
      </c>
      <c r="BE83" s="5">
        <v>1.2999999999999999E-3</v>
      </c>
      <c r="BF83" s="5">
        <v>0.25</v>
      </c>
      <c r="BG83" s="5">
        <v>7.0000000000000001E-3</v>
      </c>
      <c r="BH83" s="21">
        <f t="shared" si="14"/>
        <v>54.779999999999994</v>
      </c>
      <c r="BI83" s="21">
        <f t="shared" si="15"/>
        <v>23.234999999999999</v>
      </c>
      <c r="BJ83" s="21">
        <f t="shared" si="16"/>
        <v>3.0348119999999938</v>
      </c>
      <c r="BK83" s="21">
        <f t="shared" si="17"/>
        <v>7.994654999999999</v>
      </c>
      <c r="BL83" s="21">
        <f t="shared" si="18"/>
        <v>5.3950749999999994</v>
      </c>
      <c r="BM83" s="21">
        <f t="shared" si="19"/>
        <v>5.25</v>
      </c>
      <c r="BN83" s="49">
        <f t="shared" si="20"/>
        <v>12.959640459999997</v>
      </c>
      <c r="BO83" s="49">
        <f t="shared" si="21"/>
        <v>11.264918245999999</v>
      </c>
      <c r="BP83" s="49">
        <f t="shared" si="22"/>
        <v>101.38426421399998</v>
      </c>
    </row>
    <row r="84" spans="1:68">
      <c r="A84" s="48" t="s">
        <v>140</v>
      </c>
      <c r="B84" s="3" t="s">
        <v>55</v>
      </c>
      <c r="C84" s="4">
        <v>11.24</v>
      </c>
      <c r="D84" s="4">
        <v>1</v>
      </c>
      <c r="E84" s="4">
        <v>0.16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5">
        <v>1.41E-2</v>
      </c>
      <c r="P84" s="5">
        <v>1.6000000000000001E-3</v>
      </c>
      <c r="Q84" s="5">
        <v>-2.0000000000000001E-4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2.8E-3</v>
      </c>
      <c r="AP84" s="5">
        <v>0</v>
      </c>
      <c r="AQ84" s="5">
        <v>0</v>
      </c>
      <c r="AR84" s="5">
        <v>0</v>
      </c>
      <c r="AS84" s="5">
        <v>0</v>
      </c>
      <c r="AT84" s="5">
        <v>1.1999999999999999E-3</v>
      </c>
      <c r="AU84" s="5">
        <v>5.1000000000000004E-3</v>
      </c>
      <c r="AV84" s="5">
        <v>1.1000000000000001E-3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1.0788</v>
      </c>
      <c r="BD84" s="5">
        <v>5.1999999999999998E-3</v>
      </c>
      <c r="BE84" s="5">
        <v>1.2999999999999999E-3</v>
      </c>
      <c r="BF84" s="5">
        <v>0.25</v>
      </c>
      <c r="BG84" s="5">
        <v>7.0000000000000001E-3</v>
      </c>
      <c r="BH84" s="21">
        <f t="shared" si="14"/>
        <v>54.779999999999994</v>
      </c>
      <c r="BI84" s="21">
        <f t="shared" si="15"/>
        <v>24.925000000000001</v>
      </c>
      <c r="BJ84" s="21">
        <f t="shared" si="16"/>
        <v>4.3166639999999985</v>
      </c>
      <c r="BK84" s="21">
        <f t="shared" si="17"/>
        <v>5.016420000000001</v>
      </c>
      <c r="BL84" s="21">
        <f t="shared" si="18"/>
        <v>5.50915</v>
      </c>
      <c r="BM84" s="21">
        <f t="shared" si="19"/>
        <v>5.25</v>
      </c>
      <c r="BN84" s="49">
        <f t="shared" si="20"/>
        <v>12.973640420000001</v>
      </c>
      <c r="BO84" s="49">
        <f t="shared" si="21"/>
        <v>11.277087442000001</v>
      </c>
      <c r="BP84" s="49">
        <f t="shared" si="22"/>
        <v>101.493786978</v>
      </c>
    </row>
    <row r="85" spans="1:68">
      <c r="A85" s="48" t="s">
        <v>142</v>
      </c>
      <c r="B85" s="3" t="s">
        <v>55</v>
      </c>
      <c r="C85" s="4">
        <v>12.72</v>
      </c>
      <c r="D85" s="4">
        <v>0.47</v>
      </c>
      <c r="E85" s="4">
        <v>1.2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5">
        <v>2.18E-2</v>
      </c>
      <c r="P85" s="5">
        <v>-1.4E-3</v>
      </c>
      <c r="Q85" s="5">
        <v>8.0000000000000004E-4</v>
      </c>
      <c r="R85" s="5">
        <v>1.1000000000000001E-3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4.0000000000000002E-4</v>
      </c>
      <c r="AP85" s="5">
        <v>1E-4</v>
      </c>
      <c r="AQ85" s="5">
        <v>0</v>
      </c>
      <c r="AR85" s="5">
        <v>0</v>
      </c>
      <c r="AS85" s="5">
        <v>0</v>
      </c>
      <c r="AT85" s="5">
        <v>0</v>
      </c>
      <c r="AU85" s="5">
        <v>5.4999999999999997E-3</v>
      </c>
      <c r="AV85" s="5">
        <v>4.4999999999999997E-3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1.0430999999999999</v>
      </c>
      <c r="BD85" s="5">
        <v>5.1999999999999998E-3</v>
      </c>
      <c r="BE85" s="5">
        <v>1.2999999999999999E-3</v>
      </c>
      <c r="BF85" s="5">
        <v>0.25</v>
      </c>
      <c r="BG85" s="5">
        <v>7.0000000000000001E-3</v>
      </c>
      <c r="BH85" s="21">
        <f t="shared" si="14"/>
        <v>54.779999999999994</v>
      </c>
      <c r="BI85" s="21">
        <f t="shared" si="15"/>
        <v>31.115000000000002</v>
      </c>
      <c r="BJ85" s="21">
        <f t="shared" si="16"/>
        <v>2.3610179999999952</v>
      </c>
      <c r="BK85" s="21">
        <f t="shared" si="17"/>
        <v>7.823249999999998</v>
      </c>
      <c r="BL85" s="21">
        <f t="shared" si="18"/>
        <v>5.3351124999999993</v>
      </c>
      <c r="BM85" s="21">
        <f t="shared" si="19"/>
        <v>5.25</v>
      </c>
      <c r="BN85" s="49">
        <f t="shared" si="20"/>
        <v>13.866369465</v>
      </c>
      <c r="BO85" s="49">
        <f t="shared" si="21"/>
        <v>12.053074996500001</v>
      </c>
      <c r="BP85" s="49">
        <f t="shared" si="22"/>
        <v>108.4776749685</v>
      </c>
    </row>
    <row r="86" spans="1:68">
      <c r="A86" s="111" t="s">
        <v>141</v>
      </c>
      <c r="B86" s="3" t="s">
        <v>55</v>
      </c>
      <c r="C86" s="4">
        <v>17.239999999999998</v>
      </c>
      <c r="D86" s="4">
        <v>2.13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5">
        <v>1.41E-2</v>
      </c>
      <c r="P86" s="5">
        <v>-1.6999999999999999E-3</v>
      </c>
      <c r="Q86" s="5">
        <v>5.0000000000000001E-4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6.6E-3</v>
      </c>
      <c r="AV86" s="5">
        <v>5.4999999999999997E-3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1.0454000000000001</v>
      </c>
      <c r="BD86" s="5">
        <v>5.1999999999999998E-3</v>
      </c>
      <c r="BE86" s="5">
        <v>1.2999999999999999E-3</v>
      </c>
      <c r="BF86" s="5">
        <v>0.25</v>
      </c>
      <c r="BG86" s="5">
        <v>7.0000000000000001E-3</v>
      </c>
      <c r="BH86" s="21">
        <f t="shared" si="14"/>
        <v>54.779999999999994</v>
      </c>
      <c r="BI86" s="21">
        <f t="shared" si="15"/>
        <v>29.044999999999998</v>
      </c>
      <c r="BJ86" s="21">
        <f t="shared" si="16"/>
        <v>2.4870120000000058</v>
      </c>
      <c r="BK86" s="21">
        <f t="shared" si="17"/>
        <v>9.4870049999999999</v>
      </c>
      <c r="BL86" s="21">
        <f t="shared" si="18"/>
        <v>5.3463250000000002</v>
      </c>
      <c r="BM86" s="21">
        <f t="shared" si="19"/>
        <v>5.25</v>
      </c>
      <c r="BN86" s="49">
        <f t="shared" si="20"/>
        <v>13.83139446</v>
      </c>
      <c r="BO86" s="49">
        <f t="shared" si="21"/>
        <v>12.022673646000001</v>
      </c>
      <c r="BP86" s="49">
        <f t="shared" si="22"/>
        <v>108.204062814</v>
      </c>
    </row>
    <row r="87" spans="1:68" ht="30">
      <c r="A87" s="102" t="s">
        <v>215</v>
      </c>
      <c r="B87" s="3" t="s">
        <v>216</v>
      </c>
      <c r="C87" s="4">
        <v>23.64</v>
      </c>
      <c r="D87" s="4">
        <v>0.78</v>
      </c>
      <c r="E87" s="4">
        <v>0.35</v>
      </c>
      <c r="O87" s="5">
        <v>3.3169999999999998E-2</v>
      </c>
      <c r="P87" s="5">
        <v>-1.1999999999999999E-3</v>
      </c>
      <c r="Q87" s="5">
        <v>1.1000000000000001E-3</v>
      </c>
      <c r="R87" s="5">
        <v>-1.09E-3</v>
      </c>
      <c r="S87" s="5">
        <v>5.9000000000000003E-4</v>
      </c>
      <c r="AO87" s="5">
        <v>9.1E-4</v>
      </c>
      <c r="AU87" s="5">
        <v>5.8500000000000002E-3</v>
      </c>
      <c r="AV87" s="5">
        <v>4.64E-3</v>
      </c>
      <c r="BC87" s="5">
        <v>1.085</v>
      </c>
      <c r="BD87" s="5">
        <v>5.1999999999999998E-3</v>
      </c>
      <c r="BE87" s="5">
        <v>1.2999999999999999E-3</v>
      </c>
      <c r="BF87" s="5">
        <v>0.25</v>
      </c>
      <c r="BG87" s="5">
        <v>7.0000000000000001E-3</v>
      </c>
      <c r="BH87" s="21">
        <f t="shared" si="14"/>
        <v>54.779999999999994</v>
      </c>
      <c r="BI87" s="21">
        <f t="shared" si="15"/>
        <v>49.197499999999998</v>
      </c>
      <c r="BJ87" s="21">
        <f t="shared" si="16"/>
        <v>4.6562999999999972</v>
      </c>
      <c r="BK87" s="21">
        <f t="shared" si="17"/>
        <v>8.5362374999999986</v>
      </c>
      <c r="BL87" s="21">
        <f t="shared" si="18"/>
        <v>5.5393749999999997</v>
      </c>
      <c r="BM87" s="21">
        <f t="shared" si="19"/>
        <v>5.25</v>
      </c>
      <c r="BN87" s="49">
        <f t="shared" si="20"/>
        <v>16.634723624999999</v>
      </c>
      <c r="BO87" s="49">
        <f t="shared" si="21"/>
        <v>14.459413612499999</v>
      </c>
      <c r="BP87" s="49">
        <f t="shared" si="22"/>
        <v>130.13472251249999</v>
      </c>
    </row>
    <row r="88" spans="1:68">
      <c r="A88" s="45" t="s">
        <v>174</v>
      </c>
      <c r="BH88" s="36">
        <f>AVERAGE(BH2:BH87)</f>
        <v>54.780000000000044</v>
      </c>
      <c r="BI88" s="36">
        <f t="shared" ref="BI88:BP88" si="23">AVERAGE(BI2:BI87)</f>
        <v>26.704331395348841</v>
      </c>
      <c r="BJ88" s="36">
        <f t="shared" si="23"/>
        <v>2.8688158604651153</v>
      </c>
      <c r="BK88" s="36">
        <f t="shared" si="23"/>
        <v>7.9208523488372071</v>
      </c>
      <c r="BL88" s="36">
        <f t="shared" si="23"/>
        <v>5.3531194767441841</v>
      </c>
      <c r="BM88" s="36">
        <f t="shared" si="23"/>
        <v>5.0311046511627913</v>
      </c>
      <c r="BN88" s="36">
        <f t="shared" si="23"/>
        <v>13.345569085232558</v>
      </c>
      <c r="BO88" s="36">
        <f t="shared" si="23"/>
        <v>11.600379281779071</v>
      </c>
      <c r="BP88" s="36">
        <f t="shared" si="23"/>
        <v>104.40341353601163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8" workbookViewId="0">
      <selection activeCell="C88" sqref="C88"/>
    </sheetView>
  </sheetViews>
  <sheetFormatPr defaultRowHeight="15"/>
  <cols>
    <col min="1" max="1" width="55.28515625" customWidth="1"/>
    <col min="3" max="3" width="54.42578125" customWidth="1"/>
  </cols>
  <sheetData>
    <row r="1" spans="1:4">
      <c r="A1" t="s">
        <v>143</v>
      </c>
      <c r="B1">
        <f>COUNTIF($C$1:$C$91,A1)</f>
        <v>1</v>
      </c>
      <c r="C1" s="11" t="s">
        <v>143</v>
      </c>
      <c r="D1">
        <f>COUNTIF($A$1:$A$83,C1)</f>
        <v>2</v>
      </c>
    </row>
    <row r="2" spans="1:4">
      <c r="A2" t="s">
        <v>143</v>
      </c>
      <c r="B2">
        <f t="shared" ref="B2:B65" si="0">COUNTIF($C$1:$C$91,A2)</f>
        <v>1</v>
      </c>
      <c r="C2" s="11" t="s">
        <v>54</v>
      </c>
      <c r="D2">
        <f t="shared" ref="D2:D65" si="1">COUNTIF($A$1:$A$83,C2)</f>
        <v>1</v>
      </c>
    </row>
    <row r="3" spans="1:4">
      <c r="A3" t="s">
        <v>54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t="s">
        <v>57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t="s">
        <v>58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t="s">
        <v>59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t="s">
        <v>60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t="s">
        <v>61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t="s">
        <v>62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t="s">
        <v>63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t="s">
        <v>64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t="s">
        <v>65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t="s">
        <v>66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t="s">
        <v>67</v>
      </c>
      <c r="B14">
        <f t="shared" si="0"/>
        <v>1</v>
      </c>
      <c r="C14" s="11" t="s">
        <v>67</v>
      </c>
      <c r="D14">
        <f t="shared" si="1"/>
        <v>1</v>
      </c>
    </row>
    <row r="15" spans="1:4">
      <c r="A15" t="s">
        <v>69</v>
      </c>
      <c r="B15">
        <f t="shared" si="0"/>
        <v>1</v>
      </c>
      <c r="C15" s="16" t="s">
        <v>68</v>
      </c>
      <c r="D15">
        <f t="shared" si="1"/>
        <v>0</v>
      </c>
    </row>
    <row r="16" spans="1:4">
      <c r="A16" t="s">
        <v>70</v>
      </c>
      <c r="B16">
        <f t="shared" si="0"/>
        <v>1</v>
      </c>
      <c r="C16" s="11" t="s">
        <v>69</v>
      </c>
      <c r="D16">
        <f t="shared" si="1"/>
        <v>1</v>
      </c>
    </row>
    <row r="17" spans="1:4">
      <c r="A17" t="s">
        <v>71</v>
      </c>
      <c r="B17">
        <f t="shared" si="0"/>
        <v>1</v>
      </c>
      <c r="C17" s="11" t="s">
        <v>70</v>
      </c>
      <c r="D17">
        <f t="shared" si="1"/>
        <v>1</v>
      </c>
    </row>
    <row r="18" spans="1:4">
      <c r="A18" t="s">
        <v>72</v>
      </c>
      <c r="B18">
        <f t="shared" si="0"/>
        <v>1</v>
      </c>
      <c r="C18" s="11" t="s">
        <v>71</v>
      </c>
      <c r="D18">
        <f t="shared" si="1"/>
        <v>1</v>
      </c>
    </row>
    <row r="19" spans="1:4">
      <c r="A19" t="s">
        <v>73</v>
      </c>
      <c r="B19">
        <f t="shared" si="0"/>
        <v>1</v>
      </c>
      <c r="C19" s="11" t="s">
        <v>72</v>
      </c>
      <c r="D19">
        <f t="shared" si="1"/>
        <v>1</v>
      </c>
    </row>
    <row r="20" spans="1:4">
      <c r="A20" t="s">
        <v>74</v>
      </c>
      <c r="B20">
        <f t="shared" si="0"/>
        <v>1</v>
      </c>
      <c r="C20" s="11" t="s">
        <v>73</v>
      </c>
      <c r="D20">
        <f t="shared" si="1"/>
        <v>1</v>
      </c>
    </row>
    <row r="21" spans="1:4">
      <c r="A21" t="s">
        <v>75</v>
      </c>
      <c r="B21">
        <f t="shared" si="0"/>
        <v>1</v>
      </c>
      <c r="C21" s="11" t="s">
        <v>74</v>
      </c>
      <c r="D21">
        <f t="shared" si="1"/>
        <v>1</v>
      </c>
    </row>
    <row r="22" spans="1:4">
      <c r="A22" t="s">
        <v>76</v>
      </c>
      <c r="B22">
        <f t="shared" si="0"/>
        <v>1</v>
      </c>
      <c r="C22" s="11" t="s">
        <v>75</v>
      </c>
      <c r="D22">
        <f t="shared" si="1"/>
        <v>1</v>
      </c>
    </row>
    <row r="23" spans="1:4">
      <c r="A23" t="s">
        <v>77</v>
      </c>
      <c r="B23">
        <f t="shared" si="0"/>
        <v>1</v>
      </c>
      <c r="C23" s="11" t="s">
        <v>76</v>
      </c>
      <c r="D23">
        <f t="shared" si="1"/>
        <v>1</v>
      </c>
    </row>
    <row r="24" spans="1:4">
      <c r="A24" t="s">
        <v>78</v>
      </c>
      <c r="B24">
        <f t="shared" si="0"/>
        <v>1</v>
      </c>
      <c r="C24" s="11" t="s">
        <v>77</v>
      </c>
      <c r="D24">
        <f t="shared" si="1"/>
        <v>1</v>
      </c>
    </row>
    <row r="25" spans="1:4">
      <c r="A25" t="s">
        <v>79</v>
      </c>
      <c r="B25">
        <f t="shared" si="0"/>
        <v>1</v>
      </c>
      <c r="C25" s="11" t="s">
        <v>78</v>
      </c>
      <c r="D25">
        <f t="shared" si="1"/>
        <v>1</v>
      </c>
    </row>
    <row r="26" spans="1:4">
      <c r="A26" t="s">
        <v>146</v>
      </c>
      <c r="B26">
        <f t="shared" si="0"/>
        <v>1</v>
      </c>
      <c r="C26" s="11" t="s">
        <v>145</v>
      </c>
      <c r="D26">
        <f t="shared" si="1"/>
        <v>0</v>
      </c>
    </row>
    <row r="27" spans="1:4">
      <c r="A27" t="s">
        <v>82</v>
      </c>
      <c r="B27">
        <f t="shared" si="0"/>
        <v>1</v>
      </c>
      <c r="C27" s="11" t="s">
        <v>79</v>
      </c>
      <c r="D27">
        <f t="shared" si="1"/>
        <v>1</v>
      </c>
    </row>
    <row r="28" spans="1:4">
      <c r="A28" t="s">
        <v>83</v>
      </c>
      <c r="B28">
        <f t="shared" si="0"/>
        <v>1</v>
      </c>
      <c r="C28" s="11" t="s">
        <v>146</v>
      </c>
      <c r="D28">
        <f t="shared" si="1"/>
        <v>1</v>
      </c>
    </row>
    <row r="29" spans="1:4">
      <c r="A29" t="s">
        <v>84</v>
      </c>
      <c r="B29">
        <f t="shared" si="0"/>
        <v>1</v>
      </c>
      <c r="C29" s="11" t="s">
        <v>82</v>
      </c>
      <c r="D29">
        <f t="shared" si="1"/>
        <v>1</v>
      </c>
    </row>
    <row r="30" spans="1:4">
      <c r="A30" t="s">
        <v>87</v>
      </c>
      <c r="B30">
        <f t="shared" si="0"/>
        <v>1</v>
      </c>
      <c r="C30" s="11" t="s">
        <v>83</v>
      </c>
      <c r="D30">
        <f t="shared" si="1"/>
        <v>1</v>
      </c>
    </row>
    <row r="31" spans="1:4">
      <c r="A31" t="s">
        <v>88</v>
      </c>
      <c r="B31">
        <f t="shared" si="0"/>
        <v>1</v>
      </c>
      <c r="C31" s="11" t="s">
        <v>84</v>
      </c>
      <c r="D31">
        <f t="shared" si="1"/>
        <v>1</v>
      </c>
    </row>
    <row r="32" spans="1:4">
      <c r="A32" t="s">
        <v>89</v>
      </c>
      <c r="B32">
        <f t="shared" si="0"/>
        <v>1</v>
      </c>
      <c r="C32" s="11" t="s">
        <v>87</v>
      </c>
      <c r="D32">
        <f t="shared" si="1"/>
        <v>1</v>
      </c>
    </row>
    <row r="33" spans="1:4">
      <c r="A33" t="s">
        <v>90</v>
      </c>
      <c r="B33">
        <f t="shared" si="0"/>
        <v>1</v>
      </c>
      <c r="C33" s="11" t="s">
        <v>88</v>
      </c>
      <c r="D33">
        <f t="shared" si="1"/>
        <v>1</v>
      </c>
    </row>
    <row r="34" spans="1:4">
      <c r="A34" t="s">
        <v>91</v>
      </c>
      <c r="B34">
        <f t="shared" si="0"/>
        <v>1</v>
      </c>
      <c r="C34" s="11" t="s">
        <v>89</v>
      </c>
      <c r="D34">
        <f t="shared" si="1"/>
        <v>1</v>
      </c>
    </row>
    <row r="35" spans="1:4">
      <c r="A35" t="s">
        <v>92</v>
      </c>
      <c r="B35">
        <f t="shared" si="0"/>
        <v>1</v>
      </c>
      <c r="C35" s="11" t="s">
        <v>90</v>
      </c>
      <c r="D35">
        <f t="shared" si="1"/>
        <v>1</v>
      </c>
    </row>
    <row r="36" spans="1:4">
      <c r="A36" t="s">
        <v>93</v>
      </c>
      <c r="B36">
        <f t="shared" si="0"/>
        <v>1</v>
      </c>
      <c r="C36" s="11" t="s">
        <v>91</v>
      </c>
      <c r="D36">
        <f t="shared" si="1"/>
        <v>1</v>
      </c>
    </row>
    <row r="37" spans="1:4">
      <c r="A37" t="s">
        <v>94</v>
      </c>
      <c r="B37">
        <f t="shared" si="0"/>
        <v>0</v>
      </c>
      <c r="C37" s="11" t="s">
        <v>92</v>
      </c>
      <c r="D37">
        <f t="shared" si="1"/>
        <v>1</v>
      </c>
    </row>
    <row r="38" spans="1:4">
      <c r="A38" t="s">
        <v>95</v>
      </c>
      <c r="B38">
        <f t="shared" si="0"/>
        <v>1</v>
      </c>
      <c r="C38" s="11" t="s">
        <v>176</v>
      </c>
      <c r="D38">
        <f t="shared" si="1"/>
        <v>0</v>
      </c>
    </row>
    <row r="39" spans="1:4">
      <c r="A39" t="s">
        <v>96</v>
      </c>
      <c r="B39">
        <f t="shared" si="0"/>
        <v>1</v>
      </c>
      <c r="C39" s="16" t="s">
        <v>169</v>
      </c>
      <c r="D39">
        <f t="shared" si="1"/>
        <v>0</v>
      </c>
    </row>
    <row r="40" spans="1:4">
      <c r="A40" t="s">
        <v>97</v>
      </c>
      <c r="B40">
        <f t="shared" si="0"/>
        <v>1</v>
      </c>
      <c r="C40" s="11" t="s">
        <v>177</v>
      </c>
      <c r="D40">
        <f t="shared" si="1"/>
        <v>0</v>
      </c>
    </row>
    <row r="41" spans="1:4">
      <c r="A41" t="s">
        <v>98</v>
      </c>
      <c r="B41">
        <f t="shared" si="0"/>
        <v>1</v>
      </c>
      <c r="C41" s="11" t="s">
        <v>178</v>
      </c>
      <c r="D41">
        <f t="shared" si="1"/>
        <v>0</v>
      </c>
    </row>
    <row r="42" spans="1:4">
      <c r="A42" t="s">
        <v>99</v>
      </c>
      <c r="B42">
        <f t="shared" si="0"/>
        <v>1</v>
      </c>
      <c r="C42" s="11" t="s">
        <v>93</v>
      </c>
      <c r="D42">
        <f t="shared" si="1"/>
        <v>1</v>
      </c>
    </row>
    <row r="43" spans="1:4">
      <c r="A43" t="s">
        <v>100</v>
      </c>
      <c r="B43">
        <f t="shared" si="0"/>
        <v>1</v>
      </c>
      <c r="C43" s="11" t="s">
        <v>170</v>
      </c>
      <c r="D43">
        <f t="shared" si="1"/>
        <v>0</v>
      </c>
    </row>
    <row r="44" spans="1:4">
      <c r="A44" t="s">
        <v>101</v>
      </c>
      <c r="B44">
        <f t="shared" si="0"/>
        <v>1</v>
      </c>
      <c r="C44" s="11" t="s">
        <v>147</v>
      </c>
      <c r="D44">
        <f t="shared" si="1"/>
        <v>0</v>
      </c>
    </row>
    <row r="45" spans="1:4">
      <c r="A45" t="s">
        <v>102</v>
      </c>
      <c r="B45">
        <f t="shared" si="0"/>
        <v>1</v>
      </c>
      <c r="C45" s="11" t="s">
        <v>95</v>
      </c>
      <c r="D45">
        <f t="shared" si="1"/>
        <v>1</v>
      </c>
    </row>
    <row r="46" spans="1:4">
      <c r="A46" t="s">
        <v>148</v>
      </c>
      <c r="B46">
        <f t="shared" si="0"/>
        <v>1</v>
      </c>
      <c r="C46" s="11" t="s">
        <v>96</v>
      </c>
      <c r="D46">
        <f t="shared" si="1"/>
        <v>1</v>
      </c>
    </row>
    <row r="47" spans="1:4">
      <c r="A47" t="s">
        <v>103</v>
      </c>
      <c r="B47">
        <f t="shared" si="0"/>
        <v>1</v>
      </c>
      <c r="C47" s="11" t="s">
        <v>97</v>
      </c>
      <c r="D47">
        <f t="shared" si="1"/>
        <v>1</v>
      </c>
    </row>
    <row r="48" spans="1:4">
      <c r="A48" t="s">
        <v>104</v>
      </c>
      <c r="B48">
        <f t="shared" si="0"/>
        <v>1</v>
      </c>
      <c r="C48" s="11" t="s">
        <v>98</v>
      </c>
      <c r="D48">
        <f t="shared" si="1"/>
        <v>1</v>
      </c>
    </row>
    <row r="49" spans="1:4">
      <c r="A49" t="s">
        <v>108</v>
      </c>
      <c r="B49">
        <f t="shared" si="0"/>
        <v>1</v>
      </c>
      <c r="C49" s="11" t="s">
        <v>99</v>
      </c>
      <c r="D49">
        <f t="shared" si="1"/>
        <v>1</v>
      </c>
    </row>
    <row r="50" spans="1:4">
      <c r="A50" s="3" t="s">
        <v>109</v>
      </c>
      <c r="B50">
        <f t="shared" si="0"/>
        <v>1</v>
      </c>
      <c r="C50" s="11" t="s">
        <v>100</v>
      </c>
      <c r="D50">
        <f t="shared" si="1"/>
        <v>1</v>
      </c>
    </row>
    <row r="51" spans="1:4">
      <c r="A51" t="s">
        <v>110</v>
      </c>
      <c r="B51">
        <f t="shared" si="0"/>
        <v>1</v>
      </c>
      <c r="C51" s="11" t="s">
        <v>101</v>
      </c>
      <c r="D51">
        <f t="shared" si="1"/>
        <v>1</v>
      </c>
    </row>
    <row r="52" spans="1:4">
      <c r="A52" t="s">
        <v>111</v>
      </c>
      <c r="B52">
        <f t="shared" si="0"/>
        <v>1</v>
      </c>
      <c r="C52" s="14" t="s">
        <v>102</v>
      </c>
      <c r="D52">
        <f t="shared" si="1"/>
        <v>1</v>
      </c>
    </row>
    <row r="53" spans="1:4">
      <c r="A53" t="s">
        <v>112</v>
      </c>
      <c r="B53">
        <f t="shared" si="0"/>
        <v>1</v>
      </c>
      <c r="C53" s="14" t="s">
        <v>148</v>
      </c>
      <c r="D53">
        <f t="shared" si="1"/>
        <v>1</v>
      </c>
    </row>
    <row r="54" spans="1:4">
      <c r="A54" t="s">
        <v>113</v>
      </c>
      <c r="B54">
        <f t="shared" si="0"/>
        <v>1</v>
      </c>
      <c r="C54" s="11" t="s">
        <v>103</v>
      </c>
      <c r="D54">
        <f t="shared" si="1"/>
        <v>1</v>
      </c>
    </row>
    <row r="55" spans="1:4">
      <c r="A55" t="s">
        <v>114</v>
      </c>
      <c r="B55">
        <f t="shared" si="0"/>
        <v>1</v>
      </c>
      <c r="C55" s="11" t="s">
        <v>104</v>
      </c>
      <c r="D55">
        <f t="shared" si="1"/>
        <v>1</v>
      </c>
    </row>
    <row r="56" spans="1:4">
      <c r="A56" t="s">
        <v>115</v>
      </c>
      <c r="B56">
        <f t="shared" si="0"/>
        <v>1</v>
      </c>
      <c r="C56" s="39" t="s">
        <v>106</v>
      </c>
      <c r="D56">
        <f t="shared" si="1"/>
        <v>0</v>
      </c>
    </row>
    <row r="57" spans="1:4">
      <c r="A57" t="s">
        <v>117</v>
      </c>
      <c r="B57">
        <f t="shared" si="0"/>
        <v>1</v>
      </c>
      <c r="C57" s="16" t="s">
        <v>107</v>
      </c>
      <c r="D57">
        <f t="shared" si="1"/>
        <v>0</v>
      </c>
    </row>
    <row r="58" spans="1:4">
      <c r="A58" t="s">
        <v>118</v>
      </c>
      <c r="B58">
        <f t="shared" si="0"/>
        <v>1</v>
      </c>
      <c r="C58" s="11" t="s">
        <v>108</v>
      </c>
      <c r="D58">
        <f t="shared" si="1"/>
        <v>1</v>
      </c>
    </row>
    <row r="59" spans="1:4">
      <c r="A59" t="s">
        <v>119</v>
      </c>
      <c r="B59">
        <f t="shared" si="0"/>
        <v>1</v>
      </c>
      <c r="C59" s="11" t="s">
        <v>109</v>
      </c>
      <c r="D59">
        <f t="shared" si="1"/>
        <v>1</v>
      </c>
    </row>
    <row r="60" spans="1:4">
      <c r="A60" t="s">
        <v>120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t="s">
        <v>121</v>
      </c>
      <c r="B61">
        <f t="shared" si="0"/>
        <v>1</v>
      </c>
      <c r="C61" s="11" t="s">
        <v>111</v>
      </c>
      <c r="D61">
        <f t="shared" si="1"/>
        <v>1</v>
      </c>
    </row>
    <row r="62" spans="1:4">
      <c r="A62" t="s">
        <v>149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t="s">
        <v>122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t="s">
        <v>123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t="s">
        <v>124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t="s">
        <v>125</v>
      </c>
      <c r="B66">
        <f t="shared" ref="B66:B83" si="2">COUNTIF($C$1:$C$91,A66)</f>
        <v>1</v>
      </c>
      <c r="C66" s="11" t="s">
        <v>117</v>
      </c>
      <c r="D66">
        <f t="shared" ref="D66:D91" si="3">COUNTIF($A$1:$A$83,C66)</f>
        <v>1</v>
      </c>
    </row>
    <row r="67" spans="1:4">
      <c r="A67" t="s">
        <v>126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t="s">
        <v>127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t="s">
        <v>128</v>
      </c>
      <c r="B69">
        <f t="shared" si="2"/>
        <v>1</v>
      </c>
      <c r="C69" s="11" t="s">
        <v>120</v>
      </c>
      <c r="D69">
        <f t="shared" si="3"/>
        <v>1</v>
      </c>
    </row>
    <row r="70" spans="1:4">
      <c r="A70" t="s">
        <v>129</v>
      </c>
      <c r="B70">
        <f t="shared" si="2"/>
        <v>1</v>
      </c>
      <c r="C70" s="11" t="s">
        <v>121</v>
      </c>
      <c r="D70">
        <f t="shared" si="3"/>
        <v>1</v>
      </c>
    </row>
    <row r="71" spans="1:4">
      <c r="A71" t="s">
        <v>130</v>
      </c>
      <c r="B71">
        <f t="shared" si="2"/>
        <v>1</v>
      </c>
      <c r="C71" s="11" t="s">
        <v>149</v>
      </c>
      <c r="D71">
        <f t="shared" si="3"/>
        <v>1</v>
      </c>
    </row>
    <row r="72" spans="1:4">
      <c r="A72" t="s">
        <v>134</v>
      </c>
      <c r="B72">
        <f t="shared" si="2"/>
        <v>1</v>
      </c>
      <c r="C72" s="11" t="s">
        <v>122</v>
      </c>
      <c r="D72">
        <f t="shared" si="3"/>
        <v>1</v>
      </c>
    </row>
    <row r="73" spans="1:4">
      <c r="A73" t="s">
        <v>131</v>
      </c>
      <c r="B73">
        <f t="shared" si="2"/>
        <v>1</v>
      </c>
      <c r="C73" s="11" t="s">
        <v>123</v>
      </c>
      <c r="D73">
        <f t="shared" si="3"/>
        <v>1</v>
      </c>
    </row>
    <row r="74" spans="1:4">
      <c r="A74" t="s">
        <v>131</v>
      </c>
      <c r="B74">
        <f t="shared" si="2"/>
        <v>1</v>
      </c>
      <c r="C74" s="11" t="s">
        <v>124</v>
      </c>
      <c r="D74">
        <f t="shared" si="3"/>
        <v>1</v>
      </c>
    </row>
    <row r="75" spans="1:4">
      <c r="A75" t="s">
        <v>131</v>
      </c>
      <c r="B75">
        <f t="shared" si="2"/>
        <v>1</v>
      </c>
      <c r="C75" s="11" t="s">
        <v>125</v>
      </c>
      <c r="D75">
        <f t="shared" si="3"/>
        <v>1</v>
      </c>
    </row>
    <row r="76" spans="1:4">
      <c r="A76" t="s">
        <v>135</v>
      </c>
      <c r="B76">
        <f t="shared" si="2"/>
        <v>1</v>
      </c>
      <c r="C76" s="11" t="s">
        <v>126</v>
      </c>
      <c r="D76">
        <f t="shared" si="3"/>
        <v>1</v>
      </c>
    </row>
    <row r="77" spans="1:4">
      <c r="A77" t="s">
        <v>136</v>
      </c>
      <c r="B77">
        <f t="shared" si="2"/>
        <v>1</v>
      </c>
      <c r="C77" s="11" t="s">
        <v>127</v>
      </c>
      <c r="D77">
        <f t="shared" si="3"/>
        <v>1</v>
      </c>
    </row>
    <row r="78" spans="1:4">
      <c r="A78" t="s">
        <v>137</v>
      </c>
      <c r="B78">
        <f t="shared" si="2"/>
        <v>1</v>
      </c>
      <c r="C78" s="11" t="s">
        <v>128</v>
      </c>
      <c r="D78">
        <f t="shared" si="3"/>
        <v>1</v>
      </c>
    </row>
    <row r="79" spans="1:4">
      <c r="A79" t="s">
        <v>138</v>
      </c>
      <c r="B79">
        <f t="shared" si="2"/>
        <v>1</v>
      </c>
      <c r="C79" s="11" t="s">
        <v>129</v>
      </c>
      <c r="D79">
        <f t="shared" si="3"/>
        <v>1</v>
      </c>
    </row>
    <row r="80" spans="1:4">
      <c r="A80" t="s">
        <v>139</v>
      </c>
      <c r="B80">
        <f t="shared" si="2"/>
        <v>1</v>
      </c>
      <c r="C80" s="11" t="s">
        <v>130</v>
      </c>
      <c r="D80">
        <f t="shared" si="3"/>
        <v>1</v>
      </c>
    </row>
    <row r="81" spans="1:4">
      <c r="A81" t="s">
        <v>140</v>
      </c>
      <c r="B81">
        <f t="shared" si="2"/>
        <v>1</v>
      </c>
      <c r="C81" s="11" t="s">
        <v>134</v>
      </c>
      <c r="D81">
        <f t="shared" si="3"/>
        <v>1</v>
      </c>
    </row>
    <row r="82" spans="1:4">
      <c r="A82" t="s">
        <v>142</v>
      </c>
      <c r="B82">
        <f t="shared" si="2"/>
        <v>1</v>
      </c>
      <c r="C82" s="11" t="s">
        <v>131</v>
      </c>
      <c r="D82">
        <f t="shared" si="3"/>
        <v>3</v>
      </c>
    </row>
    <row r="83" spans="1:4">
      <c r="A83" s="3" t="s">
        <v>141</v>
      </c>
      <c r="B83">
        <f t="shared" si="2"/>
        <v>1</v>
      </c>
      <c r="C83" s="11" t="s">
        <v>135</v>
      </c>
      <c r="D83">
        <f t="shared" si="3"/>
        <v>1</v>
      </c>
    </row>
    <row r="84" spans="1:4">
      <c r="C84" s="11" t="s">
        <v>136</v>
      </c>
      <c r="D84">
        <f t="shared" si="3"/>
        <v>1</v>
      </c>
    </row>
    <row r="85" spans="1:4">
      <c r="C85" s="11" t="s">
        <v>137</v>
      </c>
      <c r="D85">
        <f t="shared" si="3"/>
        <v>1</v>
      </c>
    </row>
    <row r="86" spans="1:4">
      <c r="C86" s="11" t="s">
        <v>138</v>
      </c>
      <c r="D86">
        <f t="shared" si="3"/>
        <v>1</v>
      </c>
    </row>
    <row r="87" spans="1:4">
      <c r="C87" s="11" t="s">
        <v>139</v>
      </c>
      <c r="D87">
        <f t="shared" si="3"/>
        <v>1</v>
      </c>
    </row>
    <row r="88" spans="1:4">
      <c r="C88" s="16" t="s">
        <v>150</v>
      </c>
      <c r="D88">
        <f t="shared" si="3"/>
        <v>0</v>
      </c>
    </row>
    <row r="89" spans="1:4">
      <c r="C89" s="11" t="s">
        <v>140</v>
      </c>
      <c r="D89">
        <f t="shared" si="3"/>
        <v>1</v>
      </c>
    </row>
    <row r="90" spans="1:4">
      <c r="C90" s="11" t="s">
        <v>141</v>
      </c>
      <c r="D90">
        <f t="shared" si="3"/>
        <v>1</v>
      </c>
    </row>
    <row r="91" spans="1:4">
      <c r="C91" s="11" t="s">
        <v>142</v>
      </c>
      <c r="D91">
        <f t="shared" si="3"/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568"/>
  <sheetViews>
    <sheetView workbookViewId="0">
      <pane xSplit="3" ySplit="2" topLeftCell="D60" activePane="bottomRight" state="frozen"/>
      <selection pane="topRight" activeCell="D1" sqref="D1"/>
      <selection pane="bottomLeft" activeCell="A3" sqref="A3"/>
      <selection pane="bottomRight" activeCell="E78" sqref="E78"/>
    </sheetView>
  </sheetViews>
  <sheetFormatPr defaultColWidth="11.140625" defaultRowHeight="15"/>
  <cols>
    <col min="1" max="1" width="68.85546875" bestFit="1" customWidth="1"/>
    <col min="2" max="3" width="16.85546875" style="50" bestFit="1" customWidth="1"/>
    <col min="4" max="4" width="22.28515625" style="3" customWidth="1"/>
    <col min="5" max="5" width="16.28515625" style="10" bestFit="1" customWidth="1"/>
    <col min="6" max="6" width="17" bestFit="1" customWidth="1"/>
    <col min="7" max="7" width="18.140625" bestFit="1" customWidth="1"/>
    <col min="8" max="8" width="15.140625" bestFit="1" customWidth="1"/>
    <col min="9" max="9" width="17" bestFit="1" customWidth="1"/>
    <col min="10" max="10" width="18.5703125" bestFit="1" customWidth="1"/>
    <col min="11" max="13" width="18.42578125" bestFit="1" customWidth="1"/>
    <col min="14" max="14" width="15.7109375" bestFit="1" customWidth="1"/>
    <col min="15" max="15" width="20.140625" bestFit="1" customWidth="1"/>
    <col min="16" max="19" width="17.28515625" bestFit="1" customWidth="1"/>
    <col min="20" max="20" width="18.5703125" bestFit="1" customWidth="1"/>
    <col min="21" max="21" width="16.42578125" bestFit="1" customWidth="1"/>
    <col min="22" max="22" width="19.140625" bestFit="1" customWidth="1"/>
    <col min="23" max="25" width="13.5703125" bestFit="1" customWidth="1"/>
    <col min="26" max="27" width="13.140625" bestFit="1" customWidth="1"/>
    <col min="28" max="30" width="15.5703125" bestFit="1" customWidth="1"/>
    <col min="31" max="31" width="14" bestFit="1" customWidth="1"/>
    <col min="32" max="32" width="14.85546875" bestFit="1" customWidth="1"/>
    <col min="33" max="33" width="16" bestFit="1" customWidth="1"/>
    <col min="34" max="34" width="14.7109375" bestFit="1" customWidth="1"/>
    <col min="35" max="35" width="10.7109375" bestFit="1" customWidth="1"/>
    <col min="36" max="39" width="8.7109375" customWidth="1"/>
    <col min="49" max="49" width="14.7109375" customWidth="1"/>
    <col min="50" max="50" width="7.42578125" customWidth="1"/>
  </cols>
  <sheetData>
    <row r="1" spans="1:53" ht="18" customHeight="1">
      <c r="E1" s="136" t="s">
        <v>179</v>
      </c>
      <c r="F1" s="136"/>
      <c r="G1" s="136"/>
      <c r="H1" s="136"/>
      <c r="I1" s="136"/>
      <c r="J1" s="136"/>
      <c r="K1" s="136"/>
      <c r="L1" s="136"/>
      <c r="M1" s="136"/>
      <c r="N1" s="137" t="s">
        <v>180</v>
      </c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W1" s="40" t="s">
        <v>173</v>
      </c>
      <c r="AX1" s="19">
        <v>750</v>
      </c>
      <c r="AY1" s="23" t="s">
        <v>156</v>
      </c>
      <c r="AZ1" s="24">
        <v>6.5000000000000002E-2</v>
      </c>
      <c r="BA1" s="25">
        <v>0.64</v>
      </c>
    </row>
    <row r="2" spans="1:53" s="3" customFormat="1" ht="51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185</v>
      </c>
      <c r="G2" s="22" t="s">
        <v>186</v>
      </c>
      <c r="H2" s="22" t="s">
        <v>187</v>
      </c>
      <c r="I2" s="22" t="s">
        <v>188</v>
      </c>
      <c r="J2" s="22" t="s">
        <v>189</v>
      </c>
      <c r="K2" s="22" t="s">
        <v>190</v>
      </c>
      <c r="L2" s="22" t="s">
        <v>190</v>
      </c>
      <c r="M2" s="22" t="s">
        <v>190</v>
      </c>
      <c r="N2" s="22" t="s">
        <v>191</v>
      </c>
      <c r="O2" s="22" t="s">
        <v>192</v>
      </c>
      <c r="P2" s="22" t="s">
        <v>193</v>
      </c>
      <c r="Q2" s="22" t="s">
        <v>193</v>
      </c>
      <c r="R2" s="22" t="s">
        <v>193</v>
      </c>
      <c r="S2" s="22" t="s">
        <v>194</v>
      </c>
      <c r="T2" s="22" t="s">
        <v>189</v>
      </c>
      <c r="U2" s="22" t="s">
        <v>195</v>
      </c>
      <c r="V2" s="22" t="s">
        <v>196</v>
      </c>
      <c r="W2" s="22" t="s">
        <v>197</v>
      </c>
      <c r="X2" s="22" t="s">
        <v>197</v>
      </c>
      <c r="Y2" s="22" t="s">
        <v>198</v>
      </c>
      <c r="Z2" s="22" t="s">
        <v>190</v>
      </c>
      <c r="AA2" s="22" t="s">
        <v>190</v>
      </c>
      <c r="AB2" s="22" t="s">
        <v>199</v>
      </c>
      <c r="AC2" s="22" t="s">
        <v>199</v>
      </c>
      <c r="AD2" s="22" t="s">
        <v>199</v>
      </c>
      <c r="AE2" s="22" t="s">
        <v>200</v>
      </c>
      <c r="AF2" s="22" t="s">
        <v>201</v>
      </c>
      <c r="AG2" s="22" t="s">
        <v>202</v>
      </c>
      <c r="AH2" s="22" t="s">
        <v>203</v>
      </c>
      <c r="AI2" s="22" t="s">
        <v>204</v>
      </c>
      <c r="AJ2" s="26" t="s">
        <v>159</v>
      </c>
      <c r="AK2" s="26" t="s">
        <v>160</v>
      </c>
      <c r="AL2" s="22" t="s">
        <v>161</v>
      </c>
      <c r="AM2" s="22" t="s">
        <v>162</v>
      </c>
      <c r="AN2" s="29" t="s">
        <v>151</v>
      </c>
      <c r="AO2" s="29" t="s">
        <v>152</v>
      </c>
      <c r="AP2" s="29" t="s">
        <v>153</v>
      </c>
      <c r="AQ2" s="29" t="s">
        <v>154</v>
      </c>
      <c r="AR2" s="29" t="s">
        <v>155</v>
      </c>
      <c r="AS2" s="29" t="s">
        <v>162</v>
      </c>
      <c r="AT2" s="29" t="s">
        <v>171</v>
      </c>
      <c r="AU2" s="29" t="s">
        <v>172</v>
      </c>
      <c r="AV2" s="29" t="s">
        <v>163</v>
      </c>
      <c r="AW2"/>
      <c r="AX2"/>
      <c r="AY2" s="18" t="s">
        <v>157</v>
      </c>
      <c r="AZ2" s="19">
        <v>0.1</v>
      </c>
      <c r="BA2" s="20">
        <v>0.18</v>
      </c>
    </row>
    <row r="3" spans="1:53" s="52" customFormat="1">
      <c r="A3" s="52" t="s">
        <v>143</v>
      </c>
      <c r="B3" s="53">
        <v>40909</v>
      </c>
      <c r="C3" s="53">
        <v>40969</v>
      </c>
      <c r="D3" s="54" t="s">
        <v>205</v>
      </c>
      <c r="E3" s="55">
        <v>21.51</v>
      </c>
      <c r="F3" s="56">
        <v>1</v>
      </c>
      <c r="G3" s="56" t="s">
        <v>206</v>
      </c>
      <c r="H3" s="56" t="s">
        <v>206</v>
      </c>
      <c r="I3" s="56" t="s">
        <v>206</v>
      </c>
      <c r="J3" s="56" t="s">
        <v>206</v>
      </c>
      <c r="K3" s="56" t="s">
        <v>206</v>
      </c>
      <c r="L3" s="56" t="s">
        <v>206</v>
      </c>
      <c r="M3" s="56" t="s">
        <v>206</v>
      </c>
      <c r="N3" s="57">
        <v>3.0200000000000001E-2</v>
      </c>
      <c r="O3" s="57" t="s">
        <v>206</v>
      </c>
      <c r="P3" s="57">
        <v>4.5999999999999999E-3</v>
      </c>
      <c r="Q3" s="57">
        <v>-6.1000000000000004E-3</v>
      </c>
      <c r="R3" s="57" t="s">
        <v>206</v>
      </c>
      <c r="S3" s="57" t="s">
        <v>206</v>
      </c>
      <c r="T3" s="57">
        <v>2.9999999999999997E-4</v>
      </c>
      <c r="U3" s="57">
        <v>-2.0000000000000001E-4</v>
      </c>
      <c r="V3" s="57" t="s">
        <v>206</v>
      </c>
      <c r="W3" s="57" t="s">
        <v>206</v>
      </c>
      <c r="X3" s="57" t="s">
        <v>206</v>
      </c>
      <c r="Y3" s="57" t="s">
        <v>206</v>
      </c>
      <c r="Z3" s="57" t="s">
        <v>206</v>
      </c>
      <c r="AA3" s="57" t="s">
        <v>206</v>
      </c>
      <c r="AB3" s="57" t="s">
        <v>206</v>
      </c>
      <c r="AC3" s="57" t="s">
        <v>206</v>
      </c>
      <c r="AD3" s="57" t="s">
        <v>206</v>
      </c>
      <c r="AE3" s="57">
        <v>7.1000000000000004E-3</v>
      </c>
      <c r="AF3" s="57">
        <v>5.1000000000000004E-3</v>
      </c>
      <c r="AG3" s="57" t="s">
        <v>206</v>
      </c>
      <c r="AH3" s="57" t="s">
        <v>206</v>
      </c>
      <c r="AI3" s="57">
        <v>1.0864</v>
      </c>
      <c r="AJ3" s="52">
        <v>5.1999999999999998E-3</v>
      </c>
      <c r="AK3" s="52">
        <v>1.1000000000000001E-3</v>
      </c>
      <c r="AL3" s="52">
        <v>0.25</v>
      </c>
      <c r="AM3" s="73">
        <v>2E-3</v>
      </c>
      <c r="AN3" s="69">
        <f>$AX$1*$AZ$4</f>
        <v>60.494999999999997</v>
      </c>
      <c r="AO3" s="69">
        <f>SUM(E3:M3)+$AX$1*SUM(N3:AA3)</f>
        <v>44.11</v>
      </c>
      <c r="AP3" s="69">
        <f>$AX$1*$AZ$4*(AI3-1)</f>
        <v>5.2267680000000016</v>
      </c>
      <c r="AQ3" s="69">
        <f>$AX$1*AI3*SUM(AE3:AF3)</f>
        <v>9.9405600000000014</v>
      </c>
      <c r="AR3" s="69">
        <f>$AX$1*AI3*SUM(AJ3:AK3)+AL3</f>
        <v>5.3832400000000007</v>
      </c>
      <c r="AS3" s="69">
        <f>AM3*$AX$1</f>
        <v>1.5</v>
      </c>
      <c r="AT3" s="74">
        <f>SUM(AN3:AS3)*0.13</f>
        <v>16.46522384</v>
      </c>
      <c r="AU3" s="74">
        <f>SUM(AN3:AT3)*0.1</f>
        <v>14.312079184000002</v>
      </c>
      <c r="AV3" s="74">
        <f>SUM(AN3:AT3)-AU3</f>
        <v>128.80871265600001</v>
      </c>
      <c r="AW3"/>
      <c r="AX3"/>
      <c r="AY3" s="18" t="s">
        <v>158</v>
      </c>
      <c r="AZ3" s="19">
        <v>0.11700000000000001</v>
      </c>
      <c r="BA3" s="20">
        <v>0.18</v>
      </c>
    </row>
    <row r="4" spans="1:53" s="52" customFormat="1">
      <c r="A4" s="52" t="s">
        <v>54</v>
      </c>
      <c r="B4" s="53">
        <v>41091</v>
      </c>
      <c r="C4" s="53">
        <v>41153</v>
      </c>
      <c r="D4" s="54" t="s">
        <v>55</v>
      </c>
      <c r="E4" s="55">
        <v>33.99</v>
      </c>
      <c r="F4" s="56" t="s">
        <v>206</v>
      </c>
      <c r="G4" s="56">
        <v>0.48</v>
      </c>
      <c r="H4" s="56">
        <v>0.39</v>
      </c>
      <c r="I4" s="56" t="s">
        <v>206</v>
      </c>
      <c r="J4" s="56">
        <v>0.85</v>
      </c>
      <c r="K4" s="56" t="s">
        <v>206</v>
      </c>
      <c r="L4" s="56" t="s">
        <v>206</v>
      </c>
      <c r="M4" s="56" t="s">
        <v>206</v>
      </c>
      <c r="N4" s="57">
        <v>1.34E-2</v>
      </c>
      <c r="O4" s="57" t="s">
        <v>206</v>
      </c>
      <c r="P4" s="57">
        <v>8.9999999999999998E-4</v>
      </c>
      <c r="Q4" s="57" t="s">
        <v>206</v>
      </c>
      <c r="R4" s="57" t="s">
        <v>206</v>
      </c>
      <c r="S4" s="57" t="s">
        <v>206</v>
      </c>
      <c r="T4" s="57">
        <v>2.9999999999999997E-4</v>
      </c>
      <c r="U4" s="57" t="s">
        <v>206</v>
      </c>
      <c r="V4" s="57" t="s">
        <v>206</v>
      </c>
      <c r="W4" s="57" t="s">
        <v>206</v>
      </c>
      <c r="X4" s="57" t="s">
        <v>206</v>
      </c>
      <c r="Y4" s="57" t="s">
        <v>206</v>
      </c>
      <c r="Z4" s="57" t="s">
        <v>206</v>
      </c>
      <c r="AA4" s="57" t="s">
        <v>206</v>
      </c>
      <c r="AB4" s="57">
        <v>4.0000000000000002E-4</v>
      </c>
      <c r="AC4" s="57" t="s">
        <v>206</v>
      </c>
      <c r="AD4" s="57" t="s">
        <v>206</v>
      </c>
      <c r="AE4" s="57">
        <v>6.3E-3</v>
      </c>
      <c r="AF4" s="57">
        <v>3.7000000000000002E-3</v>
      </c>
      <c r="AG4" s="57" t="s">
        <v>206</v>
      </c>
      <c r="AH4" s="57" t="s">
        <v>206</v>
      </c>
      <c r="AI4" s="57">
        <v>1.0778000000000001</v>
      </c>
      <c r="AJ4" s="52">
        <v>5.1999999999999998E-3</v>
      </c>
      <c r="AK4" s="52">
        <v>1.1000000000000001E-3</v>
      </c>
      <c r="AL4" s="52">
        <v>0.25</v>
      </c>
      <c r="AM4" s="72">
        <v>7.0000000000000001E-3</v>
      </c>
      <c r="AN4" s="69">
        <f t="shared" ref="AN4:AN65" si="0">$AX$1*$AZ$4</f>
        <v>60.494999999999997</v>
      </c>
      <c r="AO4" s="69">
        <f t="shared" ref="AO4:AO66" si="1">SUM(E4:M4)+$AX$1*SUM(N4:AA4)</f>
        <v>46.66</v>
      </c>
      <c r="AP4" s="69">
        <f t="shared" ref="AP4:AP66" si="2">$AX$1*$AZ$4*(AI4-1)</f>
        <v>4.7065110000000052</v>
      </c>
      <c r="AQ4" s="69">
        <f t="shared" ref="AQ4:AQ66" si="3">$AX$1*AI4*SUM(AE4:AF4)</f>
        <v>8.0835000000000008</v>
      </c>
      <c r="AR4" s="69">
        <f t="shared" ref="AR4:AR66" si="4">$AX$1*AI4*SUM(AJ4:AK4)+AL4</f>
        <v>5.3426049999999998</v>
      </c>
      <c r="AS4" s="69">
        <f t="shared" ref="AS4:AS66" si="5">AM4*$AX$1</f>
        <v>5.25</v>
      </c>
      <c r="AT4" s="74">
        <f t="shared" ref="AT4:AT66" si="6">SUM(AN4:AS4)*0.13</f>
        <v>16.969890080000003</v>
      </c>
      <c r="AU4" s="74">
        <f t="shared" ref="AU4:AU66" si="7">SUM(AN4:AT4)*0.1</f>
        <v>14.750750608000002</v>
      </c>
      <c r="AV4" s="74">
        <f t="shared" ref="AV4:AV66" si="8">SUM(AN4:AT4)-AU4</f>
        <v>132.75675547200001</v>
      </c>
      <c r="AW4"/>
      <c r="AX4"/>
      <c r="AY4"/>
      <c r="AZ4">
        <f>AZ1*BA1+AZ2*BA2+AZ3*BA3</f>
        <v>8.0659999999999996E-2</v>
      </c>
      <c r="BA4"/>
    </row>
    <row r="5" spans="1:53" s="52" customFormat="1">
      <c r="A5" s="52" t="s">
        <v>57</v>
      </c>
      <c r="B5" s="131">
        <v>41214</v>
      </c>
      <c r="C5" s="53">
        <v>41214</v>
      </c>
      <c r="D5" s="54" t="s">
        <v>55</v>
      </c>
      <c r="E5" s="55">
        <v>13.8</v>
      </c>
      <c r="F5" s="56" t="s">
        <v>206</v>
      </c>
      <c r="G5" s="56">
        <v>1.94</v>
      </c>
      <c r="H5" s="56" t="s">
        <v>206</v>
      </c>
      <c r="I5" s="56" t="s">
        <v>206</v>
      </c>
      <c r="J5" s="56" t="s">
        <v>206</v>
      </c>
      <c r="K5" s="56" t="s">
        <v>206</v>
      </c>
      <c r="L5" s="56" t="s">
        <v>206</v>
      </c>
      <c r="M5" s="56" t="s">
        <v>206</v>
      </c>
      <c r="N5" s="57">
        <v>1.8800000000000001E-2</v>
      </c>
      <c r="O5" s="57">
        <v>2.0000000000000001E-4</v>
      </c>
      <c r="P5" s="57">
        <v>1.1999999999999999E-3</v>
      </c>
      <c r="Q5" s="57">
        <v>-1.6999999999999999E-3</v>
      </c>
      <c r="R5" s="57" t="s">
        <v>206</v>
      </c>
      <c r="S5" s="57" t="s">
        <v>206</v>
      </c>
      <c r="T5" s="57" t="s">
        <v>206</v>
      </c>
      <c r="U5" s="57">
        <v>-5.0000000000000001E-4</v>
      </c>
      <c r="V5" s="57" t="s">
        <v>206</v>
      </c>
      <c r="W5" s="57">
        <v>4.0000000000000002E-4</v>
      </c>
      <c r="X5" s="57">
        <v>2.0000000000000001E-4</v>
      </c>
      <c r="Y5" s="57" t="s">
        <v>206</v>
      </c>
      <c r="Z5" s="57" t="s">
        <v>206</v>
      </c>
      <c r="AA5" s="57" t="s">
        <v>206</v>
      </c>
      <c r="AB5" s="57">
        <v>2.5999999999999999E-3</v>
      </c>
      <c r="AC5" s="57">
        <v>-2.0000000000000001E-4</v>
      </c>
      <c r="AD5" s="57" t="s">
        <v>206</v>
      </c>
      <c r="AE5" s="57">
        <v>6.7999999999999996E-3</v>
      </c>
      <c r="AF5" s="57">
        <v>5.7000000000000002E-3</v>
      </c>
      <c r="AG5" s="57" t="s">
        <v>206</v>
      </c>
      <c r="AH5" s="57" t="s">
        <v>206</v>
      </c>
      <c r="AI5" s="57">
        <v>1.0356000000000001</v>
      </c>
      <c r="AJ5" s="52">
        <v>5.1999999999999998E-3</v>
      </c>
      <c r="AK5" s="52">
        <v>1.1000000000000001E-3</v>
      </c>
      <c r="AL5" s="52">
        <v>0.25</v>
      </c>
      <c r="AM5" s="72">
        <v>7.0000000000000001E-3</v>
      </c>
      <c r="AN5" s="69">
        <f t="shared" si="0"/>
        <v>60.494999999999997</v>
      </c>
      <c r="AO5" s="69">
        <f t="shared" si="1"/>
        <v>29.689999999999998</v>
      </c>
      <c r="AP5" s="69">
        <f t="shared" si="2"/>
        <v>2.1536220000000044</v>
      </c>
      <c r="AQ5" s="69">
        <f t="shared" si="3"/>
        <v>9.708750000000002</v>
      </c>
      <c r="AR5" s="69">
        <f t="shared" si="4"/>
        <v>5.1432100000000007</v>
      </c>
      <c r="AS5" s="69">
        <f t="shared" si="5"/>
        <v>5.25</v>
      </c>
      <c r="AT5" s="74">
        <f t="shared" si="6"/>
        <v>14.617275659999999</v>
      </c>
      <c r="AU5" s="74">
        <f t="shared" si="7"/>
        <v>12.705785766</v>
      </c>
      <c r="AV5" s="74">
        <f t="shared" si="8"/>
        <v>114.35207189399999</v>
      </c>
    </row>
    <row r="6" spans="1:53" s="52" customFormat="1">
      <c r="A6" s="52" t="s">
        <v>58</v>
      </c>
      <c r="B6" s="131">
        <v>41244</v>
      </c>
      <c r="C6" s="53">
        <v>41244</v>
      </c>
      <c r="D6" s="54" t="s">
        <v>55</v>
      </c>
      <c r="E6" s="55">
        <v>11.07</v>
      </c>
      <c r="F6" s="56" t="s">
        <v>206</v>
      </c>
      <c r="G6" s="56">
        <v>2.4300000000000002</v>
      </c>
      <c r="H6" s="56" t="s">
        <v>206</v>
      </c>
      <c r="I6" s="56">
        <v>1.75</v>
      </c>
      <c r="J6" s="56" t="s">
        <v>206</v>
      </c>
      <c r="K6" s="56" t="s">
        <v>206</v>
      </c>
      <c r="L6" s="56" t="s">
        <v>206</v>
      </c>
      <c r="M6" s="56" t="s">
        <v>206</v>
      </c>
      <c r="N6" s="57">
        <v>2.0799999999999999E-2</v>
      </c>
      <c r="O6" s="57">
        <v>2.3999999999999998E-3</v>
      </c>
      <c r="P6" s="57">
        <v>-1E-4</v>
      </c>
      <c r="Q6" s="57" t="s">
        <v>206</v>
      </c>
      <c r="R6" s="57" t="s">
        <v>206</v>
      </c>
      <c r="S6" s="57">
        <v>-1.1000000000000001E-3</v>
      </c>
      <c r="T6" s="57" t="s">
        <v>206</v>
      </c>
      <c r="U6" s="57" t="s">
        <v>206</v>
      </c>
      <c r="V6" s="57" t="s">
        <v>206</v>
      </c>
      <c r="W6" s="57" t="s">
        <v>206</v>
      </c>
      <c r="X6" s="57" t="s">
        <v>206</v>
      </c>
      <c r="Y6" s="57">
        <v>1E-4</v>
      </c>
      <c r="Z6" s="57" t="s">
        <v>206</v>
      </c>
      <c r="AA6" s="57" t="s">
        <v>206</v>
      </c>
      <c r="AB6" s="57" t="s">
        <v>206</v>
      </c>
      <c r="AC6" s="57" t="s">
        <v>206</v>
      </c>
      <c r="AD6" s="57" t="s">
        <v>206</v>
      </c>
      <c r="AE6" s="57">
        <v>5.4999999999999997E-3</v>
      </c>
      <c r="AF6" s="57">
        <v>3.5999999999999999E-3</v>
      </c>
      <c r="AG6" s="57" t="s">
        <v>206</v>
      </c>
      <c r="AH6" s="57" t="s">
        <v>206</v>
      </c>
      <c r="AI6" s="57">
        <v>1.0495000000000001</v>
      </c>
      <c r="AJ6" s="52">
        <v>5.1999999999999998E-3</v>
      </c>
      <c r="AK6" s="52">
        <v>1.1000000000000001E-3</v>
      </c>
      <c r="AL6" s="52">
        <v>0.25</v>
      </c>
      <c r="AM6" s="72">
        <v>7.0000000000000001E-3</v>
      </c>
      <c r="AN6" s="69">
        <f t="shared" si="0"/>
        <v>60.494999999999997</v>
      </c>
      <c r="AO6" s="69">
        <f t="shared" si="1"/>
        <v>31.824999999999999</v>
      </c>
      <c r="AP6" s="69">
        <f t="shared" si="2"/>
        <v>2.9945025000000061</v>
      </c>
      <c r="AQ6" s="69">
        <f t="shared" si="3"/>
        <v>7.1628375000000011</v>
      </c>
      <c r="AR6" s="69">
        <f t="shared" si="4"/>
        <v>5.2088875000000003</v>
      </c>
      <c r="AS6" s="69">
        <f t="shared" si="5"/>
        <v>5.25</v>
      </c>
      <c r="AT6" s="74">
        <f t="shared" si="6"/>
        <v>14.681709575000001</v>
      </c>
      <c r="AU6" s="74">
        <f t="shared" si="7"/>
        <v>12.761793707500001</v>
      </c>
      <c r="AV6" s="74">
        <f t="shared" si="8"/>
        <v>114.8561433675</v>
      </c>
    </row>
    <row r="7" spans="1:53" s="52" customFormat="1">
      <c r="A7" s="52" t="s">
        <v>59</v>
      </c>
      <c r="B7" s="53">
        <v>41030</v>
      </c>
      <c r="C7" s="53">
        <v>41030</v>
      </c>
      <c r="D7" s="54" t="s">
        <v>55</v>
      </c>
      <c r="E7" s="55">
        <v>11.46</v>
      </c>
      <c r="F7" s="56" t="s">
        <v>206</v>
      </c>
      <c r="G7" s="56" t="s">
        <v>206</v>
      </c>
      <c r="H7" s="56" t="s">
        <v>206</v>
      </c>
      <c r="I7" s="56" t="s">
        <v>206</v>
      </c>
      <c r="J7" s="56" t="s">
        <v>206</v>
      </c>
      <c r="K7" s="56" t="s">
        <v>206</v>
      </c>
      <c r="L7" s="56" t="s">
        <v>206</v>
      </c>
      <c r="M7" s="56" t="s">
        <v>206</v>
      </c>
      <c r="N7" s="57">
        <v>1.38E-2</v>
      </c>
      <c r="O7" s="57" t="s">
        <v>206</v>
      </c>
      <c r="P7" s="57">
        <v>-7.0000000000000001E-3</v>
      </c>
      <c r="Q7" s="57" t="s">
        <v>206</v>
      </c>
      <c r="R7" s="57" t="s">
        <v>206</v>
      </c>
      <c r="S7" s="57" t="s">
        <v>206</v>
      </c>
      <c r="T7" s="57" t="s">
        <v>206</v>
      </c>
      <c r="U7" s="57">
        <v>-5.0000000000000001E-4</v>
      </c>
      <c r="V7" s="57" t="s">
        <v>206</v>
      </c>
      <c r="W7" s="57">
        <v>1.2999999999999999E-3</v>
      </c>
      <c r="X7" s="57" t="s">
        <v>206</v>
      </c>
      <c r="Y7" s="57" t="s">
        <v>206</v>
      </c>
      <c r="Z7" s="57" t="s">
        <v>206</v>
      </c>
      <c r="AA7" s="57" t="s">
        <v>206</v>
      </c>
      <c r="AB7" s="57">
        <v>-1.5E-3</v>
      </c>
      <c r="AC7" s="57" t="s">
        <v>206</v>
      </c>
      <c r="AD7" s="57" t="s">
        <v>206</v>
      </c>
      <c r="AE7" s="57">
        <v>8.0000000000000002E-3</v>
      </c>
      <c r="AF7" s="57">
        <v>5.4999999999999997E-3</v>
      </c>
      <c r="AG7" s="57" t="s">
        <v>206</v>
      </c>
      <c r="AH7" s="57" t="s">
        <v>206</v>
      </c>
      <c r="AI7" s="57">
        <v>1.042</v>
      </c>
      <c r="AJ7" s="52">
        <v>5.1999999999999998E-3</v>
      </c>
      <c r="AK7" s="52">
        <v>1.1000000000000001E-3</v>
      </c>
      <c r="AL7" s="52">
        <v>0.25</v>
      </c>
      <c r="AM7" s="72">
        <v>7.0000000000000001E-3</v>
      </c>
      <c r="AN7" s="69">
        <f t="shared" si="0"/>
        <v>60.494999999999997</v>
      </c>
      <c r="AO7" s="69">
        <f t="shared" si="1"/>
        <v>17.16</v>
      </c>
      <c r="AP7" s="69">
        <f t="shared" si="2"/>
        <v>2.5407900000000021</v>
      </c>
      <c r="AQ7" s="69">
        <f t="shared" si="3"/>
        <v>10.55025</v>
      </c>
      <c r="AR7" s="69">
        <f t="shared" si="4"/>
        <v>5.1734499999999999</v>
      </c>
      <c r="AS7" s="69">
        <f t="shared" si="5"/>
        <v>5.25</v>
      </c>
      <c r="AT7" s="74">
        <f t="shared" si="6"/>
        <v>13.152033700000002</v>
      </c>
      <c r="AU7" s="74">
        <f t="shared" si="7"/>
        <v>11.432152370000003</v>
      </c>
      <c r="AV7" s="74">
        <f t="shared" si="8"/>
        <v>102.88937133000002</v>
      </c>
    </row>
    <row r="8" spans="1:53" s="52" customFormat="1">
      <c r="A8" s="52" t="s">
        <v>60</v>
      </c>
      <c r="B8" s="53">
        <v>41030</v>
      </c>
      <c r="C8" s="53">
        <v>41091</v>
      </c>
      <c r="D8" s="54" t="s">
        <v>55</v>
      </c>
      <c r="E8" s="55">
        <v>12.23</v>
      </c>
      <c r="F8" s="56" t="s">
        <v>206</v>
      </c>
      <c r="G8" s="56">
        <v>-0.36</v>
      </c>
      <c r="H8" s="56" t="s">
        <v>206</v>
      </c>
      <c r="I8" s="56">
        <v>2.9</v>
      </c>
      <c r="J8" s="56" t="s">
        <v>206</v>
      </c>
      <c r="K8" s="56" t="s">
        <v>206</v>
      </c>
      <c r="L8" s="56" t="s">
        <v>206</v>
      </c>
      <c r="M8" s="56" t="s">
        <v>206</v>
      </c>
      <c r="N8" s="57">
        <v>1.66E-2</v>
      </c>
      <c r="O8" s="57" t="s">
        <v>206</v>
      </c>
      <c r="P8" s="57">
        <v>-5.9999999999999995E-4</v>
      </c>
      <c r="Q8" s="57">
        <v>-2E-3</v>
      </c>
      <c r="R8" s="57" t="s">
        <v>206</v>
      </c>
      <c r="S8" s="57" t="s">
        <v>206</v>
      </c>
      <c r="T8" s="57" t="s">
        <v>206</v>
      </c>
      <c r="U8" s="57">
        <v>-2.9999999999999997E-4</v>
      </c>
      <c r="V8" s="57" t="s">
        <v>206</v>
      </c>
      <c r="W8" s="57">
        <v>4.0000000000000002E-4</v>
      </c>
      <c r="X8" s="57" t="s">
        <v>206</v>
      </c>
      <c r="Y8" s="57" t="s">
        <v>206</v>
      </c>
      <c r="Z8" s="57" t="s">
        <v>206</v>
      </c>
      <c r="AA8" s="57" t="s">
        <v>206</v>
      </c>
      <c r="AB8" s="57">
        <v>2.9999999999999997E-4</v>
      </c>
      <c r="AC8" s="57">
        <v>8.9999999999999998E-4</v>
      </c>
      <c r="AD8" s="57" t="s">
        <v>206</v>
      </c>
      <c r="AE8" s="57">
        <v>7.1999999999999998E-3</v>
      </c>
      <c r="AF8" s="57">
        <v>5.7000000000000002E-3</v>
      </c>
      <c r="AG8" s="57" t="s">
        <v>206</v>
      </c>
      <c r="AH8" s="57" t="s">
        <v>206</v>
      </c>
      <c r="AI8" s="57">
        <v>1.0405</v>
      </c>
      <c r="AJ8" s="52">
        <v>5.1999999999999998E-3</v>
      </c>
      <c r="AK8" s="52">
        <v>1.1000000000000001E-3</v>
      </c>
      <c r="AL8" s="52">
        <v>0.25</v>
      </c>
      <c r="AM8" s="72">
        <v>7.0000000000000001E-3</v>
      </c>
      <c r="AN8" s="69">
        <f t="shared" si="0"/>
        <v>60.494999999999997</v>
      </c>
      <c r="AO8" s="69">
        <f t="shared" si="1"/>
        <v>25.344999999999999</v>
      </c>
      <c r="AP8" s="69">
        <f t="shared" si="2"/>
        <v>2.4500474999999988</v>
      </c>
      <c r="AQ8" s="69">
        <f t="shared" si="3"/>
        <v>10.0668375</v>
      </c>
      <c r="AR8" s="69">
        <f t="shared" si="4"/>
        <v>5.1663625</v>
      </c>
      <c r="AS8" s="69">
        <f t="shared" si="5"/>
        <v>5.25</v>
      </c>
      <c r="AT8" s="74">
        <f t="shared" si="6"/>
        <v>14.140522175000003</v>
      </c>
      <c r="AU8" s="74">
        <f t="shared" si="7"/>
        <v>12.291376967500002</v>
      </c>
      <c r="AV8" s="74">
        <f t="shared" si="8"/>
        <v>110.62239270750001</v>
      </c>
    </row>
    <row r="9" spans="1:53" s="52" customFormat="1">
      <c r="A9" s="52" t="s">
        <v>61</v>
      </c>
      <c r="B9" s="53">
        <v>41153</v>
      </c>
      <c r="C9" s="53">
        <v>41153</v>
      </c>
      <c r="D9" s="54" t="s">
        <v>55</v>
      </c>
      <c r="E9" s="55">
        <v>10.039999999999999</v>
      </c>
      <c r="F9" s="56" t="s">
        <v>206</v>
      </c>
      <c r="G9" s="56">
        <v>0.01</v>
      </c>
      <c r="H9" s="56" t="s">
        <v>206</v>
      </c>
      <c r="I9" s="56">
        <v>2.2200000000000002</v>
      </c>
      <c r="J9" s="56" t="s">
        <v>206</v>
      </c>
      <c r="K9" s="56" t="s">
        <v>206</v>
      </c>
      <c r="L9" s="56" t="s">
        <v>206</v>
      </c>
      <c r="M9" s="56" t="s">
        <v>206</v>
      </c>
      <c r="N9" s="57">
        <v>1.6199999999999999E-2</v>
      </c>
      <c r="O9" s="57">
        <v>1E-4</v>
      </c>
      <c r="P9" s="57">
        <v>2.9999999999999997E-4</v>
      </c>
      <c r="Q9" s="57" t="s">
        <v>206</v>
      </c>
      <c r="R9" s="57" t="s">
        <v>206</v>
      </c>
      <c r="S9" s="57" t="s">
        <v>206</v>
      </c>
      <c r="T9" s="57" t="s">
        <v>206</v>
      </c>
      <c r="U9" s="57">
        <v>-2.0000000000000001E-4</v>
      </c>
      <c r="V9" s="57" t="s">
        <v>206</v>
      </c>
      <c r="W9" s="57" t="s">
        <v>206</v>
      </c>
      <c r="X9" s="57" t="s">
        <v>206</v>
      </c>
      <c r="Y9" s="57">
        <v>2.9999999999999997E-4</v>
      </c>
      <c r="Z9" s="57" t="s">
        <v>206</v>
      </c>
      <c r="AA9" s="57" t="s">
        <v>206</v>
      </c>
      <c r="AB9" s="57">
        <v>8.2000000000000007E-3</v>
      </c>
      <c r="AC9" s="57" t="s">
        <v>206</v>
      </c>
      <c r="AD9" s="57" t="s">
        <v>206</v>
      </c>
      <c r="AE9" s="57">
        <v>6.3E-3</v>
      </c>
      <c r="AF9" s="57">
        <v>3.8E-3</v>
      </c>
      <c r="AG9" s="57" t="s">
        <v>206</v>
      </c>
      <c r="AH9" s="57" t="s">
        <v>206</v>
      </c>
      <c r="AI9" s="57">
        <v>1.0286</v>
      </c>
      <c r="AJ9" s="52">
        <v>5.1999999999999998E-3</v>
      </c>
      <c r="AK9" s="52">
        <v>1.1000000000000001E-3</v>
      </c>
      <c r="AL9" s="52">
        <v>0.25</v>
      </c>
      <c r="AM9" s="72">
        <v>7.0000000000000001E-3</v>
      </c>
      <c r="AN9" s="69">
        <f t="shared" si="0"/>
        <v>60.494999999999997</v>
      </c>
      <c r="AO9" s="69">
        <f t="shared" si="1"/>
        <v>24.795000000000002</v>
      </c>
      <c r="AP9" s="69">
        <f t="shared" si="2"/>
        <v>1.7301569999999975</v>
      </c>
      <c r="AQ9" s="69">
        <f t="shared" si="3"/>
        <v>7.791644999999999</v>
      </c>
      <c r="AR9" s="69">
        <f t="shared" si="4"/>
        <v>5.1101349999999996</v>
      </c>
      <c r="AS9" s="69">
        <f t="shared" si="5"/>
        <v>5.25</v>
      </c>
      <c r="AT9" s="74">
        <f t="shared" si="6"/>
        <v>13.672351809999999</v>
      </c>
      <c r="AU9" s="74">
        <f t="shared" si="7"/>
        <v>11.884428880999998</v>
      </c>
      <c r="AV9" s="74">
        <f t="shared" si="8"/>
        <v>106.95985992899998</v>
      </c>
    </row>
    <row r="10" spans="1:53" s="52" customFormat="1">
      <c r="A10" s="52" t="s">
        <v>62</v>
      </c>
      <c r="B10" s="53">
        <v>41030</v>
      </c>
      <c r="C10" s="53">
        <v>41030</v>
      </c>
      <c r="D10" s="54" t="s">
        <v>55</v>
      </c>
      <c r="E10" s="55">
        <v>18.170000000000002</v>
      </c>
      <c r="F10" s="56" t="s">
        <v>206</v>
      </c>
      <c r="G10" s="56" t="s">
        <v>206</v>
      </c>
      <c r="H10" s="56" t="s">
        <v>206</v>
      </c>
      <c r="I10" s="56" t="s">
        <v>206</v>
      </c>
      <c r="J10" s="56" t="s">
        <v>206</v>
      </c>
      <c r="K10" s="56" t="s">
        <v>206</v>
      </c>
      <c r="L10" s="56" t="s">
        <v>206</v>
      </c>
      <c r="M10" s="56" t="s">
        <v>206</v>
      </c>
      <c r="N10" s="57">
        <v>1.52E-2</v>
      </c>
      <c r="O10" s="57">
        <v>1.6000000000000001E-3</v>
      </c>
      <c r="P10" s="57" t="s">
        <v>206</v>
      </c>
      <c r="Q10" s="57" t="s">
        <v>206</v>
      </c>
      <c r="R10" s="57" t="s">
        <v>206</v>
      </c>
      <c r="S10" s="57" t="s">
        <v>206</v>
      </c>
      <c r="T10" s="57" t="s">
        <v>206</v>
      </c>
      <c r="U10" s="57">
        <v>-5.0000000000000001E-4</v>
      </c>
      <c r="V10" s="57" t="s">
        <v>206</v>
      </c>
      <c r="W10" s="57" t="s">
        <v>206</v>
      </c>
      <c r="X10" s="57" t="s">
        <v>206</v>
      </c>
      <c r="Y10" s="57" t="s">
        <v>206</v>
      </c>
      <c r="Z10" s="57" t="s">
        <v>206</v>
      </c>
      <c r="AA10" s="57" t="s">
        <v>206</v>
      </c>
      <c r="AB10" s="57" t="s">
        <v>206</v>
      </c>
      <c r="AC10" s="57" t="s">
        <v>206</v>
      </c>
      <c r="AD10" s="57" t="s">
        <v>206</v>
      </c>
      <c r="AE10" s="57">
        <v>4.3E-3</v>
      </c>
      <c r="AF10" s="57">
        <v>3.5000000000000001E-3</v>
      </c>
      <c r="AG10" s="57" t="s">
        <v>206</v>
      </c>
      <c r="AH10" s="57" t="s">
        <v>206</v>
      </c>
      <c r="AI10" s="57">
        <v>1.0719000000000001</v>
      </c>
      <c r="AJ10" s="52">
        <v>5.1999999999999998E-3</v>
      </c>
      <c r="AK10" s="52">
        <v>1.1000000000000001E-3</v>
      </c>
      <c r="AL10" s="52">
        <v>0.25</v>
      </c>
      <c r="AM10" s="73">
        <v>5.1000000000000004E-3</v>
      </c>
      <c r="AN10" s="69">
        <f t="shared" si="0"/>
        <v>60.494999999999997</v>
      </c>
      <c r="AO10" s="69">
        <f t="shared" si="1"/>
        <v>30.395000000000003</v>
      </c>
      <c r="AP10" s="69">
        <f t="shared" si="2"/>
        <v>4.3495905000000041</v>
      </c>
      <c r="AQ10" s="69">
        <f t="shared" si="3"/>
        <v>6.2706150000000003</v>
      </c>
      <c r="AR10" s="69">
        <f t="shared" si="4"/>
        <v>5.3147275</v>
      </c>
      <c r="AS10" s="69">
        <f t="shared" si="5"/>
        <v>3.8250000000000002</v>
      </c>
      <c r="AT10" s="74">
        <f t="shared" si="6"/>
        <v>14.384491290000003</v>
      </c>
      <c r="AU10" s="74">
        <f t="shared" si="7"/>
        <v>12.503442429000003</v>
      </c>
      <c r="AV10" s="74">
        <f t="shared" si="8"/>
        <v>112.53098186100001</v>
      </c>
    </row>
    <row r="11" spans="1:53" s="52" customFormat="1">
      <c r="A11" s="52" t="s">
        <v>63</v>
      </c>
      <c r="B11" s="53">
        <v>41030</v>
      </c>
      <c r="C11" s="53">
        <v>41030</v>
      </c>
      <c r="D11" s="54" t="s">
        <v>55</v>
      </c>
      <c r="E11" s="55">
        <v>18.170000000000002</v>
      </c>
      <c r="F11" s="56" t="s">
        <v>206</v>
      </c>
      <c r="G11" s="56" t="s">
        <v>206</v>
      </c>
      <c r="H11" s="56" t="s">
        <v>206</v>
      </c>
      <c r="I11" s="56" t="s">
        <v>206</v>
      </c>
      <c r="J11" s="56" t="s">
        <v>206</v>
      </c>
      <c r="K11" s="56" t="s">
        <v>206</v>
      </c>
      <c r="L11" s="56" t="s">
        <v>206</v>
      </c>
      <c r="M11" s="56" t="s">
        <v>206</v>
      </c>
      <c r="N11" s="57">
        <v>1.52E-2</v>
      </c>
      <c r="O11" s="57" t="s">
        <v>206</v>
      </c>
      <c r="P11" s="57">
        <v>-6.9999999999999999E-4</v>
      </c>
      <c r="Q11" s="57" t="s">
        <v>206</v>
      </c>
      <c r="R11" s="57" t="s">
        <v>206</v>
      </c>
      <c r="S11" s="57" t="s">
        <v>206</v>
      </c>
      <c r="T11" s="57" t="s">
        <v>206</v>
      </c>
      <c r="U11" s="57">
        <v>-5.0000000000000001E-4</v>
      </c>
      <c r="V11" s="57" t="s">
        <v>206</v>
      </c>
      <c r="W11" s="57" t="s">
        <v>206</v>
      </c>
      <c r="X11" s="57" t="s">
        <v>206</v>
      </c>
      <c r="Y11" s="57" t="s">
        <v>206</v>
      </c>
      <c r="Z11" s="57" t="s">
        <v>206</v>
      </c>
      <c r="AA11" s="57" t="s">
        <v>206</v>
      </c>
      <c r="AB11" s="57">
        <v>-8.9999999999999998E-4</v>
      </c>
      <c r="AC11" s="57" t="s">
        <v>206</v>
      </c>
      <c r="AD11" s="57" t="s">
        <v>206</v>
      </c>
      <c r="AE11" s="57">
        <v>6.8999999999999999E-3</v>
      </c>
      <c r="AF11" s="57">
        <v>5.4999999999999997E-3</v>
      </c>
      <c r="AG11" s="57" t="s">
        <v>206</v>
      </c>
      <c r="AH11" s="57" t="s">
        <v>206</v>
      </c>
      <c r="AI11" s="57">
        <v>1.0390999999999999</v>
      </c>
      <c r="AJ11" s="52">
        <v>5.1999999999999998E-3</v>
      </c>
      <c r="AK11" s="52">
        <v>1.1000000000000001E-3</v>
      </c>
      <c r="AL11" s="52">
        <v>0.25</v>
      </c>
      <c r="AM11" s="73">
        <v>0</v>
      </c>
      <c r="AN11" s="69">
        <f t="shared" si="0"/>
        <v>60.494999999999997</v>
      </c>
      <c r="AO11" s="69">
        <f t="shared" si="1"/>
        <v>28.67</v>
      </c>
      <c r="AP11" s="69">
        <f t="shared" si="2"/>
        <v>2.3653544999999947</v>
      </c>
      <c r="AQ11" s="69">
        <f t="shared" si="3"/>
        <v>9.6636299999999995</v>
      </c>
      <c r="AR11" s="69">
        <f t="shared" si="4"/>
        <v>5.1597474999999999</v>
      </c>
      <c r="AS11" s="69">
        <f t="shared" si="5"/>
        <v>0</v>
      </c>
      <c r="AT11" s="74">
        <f t="shared" si="6"/>
        <v>13.825985159999998</v>
      </c>
      <c r="AU11" s="74">
        <f t="shared" si="7"/>
        <v>12.017971715999998</v>
      </c>
      <c r="AV11" s="74">
        <f t="shared" si="8"/>
        <v>108.16174544399999</v>
      </c>
    </row>
    <row r="12" spans="1:53" s="52" customFormat="1">
      <c r="A12" s="52" t="s">
        <v>64</v>
      </c>
      <c r="B12" s="53">
        <v>41030</v>
      </c>
      <c r="C12" s="53">
        <v>41030</v>
      </c>
      <c r="D12" s="54" t="s">
        <v>55</v>
      </c>
      <c r="E12" s="55">
        <v>15.57</v>
      </c>
      <c r="F12" s="56" t="s">
        <v>206</v>
      </c>
      <c r="G12" s="56" t="s">
        <v>206</v>
      </c>
      <c r="H12" s="56" t="s">
        <v>206</v>
      </c>
      <c r="I12" s="56" t="s">
        <v>206</v>
      </c>
      <c r="J12" s="56" t="s">
        <v>206</v>
      </c>
      <c r="K12" s="56" t="s">
        <v>206</v>
      </c>
      <c r="L12" s="56" t="s">
        <v>206</v>
      </c>
      <c r="M12" s="56" t="s">
        <v>206</v>
      </c>
      <c r="N12" s="57">
        <v>2.1999999999999999E-2</v>
      </c>
      <c r="O12" s="57">
        <v>1E-4</v>
      </c>
      <c r="P12" s="57">
        <v>-2.8999999999999998E-3</v>
      </c>
      <c r="Q12" s="57" t="s">
        <v>206</v>
      </c>
      <c r="R12" s="57" t="s">
        <v>206</v>
      </c>
      <c r="S12" s="57" t="s">
        <v>206</v>
      </c>
      <c r="T12" s="57" t="s">
        <v>206</v>
      </c>
      <c r="U12" s="57">
        <v>-6.9999999999999999E-4</v>
      </c>
      <c r="V12" s="57" t="s">
        <v>206</v>
      </c>
      <c r="W12" s="57" t="s">
        <v>206</v>
      </c>
      <c r="X12" s="57" t="s">
        <v>206</v>
      </c>
      <c r="Y12" s="57" t="s">
        <v>206</v>
      </c>
      <c r="Z12" s="57" t="s">
        <v>206</v>
      </c>
      <c r="AA12" s="57" t="s">
        <v>206</v>
      </c>
      <c r="AB12" s="57">
        <v>6.8999999999999999E-3</v>
      </c>
      <c r="AC12" s="57" t="s">
        <v>206</v>
      </c>
      <c r="AD12" s="57" t="s">
        <v>206</v>
      </c>
      <c r="AE12" s="57">
        <v>6.4999999999999997E-3</v>
      </c>
      <c r="AF12" s="57">
        <v>5.1000000000000004E-3</v>
      </c>
      <c r="AG12" s="57" t="s">
        <v>206</v>
      </c>
      <c r="AH12" s="57" t="s">
        <v>206</v>
      </c>
      <c r="AI12" s="57">
        <v>1.0382</v>
      </c>
      <c r="AJ12" s="52">
        <v>5.1999999999999998E-3</v>
      </c>
      <c r="AK12" s="52">
        <v>1.1000000000000001E-3</v>
      </c>
      <c r="AL12" s="52">
        <v>0.25</v>
      </c>
      <c r="AM12" s="72">
        <v>7.0000000000000001E-3</v>
      </c>
      <c r="AN12" s="69">
        <f t="shared" si="0"/>
        <v>60.494999999999997</v>
      </c>
      <c r="AO12" s="69">
        <f t="shared" si="1"/>
        <v>29.445</v>
      </c>
      <c r="AP12" s="69">
        <f t="shared" si="2"/>
        <v>2.3109090000000005</v>
      </c>
      <c r="AQ12" s="69">
        <f t="shared" si="3"/>
        <v>9.0323399999999996</v>
      </c>
      <c r="AR12" s="69">
        <f t="shared" si="4"/>
        <v>5.1554950000000002</v>
      </c>
      <c r="AS12" s="69">
        <f t="shared" si="5"/>
        <v>5.25</v>
      </c>
      <c r="AT12" s="74">
        <f t="shared" si="6"/>
        <v>14.51953672</v>
      </c>
      <c r="AU12" s="74">
        <f t="shared" si="7"/>
        <v>12.620828072000002</v>
      </c>
      <c r="AV12" s="74">
        <f t="shared" si="8"/>
        <v>113.58745264800001</v>
      </c>
    </row>
    <row r="13" spans="1:53" s="52" customFormat="1">
      <c r="A13" s="52" t="s">
        <v>65</v>
      </c>
      <c r="B13" s="53">
        <v>41122</v>
      </c>
      <c r="C13" s="53">
        <v>41122</v>
      </c>
      <c r="D13" s="54" t="s">
        <v>55</v>
      </c>
      <c r="E13" s="55">
        <v>13.88</v>
      </c>
      <c r="F13" s="56" t="s">
        <v>206</v>
      </c>
      <c r="G13" s="56" t="s">
        <v>206</v>
      </c>
      <c r="H13" s="56" t="s">
        <v>206</v>
      </c>
      <c r="I13" s="56" t="s">
        <v>206</v>
      </c>
      <c r="J13" s="56" t="s">
        <v>206</v>
      </c>
      <c r="K13" s="56" t="s">
        <v>206</v>
      </c>
      <c r="L13" s="56" t="s">
        <v>206</v>
      </c>
      <c r="M13" s="56" t="s">
        <v>206</v>
      </c>
      <c r="N13" s="57">
        <v>1.2800000000000001E-2</v>
      </c>
      <c r="O13" s="57">
        <v>5.9999999999999995E-4</v>
      </c>
      <c r="P13" s="57">
        <v>-1.5E-3</v>
      </c>
      <c r="Q13" s="57" t="s">
        <v>206</v>
      </c>
      <c r="R13" s="57" t="s">
        <v>206</v>
      </c>
      <c r="S13" s="57">
        <v>-1.9E-3</v>
      </c>
      <c r="T13" s="57" t="s">
        <v>206</v>
      </c>
      <c r="U13" s="57" t="s">
        <v>206</v>
      </c>
      <c r="V13" s="57">
        <v>1.4E-3</v>
      </c>
      <c r="W13" s="57" t="s">
        <v>206</v>
      </c>
      <c r="X13" s="57">
        <v>8.9999999999999998E-4</v>
      </c>
      <c r="Y13" s="57" t="s">
        <v>206</v>
      </c>
      <c r="Z13" s="57" t="s">
        <v>206</v>
      </c>
      <c r="AA13" s="57" t="s">
        <v>206</v>
      </c>
      <c r="AB13" s="57" t="s">
        <v>206</v>
      </c>
      <c r="AC13" s="57" t="s">
        <v>206</v>
      </c>
      <c r="AD13" s="57" t="s">
        <v>206</v>
      </c>
      <c r="AE13" s="57">
        <v>5.3E-3</v>
      </c>
      <c r="AF13" s="57">
        <v>4.4000000000000003E-3</v>
      </c>
      <c r="AG13" s="57" t="s">
        <v>206</v>
      </c>
      <c r="AH13" s="57" t="s">
        <v>206</v>
      </c>
      <c r="AI13" s="57">
        <v>1.0448999999999999</v>
      </c>
      <c r="AJ13" s="52">
        <v>5.1999999999999998E-3</v>
      </c>
      <c r="AK13" s="52">
        <v>1.1000000000000001E-3</v>
      </c>
      <c r="AL13" s="52">
        <v>0.25</v>
      </c>
      <c r="AM13" s="72">
        <v>7.0000000000000001E-3</v>
      </c>
      <c r="AN13" s="69">
        <f t="shared" si="0"/>
        <v>60.494999999999997</v>
      </c>
      <c r="AO13" s="69">
        <f t="shared" si="1"/>
        <v>23.105</v>
      </c>
      <c r="AP13" s="69">
        <f t="shared" si="2"/>
        <v>2.7162254999999962</v>
      </c>
      <c r="AQ13" s="69">
        <f t="shared" si="3"/>
        <v>7.6016474999999994</v>
      </c>
      <c r="AR13" s="69">
        <f t="shared" si="4"/>
        <v>5.1871524999999998</v>
      </c>
      <c r="AS13" s="69">
        <f t="shared" si="5"/>
        <v>5.25</v>
      </c>
      <c r="AT13" s="74">
        <f t="shared" si="6"/>
        <v>13.566153314999998</v>
      </c>
      <c r="AU13" s="74">
        <f t="shared" si="7"/>
        <v>11.792117881499998</v>
      </c>
      <c r="AV13" s="74">
        <f t="shared" si="8"/>
        <v>106.12906093349997</v>
      </c>
    </row>
    <row r="14" spans="1:53" s="52" customFormat="1">
      <c r="A14" s="52" t="s">
        <v>66</v>
      </c>
      <c r="B14" s="53">
        <v>41030</v>
      </c>
      <c r="C14" s="53">
        <v>41244</v>
      </c>
      <c r="D14" s="54" t="s">
        <v>55</v>
      </c>
      <c r="E14" s="55">
        <v>20.149999999999999</v>
      </c>
      <c r="F14" s="56" t="s">
        <v>206</v>
      </c>
      <c r="G14" s="56">
        <v>2.2599999999999998</v>
      </c>
      <c r="H14" s="56">
        <v>0.9</v>
      </c>
      <c r="I14" s="56" t="s">
        <v>206</v>
      </c>
      <c r="J14" s="56" t="s">
        <v>206</v>
      </c>
      <c r="K14" s="56" t="s">
        <v>206</v>
      </c>
      <c r="L14" s="56" t="s">
        <v>206</v>
      </c>
      <c r="M14" s="56" t="s">
        <v>206</v>
      </c>
      <c r="N14" s="57">
        <v>1.35E-2</v>
      </c>
      <c r="O14" s="57">
        <v>5.9999999999999995E-4</v>
      </c>
      <c r="P14" s="57">
        <v>-3.3999999999999998E-3</v>
      </c>
      <c r="Q14" s="57" t="s">
        <v>206</v>
      </c>
      <c r="R14" s="57" t="s">
        <v>206</v>
      </c>
      <c r="S14" s="57" t="s">
        <v>206</v>
      </c>
      <c r="T14" s="57">
        <v>3.2000000000000002E-3</v>
      </c>
      <c r="U14" s="57" t="s">
        <v>206</v>
      </c>
      <c r="V14" s="57" t="s">
        <v>206</v>
      </c>
      <c r="W14" s="57" t="s">
        <v>206</v>
      </c>
      <c r="X14" s="57" t="s">
        <v>206</v>
      </c>
      <c r="Y14" s="57">
        <v>5.9999999999999995E-4</v>
      </c>
      <c r="Z14" s="57" t="s">
        <v>206</v>
      </c>
      <c r="AA14" s="57" t="s">
        <v>206</v>
      </c>
      <c r="AB14" s="57">
        <v>1E-4</v>
      </c>
      <c r="AC14" s="57" t="s">
        <v>206</v>
      </c>
      <c r="AD14" s="57" t="s">
        <v>206</v>
      </c>
      <c r="AE14" s="57">
        <v>6.4999999999999997E-3</v>
      </c>
      <c r="AF14" s="57">
        <v>1.5E-3</v>
      </c>
      <c r="AG14" s="57" t="s">
        <v>206</v>
      </c>
      <c r="AH14" s="57" t="s">
        <v>206</v>
      </c>
      <c r="AI14" s="57">
        <v>1.0653999999999999</v>
      </c>
      <c r="AJ14" s="52">
        <v>5.1999999999999998E-3</v>
      </c>
      <c r="AK14" s="52">
        <v>1.1000000000000001E-3</v>
      </c>
      <c r="AL14" s="52">
        <v>0.25</v>
      </c>
      <c r="AM14" s="72">
        <v>7.0000000000000001E-3</v>
      </c>
      <c r="AN14" s="69">
        <f t="shared" si="0"/>
        <v>60.494999999999997</v>
      </c>
      <c r="AO14" s="69">
        <f t="shared" si="1"/>
        <v>34.184999999999995</v>
      </c>
      <c r="AP14" s="69">
        <f t="shared" si="2"/>
        <v>3.9563729999999939</v>
      </c>
      <c r="AQ14" s="69">
        <f t="shared" si="3"/>
        <v>6.3923999999999994</v>
      </c>
      <c r="AR14" s="69">
        <f t="shared" si="4"/>
        <v>5.2840150000000001</v>
      </c>
      <c r="AS14" s="69">
        <f t="shared" si="5"/>
        <v>5.25</v>
      </c>
      <c r="AT14" s="74">
        <f t="shared" si="6"/>
        <v>15.023162439999998</v>
      </c>
      <c r="AU14" s="74">
        <f t="shared" si="7"/>
        <v>13.058595043999999</v>
      </c>
      <c r="AV14" s="74">
        <f t="shared" si="8"/>
        <v>117.52735539599998</v>
      </c>
    </row>
    <row r="15" spans="1:53" s="52" customFormat="1">
      <c r="A15" s="52" t="s">
        <v>207</v>
      </c>
      <c r="B15" s="53">
        <v>41030</v>
      </c>
      <c r="C15" s="53">
        <v>41091</v>
      </c>
      <c r="D15" s="54" t="s">
        <v>55</v>
      </c>
      <c r="E15" s="55">
        <v>9</v>
      </c>
      <c r="F15" s="56" t="s">
        <v>206</v>
      </c>
      <c r="G15" s="56">
        <v>-1.51</v>
      </c>
      <c r="H15" s="56" t="s">
        <v>206</v>
      </c>
      <c r="I15" s="56">
        <v>3.59</v>
      </c>
      <c r="J15" s="56" t="s">
        <v>206</v>
      </c>
      <c r="K15" s="56" t="s">
        <v>206</v>
      </c>
      <c r="L15" s="56" t="s">
        <v>206</v>
      </c>
      <c r="M15" s="56" t="s">
        <v>206</v>
      </c>
      <c r="N15" s="57">
        <v>1.7000000000000001E-2</v>
      </c>
      <c r="O15" s="57">
        <v>1.1999999999999999E-3</v>
      </c>
      <c r="P15" s="57">
        <v>-2.5999999999999999E-3</v>
      </c>
      <c r="Q15" s="57">
        <v>-3.2000000000000002E-3</v>
      </c>
      <c r="R15" s="57" t="s">
        <v>206</v>
      </c>
      <c r="S15" s="57" t="s">
        <v>206</v>
      </c>
      <c r="T15" s="57" t="s">
        <v>206</v>
      </c>
      <c r="U15" s="57">
        <v>-2.0000000000000001E-4</v>
      </c>
      <c r="V15" s="57" t="s">
        <v>206</v>
      </c>
      <c r="W15" s="57">
        <v>5.0000000000000001E-4</v>
      </c>
      <c r="X15" s="57" t="s">
        <v>206</v>
      </c>
      <c r="Y15" s="57" t="s">
        <v>206</v>
      </c>
      <c r="Z15" s="57" t="s">
        <v>206</v>
      </c>
      <c r="AA15" s="57" t="s">
        <v>206</v>
      </c>
      <c r="AB15" s="57" t="s">
        <v>206</v>
      </c>
      <c r="AC15" s="57" t="s">
        <v>206</v>
      </c>
      <c r="AD15" s="57" t="s">
        <v>206</v>
      </c>
      <c r="AE15" s="57">
        <v>5.4999999999999997E-3</v>
      </c>
      <c r="AF15" s="57">
        <v>3.3E-3</v>
      </c>
      <c r="AG15" s="57" t="s">
        <v>206</v>
      </c>
      <c r="AH15" s="57" t="s">
        <v>206</v>
      </c>
      <c r="AI15" s="57">
        <v>1.075</v>
      </c>
      <c r="AJ15" s="52">
        <v>5.1999999999999998E-3</v>
      </c>
      <c r="AK15" s="52">
        <v>1.1000000000000001E-3</v>
      </c>
      <c r="AL15" s="52">
        <v>0.25</v>
      </c>
      <c r="AM15" s="72">
        <v>7.0000000000000001E-3</v>
      </c>
      <c r="AN15" s="69">
        <f t="shared" si="0"/>
        <v>60.494999999999997</v>
      </c>
      <c r="AO15" s="69">
        <f t="shared" si="1"/>
        <v>20.605</v>
      </c>
      <c r="AP15" s="69">
        <f t="shared" si="2"/>
        <v>4.537124999999997</v>
      </c>
      <c r="AQ15" s="69">
        <f t="shared" si="3"/>
        <v>7.0949999999999989</v>
      </c>
      <c r="AR15" s="69">
        <f t="shared" si="4"/>
        <v>5.3293749999999998</v>
      </c>
      <c r="AS15" s="69">
        <f t="shared" si="5"/>
        <v>5.25</v>
      </c>
      <c r="AT15" s="74">
        <f t="shared" si="6"/>
        <v>13.430495000000001</v>
      </c>
      <c r="AU15" s="74">
        <f t="shared" si="7"/>
        <v>11.6741995</v>
      </c>
      <c r="AV15" s="74">
        <f t="shared" si="8"/>
        <v>105.0677955</v>
      </c>
    </row>
    <row r="16" spans="1:53" s="52" customFormat="1">
      <c r="A16" s="52" t="s">
        <v>70</v>
      </c>
      <c r="B16" s="53">
        <v>41030</v>
      </c>
      <c r="C16" s="53">
        <v>41153</v>
      </c>
      <c r="D16" s="54" t="s">
        <v>55</v>
      </c>
      <c r="E16" s="55">
        <v>13.63</v>
      </c>
      <c r="F16" s="56" t="s">
        <v>206</v>
      </c>
      <c r="G16" s="56">
        <v>-0.23</v>
      </c>
      <c r="H16" s="56" t="s">
        <v>206</v>
      </c>
      <c r="I16" s="56">
        <v>1.44</v>
      </c>
      <c r="J16" s="56" t="s">
        <v>206</v>
      </c>
      <c r="K16" s="56" t="s">
        <v>206</v>
      </c>
      <c r="L16" s="56" t="s">
        <v>206</v>
      </c>
      <c r="M16" s="56" t="s">
        <v>206</v>
      </c>
      <c r="N16" s="57">
        <v>1.2699999999999999E-2</v>
      </c>
      <c r="O16" s="57">
        <v>1.4E-3</v>
      </c>
      <c r="P16" s="57">
        <v>-2.0999999999999999E-3</v>
      </c>
      <c r="Q16" s="57" t="s">
        <v>206</v>
      </c>
      <c r="R16" s="57" t="s">
        <v>206</v>
      </c>
      <c r="S16" s="57">
        <v>-8.0000000000000004E-4</v>
      </c>
      <c r="T16" s="57" t="s">
        <v>206</v>
      </c>
      <c r="U16" s="57" t="s">
        <v>206</v>
      </c>
      <c r="V16" s="57" t="s">
        <v>206</v>
      </c>
      <c r="W16" s="57" t="s">
        <v>206</v>
      </c>
      <c r="X16" s="57" t="s">
        <v>206</v>
      </c>
      <c r="Y16" s="57">
        <v>4.0000000000000002E-4</v>
      </c>
      <c r="Z16" s="57" t="s">
        <v>206</v>
      </c>
      <c r="AA16" s="57" t="s">
        <v>206</v>
      </c>
      <c r="AB16" s="57">
        <v>1.4E-3</v>
      </c>
      <c r="AC16" s="57" t="s">
        <v>206</v>
      </c>
      <c r="AD16" s="57" t="s">
        <v>206</v>
      </c>
      <c r="AE16" s="57">
        <v>6.0000000000000001E-3</v>
      </c>
      <c r="AF16" s="57">
        <v>4.7999999999999996E-3</v>
      </c>
      <c r="AG16" s="57" t="s">
        <v>206</v>
      </c>
      <c r="AH16" s="57" t="s">
        <v>206</v>
      </c>
      <c r="AI16" s="57">
        <v>1.0579000000000001</v>
      </c>
      <c r="AJ16" s="52">
        <v>5.1999999999999998E-3</v>
      </c>
      <c r="AK16" s="52">
        <v>1.1000000000000001E-3</v>
      </c>
      <c r="AL16" s="52">
        <v>0.25</v>
      </c>
      <c r="AM16" s="72">
        <v>7.0000000000000001E-3</v>
      </c>
      <c r="AN16" s="69">
        <f t="shared" si="0"/>
        <v>60.494999999999997</v>
      </c>
      <c r="AO16" s="69">
        <f t="shared" si="1"/>
        <v>23.54</v>
      </c>
      <c r="AP16" s="69">
        <f t="shared" si="2"/>
        <v>3.5026605000000037</v>
      </c>
      <c r="AQ16" s="69">
        <f t="shared" si="3"/>
        <v>8.5689900000000012</v>
      </c>
      <c r="AR16" s="69">
        <f t="shared" si="4"/>
        <v>5.2485775000000006</v>
      </c>
      <c r="AS16" s="69">
        <f t="shared" si="5"/>
        <v>5.25</v>
      </c>
      <c r="AT16" s="74">
        <f t="shared" si="6"/>
        <v>13.85867964</v>
      </c>
      <c r="AU16" s="74">
        <f t="shared" si="7"/>
        <v>12.046390764000002</v>
      </c>
      <c r="AV16" s="74">
        <f t="shared" si="8"/>
        <v>108.41751687600001</v>
      </c>
    </row>
    <row r="17" spans="1:48" s="52" customFormat="1">
      <c r="A17" s="52" t="s">
        <v>71</v>
      </c>
      <c r="B17" s="53">
        <v>40664</v>
      </c>
      <c r="C17" s="53">
        <v>40664</v>
      </c>
      <c r="D17" s="54" t="s">
        <v>55</v>
      </c>
      <c r="E17" s="55">
        <v>11.13</v>
      </c>
      <c r="F17" s="56">
        <v>1.45</v>
      </c>
      <c r="G17" s="56" t="s">
        <v>206</v>
      </c>
      <c r="H17" s="56" t="s">
        <v>206</v>
      </c>
      <c r="I17" s="56" t="s">
        <v>206</v>
      </c>
      <c r="J17" s="56" t="s">
        <v>206</v>
      </c>
      <c r="K17" s="56">
        <v>0.13</v>
      </c>
      <c r="L17" s="58" t="s">
        <v>206</v>
      </c>
      <c r="M17" s="56" t="s">
        <v>206</v>
      </c>
      <c r="N17" s="57">
        <v>7.9000000000000008E-3</v>
      </c>
      <c r="O17" s="57">
        <v>1.6000000000000001E-3</v>
      </c>
      <c r="P17" s="57">
        <v>8.6E-3</v>
      </c>
      <c r="Q17" s="57" t="s">
        <v>206</v>
      </c>
      <c r="R17" s="57" t="s">
        <v>206</v>
      </c>
      <c r="S17" s="57" t="s">
        <v>206</v>
      </c>
      <c r="T17" s="57" t="s">
        <v>206</v>
      </c>
      <c r="U17" s="57" t="s">
        <v>206</v>
      </c>
      <c r="V17" s="57" t="s">
        <v>206</v>
      </c>
      <c r="W17" s="57" t="s">
        <v>206</v>
      </c>
      <c r="X17" s="57" t="s">
        <v>206</v>
      </c>
      <c r="Y17" s="57" t="s">
        <v>206</v>
      </c>
      <c r="Z17" s="57" t="s">
        <v>206</v>
      </c>
      <c r="AA17" s="57" t="s">
        <v>206</v>
      </c>
      <c r="AB17" s="57" t="s">
        <v>206</v>
      </c>
      <c r="AC17" s="57" t="s">
        <v>206</v>
      </c>
      <c r="AD17" s="57" t="s">
        <v>206</v>
      </c>
      <c r="AE17" s="57">
        <v>5.7000000000000002E-3</v>
      </c>
      <c r="AF17" s="57">
        <v>4.4999999999999997E-3</v>
      </c>
      <c r="AG17" s="57" t="s">
        <v>206</v>
      </c>
      <c r="AH17" s="57" t="s">
        <v>206</v>
      </c>
      <c r="AI17" s="57">
        <v>1.0790999999999999</v>
      </c>
      <c r="AJ17" s="52">
        <v>5.1999999999999998E-3</v>
      </c>
      <c r="AK17" s="52">
        <v>1.1000000000000001E-3</v>
      </c>
      <c r="AL17" s="52">
        <v>0.25</v>
      </c>
      <c r="AM17" s="72">
        <v>7.0000000000000001E-3</v>
      </c>
      <c r="AN17" s="69">
        <f t="shared" si="0"/>
        <v>60.494999999999997</v>
      </c>
      <c r="AO17" s="69">
        <f t="shared" si="1"/>
        <v>26.285000000000004</v>
      </c>
      <c r="AP17" s="69">
        <f t="shared" si="2"/>
        <v>4.7851544999999964</v>
      </c>
      <c r="AQ17" s="69">
        <f t="shared" si="3"/>
        <v>8.255115</v>
      </c>
      <c r="AR17" s="69">
        <f t="shared" si="4"/>
        <v>5.3487475</v>
      </c>
      <c r="AS17" s="69">
        <f t="shared" si="5"/>
        <v>5.25</v>
      </c>
      <c r="AT17" s="74">
        <f t="shared" si="6"/>
        <v>14.354472210000001</v>
      </c>
      <c r="AU17" s="74">
        <f t="shared" si="7"/>
        <v>12.477348921000001</v>
      </c>
      <c r="AV17" s="74">
        <f t="shared" si="8"/>
        <v>112.29614028899999</v>
      </c>
    </row>
    <row r="18" spans="1:48" s="52" customFormat="1">
      <c r="A18" s="52" t="s">
        <v>72</v>
      </c>
      <c r="B18" s="53">
        <v>41030</v>
      </c>
      <c r="C18" s="53">
        <v>41030</v>
      </c>
      <c r="D18" s="54" t="s">
        <v>55</v>
      </c>
      <c r="E18" s="55">
        <v>11.87</v>
      </c>
      <c r="F18" s="56" t="s">
        <v>206</v>
      </c>
      <c r="G18" s="56" t="s">
        <v>206</v>
      </c>
      <c r="H18" s="56" t="s">
        <v>206</v>
      </c>
      <c r="I18" s="56" t="s">
        <v>206</v>
      </c>
      <c r="J18" s="56" t="s">
        <v>206</v>
      </c>
      <c r="K18" s="56" t="s">
        <v>206</v>
      </c>
      <c r="L18" s="56" t="s">
        <v>206</v>
      </c>
      <c r="M18" s="56" t="s">
        <v>206</v>
      </c>
      <c r="N18" s="57">
        <v>1.1900000000000001E-2</v>
      </c>
      <c r="O18" s="57" t="s">
        <v>206</v>
      </c>
      <c r="P18" s="57">
        <v>-1.1000000000000001E-3</v>
      </c>
      <c r="Q18" s="57" t="s">
        <v>206</v>
      </c>
      <c r="R18" s="57" t="s">
        <v>206</v>
      </c>
      <c r="S18" s="57" t="s">
        <v>206</v>
      </c>
      <c r="T18" s="57" t="s">
        <v>206</v>
      </c>
      <c r="U18" s="57">
        <v>-4.0000000000000002E-4</v>
      </c>
      <c r="V18" s="57" t="s">
        <v>206</v>
      </c>
      <c r="W18" s="57">
        <v>2.9999999999999997E-4</v>
      </c>
      <c r="X18" s="57" t="s">
        <v>206</v>
      </c>
      <c r="Y18" s="57" t="s">
        <v>206</v>
      </c>
      <c r="Z18" s="57">
        <v>-4.0000000000000002E-4</v>
      </c>
      <c r="AA18" s="57" t="s">
        <v>206</v>
      </c>
      <c r="AB18" s="57">
        <v>-2.2000000000000001E-3</v>
      </c>
      <c r="AC18" s="57" t="s">
        <v>206</v>
      </c>
      <c r="AD18" s="57" t="s">
        <v>206</v>
      </c>
      <c r="AE18" s="57">
        <v>7.3000000000000001E-3</v>
      </c>
      <c r="AF18" s="57">
        <v>5.7000000000000002E-3</v>
      </c>
      <c r="AG18" s="57" t="s">
        <v>206</v>
      </c>
      <c r="AH18" s="57" t="s">
        <v>206</v>
      </c>
      <c r="AI18" s="57">
        <v>1.036</v>
      </c>
      <c r="AJ18" s="52">
        <v>5.1999999999999998E-3</v>
      </c>
      <c r="AK18" s="52">
        <v>1.1000000000000001E-3</v>
      </c>
      <c r="AL18" s="52">
        <v>0.25</v>
      </c>
      <c r="AM18" s="72">
        <v>7.0000000000000001E-3</v>
      </c>
      <c r="AN18" s="69">
        <f t="shared" si="0"/>
        <v>60.494999999999997</v>
      </c>
      <c r="AO18" s="69">
        <f t="shared" si="1"/>
        <v>19.594999999999999</v>
      </c>
      <c r="AP18" s="69">
        <f t="shared" si="2"/>
        <v>2.1778200000000019</v>
      </c>
      <c r="AQ18" s="69">
        <f t="shared" si="3"/>
        <v>10.101000000000001</v>
      </c>
      <c r="AR18" s="69">
        <f t="shared" si="4"/>
        <v>5.1451000000000002</v>
      </c>
      <c r="AS18" s="69">
        <f t="shared" si="5"/>
        <v>5.25</v>
      </c>
      <c r="AT18" s="74">
        <f t="shared" si="6"/>
        <v>13.3593096</v>
      </c>
      <c r="AU18" s="74">
        <f t="shared" si="7"/>
        <v>11.61232296</v>
      </c>
      <c r="AV18" s="74">
        <f t="shared" si="8"/>
        <v>104.51090664</v>
      </c>
    </row>
    <row r="19" spans="1:48" s="52" customFormat="1">
      <c r="A19" s="59" t="s">
        <v>208</v>
      </c>
      <c r="B19" s="131">
        <v>41214</v>
      </c>
      <c r="C19" s="53">
        <v>41214</v>
      </c>
      <c r="D19" s="54" t="s">
        <v>55</v>
      </c>
      <c r="E19" s="55">
        <v>18.3</v>
      </c>
      <c r="F19" s="56" t="s">
        <v>206</v>
      </c>
      <c r="G19" s="56">
        <v>0.51</v>
      </c>
      <c r="H19" s="56" t="s">
        <v>206</v>
      </c>
      <c r="I19" s="56">
        <v>0.28000000000000003</v>
      </c>
      <c r="J19" s="56" t="s">
        <v>206</v>
      </c>
      <c r="K19" s="56" t="s">
        <v>206</v>
      </c>
      <c r="L19" s="56" t="s">
        <v>206</v>
      </c>
      <c r="M19" s="56" t="s">
        <v>206</v>
      </c>
      <c r="N19" s="57">
        <v>8.5000000000000006E-3</v>
      </c>
      <c r="O19" s="57">
        <v>2.9999999999999997E-4</v>
      </c>
      <c r="P19" s="57">
        <v>-1E-3</v>
      </c>
      <c r="Q19" s="57" t="s">
        <v>206</v>
      </c>
      <c r="R19" s="57" t="s">
        <v>206</v>
      </c>
      <c r="S19" s="57">
        <v>6.9999999999999999E-4</v>
      </c>
      <c r="T19" s="57" t="s">
        <v>206</v>
      </c>
      <c r="U19" s="57">
        <v>-4.0000000000000002E-4</v>
      </c>
      <c r="V19" s="57" t="s">
        <v>206</v>
      </c>
      <c r="W19" s="57" t="s">
        <v>206</v>
      </c>
      <c r="X19" s="57" t="s">
        <v>206</v>
      </c>
      <c r="Y19" s="57" t="s">
        <v>206</v>
      </c>
      <c r="Z19" s="57" t="s">
        <v>206</v>
      </c>
      <c r="AA19" s="57" t="s">
        <v>206</v>
      </c>
      <c r="AB19" s="57" t="s">
        <v>206</v>
      </c>
      <c r="AC19" s="57" t="s">
        <v>206</v>
      </c>
      <c r="AD19" s="57" t="s">
        <v>206</v>
      </c>
      <c r="AE19" s="57">
        <v>6.4000000000000003E-3</v>
      </c>
      <c r="AF19" s="57">
        <v>4.7000000000000002E-3</v>
      </c>
      <c r="AG19" s="57" t="s">
        <v>206</v>
      </c>
      <c r="AH19" s="57" t="s">
        <v>206</v>
      </c>
      <c r="AI19" s="57">
        <v>1.0427999999999999</v>
      </c>
      <c r="AJ19" s="52">
        <v>5.1999999999999998E-3</v>
      </c>
      <c r="AK19" s="52">
        <v>1.1000000000000001E-3</v>
      </c>
      <c r="AL19" s="52">
        <v>0.25</v>
      </c>
      <c r="AM19" s="72">
        <v>7.0000000000000001E-3</v>
      </c>
      <c r="AN19" s="69">
        <f t="shared" si="0"/>
        <v>60.494999999999997</v>
      </c>
      <c r="AO19" s="69">
        <f t="shared" si="1"/>
        <v>25.165000000000006</v>
      </c>
      <c r="AP19" s="69">
        <f t="shared" si="2"/>
        <v>2.5891859999999967</v>
      </c>
      <c r="AQ19" s="69">
        <f t="shared" si="3"/>
        <v>8.6813099999999999</v>
      </c>
      <c r="AR19" s="69">
        <f t="shared" si="4"/>
        <v>5.1772299999999998</v>
      </c>
      <c r="AS19" s="69">
        <f t="shared" si="5"/>
        <v>5.25</v>
      </c>
      <c r="AT19" s="74">
        <f t="shared" si="6"/>
        <v>13.956504379999998</v>
      </c>
      <c r="AU19" s="74">
        <f t="shared" si="7"/>
        <v>12.131423037999999</v>
      </c>
      <c r="AV19" s="74">
        <f t="shared" si="8"/>
        <v>109.18280734199999</v>
      </c>
    </row>
    <row r="20" spans="1:48" s="52" customFormat="1">
      <c r="A20" s="59" t="s">
        <v>209</v>
      </c>
      <c r="B20" s="131">
        <v>41214</v>
      </c>
      <c r="C20" s="53">
        <v>41214</v>
      </c>
      <c r="D20" s="54" t="s">
        <v>55</v>
      </c>
      <c r="E20" s="55">
        <v>13.91</v>
      </c>
      <c r="F20" s="56" t="s">
        <v>206</v>
      </c>
      <c r="G20" s="56">
        <v>-0.69</v>
      </c>
      <c r="H20" s="56" t="s">
        <v>206</v>
      </c>
      <c r="I20" s="56">
        <v>0.38</v>
      </c>
      <c r="J20" s="56" t="s">
        <v>206</v>
      </c>
      <c r="K20" s="56">
        <v>1.23</v>
      </c>
      <c r="L20" s="56">
        <v>0.77</v>
      </c>
      <c r="M20" s="58" t="s">
        <v>206</v>
      </c>
      <c r="N20" s="57">
        <v>1.41E-2</v>
      </c>
      <c r="O20" s="57">
        <v>2.9999999999999997E-4</v>
      </c>
      <c r="P20" s="57">
        <v>-4.0000000000000002E-4</v>
      </c>
      <c r="Q20" s="57" t="s">
        <v>206</v>
      </c>
      <c r="R20" s="57" t="s">
        <v>206</v>
      </c>
      <c r="S20" s="57">
        <v>-4.4999999999999997E-3</v>
      </c>
      <c r="T20" s="57" t="s">
        <v>206</v>
      </c>
      <c r="U20" s="57">
        <v>-2.0000000000000001E-4</v>
      </c>
      <c r="V20" s="57" t="s">
        <v>206</v>
      </c>
      <c r="W20" s="57" t="s">
        <v>206</v>
      </c>
      <c r="X20" s="57" t="s">
        <v>206</v>
      </c>
      <c r="Y20" s="57" t="s">
        <v>206</v>
      </c>
      <c r="Z20" s="57" t="s">
        <v>206</v>
      </c>
      <c r="AA20" s="57" t="s">
        <v>206</v>
      </c>
      <c r="AB20" s="57" t="s">
        <v>206</v>
      </c>
      <c r="AC20" s="57" t="s">
        <v>206</v>
      </c>
      <c r="AD20" s="57" t="s">
        <v>206</v>
      </c>
      <c r="AE20" s="57">
        <v>6.8999999999999999E-3</v>
      </c>
      <c r="AF20" s="57">
        <v>5.1999999999999998E-3</v>
      </c>
      <c r="AG20" s="57" t="s">
        <v>206</v>
      </c>
      <c r="AH20" s="57" t="s">
        <v>206</v>
      </c>
      <c r="AI20" s="57">
        <v>1.0608</v>
      </c>
      <c r="AJ20" s="52">
        <v>5.1999999999999998E-3</v>
      </c>
      <c r="AK20" s="52">
        <v>1.1000000000000001E-3</v>
      </c>
      <c r="AL20" s="52">
        <v>0.25</v>
      </c>
      <c r="AM20" s="72">
        <v>7.0000000000000001E-3</v>
      </c>
      <c r="AN20" s="69">
        <f t="shared" si="0"/>
        <v>60.494999999999997</v>
      </c>
      <c r="AO20" s="69">
        <f t="shared" si="1"/>
        <v>22.575000000000003</v>
      </c>
      <c r="AP20" s="69">
        <f t="shared" si="2"/>
        <v>3.6780959999999978</v>
      </c>
      <c r="AQ20" s="69">
        <f t="shared" si="3"/>
        <v>9.6267600000000009</v>
      </c>
      <c r="AR20" s="69">
        <f t="shared" si="4"/>
        <v>5.2622800000000005</v>
      </c>
      <c r="AS20" s="69">
        <f t="shared" si="5"/>
        <v>5.25</v>
      </c>
      <c r="AT20" s="74">
        <f t="shared" si="6"/>
        <v>13.895327679999999</v>
      </c>
      <c r="AU20" s="74">
        <f t="shared" si="7"/>
        <v>12.078246368</v>
      </c>
      <c r="AV20" s="74">
        <f t="shared" si="8"/>
        <v>108.704217312</v>
      </c>
    </row>
    <row r="21" spans="1:48" s="52" customFormat="1">
      <c r="A21" s="59" t="s">
        <v>210</v>
      </c>
      <c r="B21" s="131">
        <v>41214</v>
      </c>
      <c r="C21" s="53">
        <v>41214</v>
      </c>
      <c r="D21" s="54" t="s">
        <v>55</v>
      </c>
      <c r="E21" s="55">
        <v>12.96</v>
      </c>
      <c r="F21" s="56" t="s">
        <v>206</v>
      </c>
      <c r="G21" s="56">
        <v>1.2</v>
      </c>
      <c r="H21" s="56" t="s">
        <v>206</v>
      </c>
      <c r="I21" s="56">
        <v>2.33</v>
      </c>
      <c r="J21" s="56" t="s">
        <v>206</v>
      </c>
      <c r="K21" s="56" t="s">
        <v>206</v>
      </c>
      <c r="L21" s="56" t="s">
        <v>206</v>
      </c>
      <c r="M21" s="56" t="s">
        <v>206</v>
      </c>
      <c r="N21" s="57">
        <v>1.2200000000000001E-2</v>
      </c>
      <c r="O21" s="57">
        <v>1.4E-3</v>
      </c>
      <c r="P21" s="57">
        <v>6.4999999999999997E-3</v>
      </c>
      <c r="Q21" s="57">
        <v>4.0000000000000001E-3</v>
      </c>
      <c r="R21" s="57" t="s">
        <v>206</v>
      </c>
      <c r="S21" s="57" t="s">
        <v>206</v>
      </c>
      <c r="T21" s="57" t="s">
        <v>206</v>
      </c>
      <c r="U21" s="57" t="s">
        <v>206</v>
      </c>
      <c r="V21" s="57" t="s">
        <v>206</v>
      </c>
      <c r="W21" s="57" t="s">
        <v>206</v>
      </c>
      <c r="X21" s="57" t="s">
        <v>206</v>
      </c>
      <c r="Y21" s="57" t="s">
        <v>206</v>
      </c>
      <c r="Z21" s="57" t="s">
        <v>206</v>
      </c>
      <c r="AA21" s="57" t="s">
        <v>206</v>
      </c>
      <c r="AB21" s="57">
        <v>6.1999999999999998E-3</v>
      </c>
      <c r="AC21" s="57" t="s">
        <v>206</v>
      </c>
      <c r="AD21" s="57" t="s">
        <v>206</v>
      </c>
      <c r="AE21" s="57">
        <v>5.7999999999999996E-3</v>
      </c>
      <c r="AF21" s="57">
        <v>4.7999999999999996E-3</v>
      </c>
      <c r="AG21" s="57" t="s">
        <v>206</v>
      </c>
      <c r="AH21" s="57" t="s">
        <v>206</v>
      </c>
      <c r="AI21" s="57">
        <v>1.0662</v>
      </c>
      <c r="AJ21" s="52">
        <v>5.1999999999999998E-3</v>
      </c>
      <c r="AK21" s="52">
        <v>1.1000000000000001E-3</v>
      </c>
      <c r="AL21" s="52">
        <v>0.25</v>
      </c>
      <c r="AM21" s="72">
        <v>7.0000000000000001E-3</v>
      </c>
      <c r="AN21" s="69">
        <f t="shared" si="0"/>
        <v>60.494999999999997</v>
      </c>
      <c r="AO21" s="69">
        <f t="shared" si="1"/>
        <v>34.564999999999998</v>
      </c>
      <c r="AP21" s="69">
        <f t="shared" si="2"/>
        <v>4.0047690000000022</v>
      </c>
      <c r="AQ21" s="69">
        <f t="shared" si="3"/>
        <v>8.4762899999999988</v>
      </c>
      <c r="AR21" s="69">
        <f t="shared" si="4"/>
        <v>5.287795</v>
      </c>
      <c r="AS21" s="69">
        <f t="shared" si="5"/>
        <v>5.25</v>
      </c>
      <c r="AT21" s="74">
        <f t="shared" si="6"/>
        <v>15.35025102</v>
      </c>
      <c r="AU21" s="74">
        <f t="shared" si="7"/>
        <v>13.342910501999999</v>
      </c>
      <c r="AV21" s="74">
        <f t="shared" si="8"/>
        <v>120.08619451799999</v>
      </c>
    </row>
    <row r="22" spans="1:48" s="52" customFormat="1">
      <c r="A22" s="59" t="s">
        <v>211</v>
      </c>
      <c r="B22" s="131">
        <v>41214</v>
      </c>
      <c r="C22" s="53">
        <v>41214</v>
      </c>
      <c r="D22" s="54" t="s">
        <v>55</v>
      </c>
      <c r="E22" s="55">
        <v>12.07</v>
      </c>
      <c r="F22" s="56" t="s">
        <v>206</v>
      </c>
      <c r="G22" s="56">
        <v>0.77</v>
      </c>
      <c r="H22" s="56" t="s">
        <v>206</v>
      </c>
      <c r="I22" s="56">
        <v>2.4</v>
      </c>
      <c r="J22" s="56" t="s">
        <v>206</v>
      </c>
      <c r="K22" s="56" t="s">
        <v>206</v>
      </c>
      <c r="L22" s="56" t="s">
        <v>206</v>
      </c>
      <c r="M22" s="56" t="s">
        <v>206</v>
      </c>
      <c r="N22" s="57">
        <v>1.21E-2</v>
      </c>
      <c r="O22" s="57">
        <v>4.3E-3</v>
      </c>
      <c r="P22" s="57">
        <v>-6.7999999999999996E-3</v>
      </c>
      <c r="Q22" s="57" t="s">
        <v>206</v>
      </c>
      <c r="R22" s="57" t="s">
        <v>206</v>
      </c>
      <c r="S22" s="57" t="s">
        <v>206</v>
      </c>
      <c r="T22" s="57" t="s">
        <v>206</v>
      </c>
      <c r="U22" s="57" t="s">
        <v>206</v>
      </c>
      <c r="V22" s="57" t="s">
        <v>206</v>
      </c>
      <c r="W22" s="57" t="s">
        <v>206</v>
      </c>
      <c r="X22" s="57" t="s">
        <v>206</v>
      </c>
      <c r="Y22" s="57" t="s">
        <v>206</v>
      </c>
      <c r="Z22" s="57">
        <v>6.4000000000000003E-3</v>
      </c>
      <c r="AA22" s="57" t="s">
        <v>206</v>
      </c>
      <c r="AB22" s="57" t="s">
        <v>206</v>
      </c>
      <c r="AC22" s="57" t="s">
        <v>206</v>
      </c>
      <c r="AD22" s="57" t="s">
        <v>206</v>
      </c>
      <c r="AE22" s="57">
        <v>5.8999999999999999E-3</v>
      </c>
      <c r="AF22" s="57">
        <v>3.5000000000000001E-3</v>
      </c>
      <c r="AG22" s="57" t="s">
        <v>206</v>
      </c>
      <c r="AH22" s="57" t="s">
        <v>206</v>
      </c>
      <c r="AI22" s="57">
        <v>1.0580000000000001</v>
      </c>
      <c r="AJ22" s="52">
        <v>5.1999999999999998E-3</v>
      </c>
      <c r="AK22" s="52">
        <v>1.1000000000000001E-3</v>
      </c>
      <c r="AL22" s="52">
        <v>0.25</v>
      </c>
      <c r="AM22" s="72">
        <v>7.0000000000000001E-3</v>
      </c>
      <c r="AN22" s="69">
        <f t="shared" si="0"/>
        <v>60.494999999999997</v>
      </c>
      <c r="AO22" s="69">
        <f t="shared" si="1"/>
        <v>27.24</v>
      </c>
      <c r="AP22" s="69">
        <f t="shared" si="2"/>
        <v>3.5087100000000029</v>
      </c>
      <c r="AQ22" s="69">
        <f t="shared" si="3"/>
        <v>7.4588999999999999</v>
      </c>
      <c r="AR22" s="69">
        <f t="shared" si="4"/>
        <v>5.2490500000000004</v>
      </c>
      <c r="AS22" s="69">
        <f t="shared" si="5"/>
        <v>5.25</v>
      </c>
      <c r="AT22" s="74">
        <f t="shared" si="6"/>
        <v>14.196215800000001</v>
      </c>
      <c r="AU22" s="74">
        <f t="shared" si="7"/>
        <v>12.339787580000001</v>
      </c>
      <c r="AV22" s="74">
        <f t="shared" si="8"/>
        <v>111.05808822</v>
      </c>
    </row>
    <row r="23" spans="1:48" s="52" customFormat="1">
      <c r="A23" s="52" t="s">
        <v>73</v>
      </c>
      <c r="B23" s="53">
        <v>41030</v>
      </c>
      <c r="C23" s="53">
        <v>41030</v>
      </c>
      <c r="D23" s="54" t="s">
        <v>55</v>
      </c>
      <c r="E23" s="55">
        <v>10.77</v>
      </c>
      <c r="F23" s="56" t="s">
        <v>206</v>
      </c>
      <c r="G23" s="56" t="s">
        <v>206</v>
      </c>
      <c r="H23" s="56" t="s">
        <v>206</v>
      </c>
      <c r="I23" s="56" t="s">
        <v>206</v>
      </c>
      <c r="J23" s="56" t="s">
        <v>206</v>
      </c>
      <c r="K23" s="56" t="s">
        <v>206</v>
      </c>
      <c r="L23" s="56" t="s">
        <v>206</v>
      </c>
      <c r="M23" s="56" t="s">
        <v>206</v>
      </c>
      <c r="N23" s="57">
        <v>2.01E-2</v>
      </c>
      <c r="O23" s="57" t="s">
        <v>206</v>
      </c>
      <c r="P23" s="57">
        <v>3.0000000000000001E-3</v>
      </c>
      <c r="Q23" s="57" t="s">
        <v>206</v>
      </c>
      <c r="R23" s="57" t="s">
        <v>206</v>
      </c>
      <c r="S23" s="57">
        <v>1.2999999999999999E-3</v>
      </c>
      <c r="T23" s="57" t="s">
        <v>206</v>
      </c>
      <c r="U23" s="57">
        <v>-2.9999999999999997E-4</v>
      </c>
      <c r="V23" s="57" t="s">
        <v>206</v>
      </c>
      <c r="W23" s="57" t="s">
        <v>206</v>
      </c>
      <c r="X23" s="57" t="s">
        <v>206</v>
      </c>
      <c r="Y23" s="57">
        <v>1E-3</v>
      </c>
      <c r="Z23" s="57" t="s">
        <v>206</v>
      </c>
      <c r="AA23" s="57" t="s">
        <v>206</v>
      </c>
      <c r="AB23" s="57">
        <v>-7.4000000000000003E-3</v>
      </c>
      <c r="AC23" s="57" t="s">
        <v>206</v>
      </c>
      <c r="AD23" s="57" t="s">
        <v>206</v>
      </c>
      <c r="AE23" s="57">
        <v>7.7999999999999996E-3</v>
      </c>
      <c r="AF23" s="57">
        <v>4.5999999999999999E-3</v>
      </c>
      <c r="AG23" s="57" t="s">
        <v>206</v>
      </c>
      <c r="AH23" s="57" t="s">
        <v>206</v>
      </c>
      <c r="AI23" s="57">
        <v>1.0377000000000001</v>
      </c>
      <c r="AJ23" s="52">
        <v>5.1999999999999998E-3</v>
      </c>
      <c r="AK23" s="52">
        <v>1.1000000000000001E-3</v>
      </c>
      <c r="AL23" s="52">
        <v>0.25</v>
      </c>
      <c r="AM23" s="72">
        <v>7.0000000000000001E-3</v>
      </c>
      <c r="AN23" s="69">
        <f t="shared" si="0"/>
        <v>60.494999999999997</v>
      </c>
      <c r="AO23" s="69">
        <f t="shared" si="1"/>
        <v>29.594999999999999</v>
      </c>
      <c r="AP23" s="69">
        <f t="shared" si="2"/>
        <v>2.2806615000000039</v>
      </c>
      <c r="AQ23" s="69">
        <f t="shared" si="3"/>
        <v>9.6506100000000004</v>
      </c>
      <c r="AR23" s="69">
        <f t="shared" si="4"/>
        <v>5.1531325000000008</v>
      </c>
      <c r="AS23" s="69">
        <f t="shared" si="5"/>
        <v>5.25</v>
      </c>
      <c r="AT23" s="74">
        <f t="shared" si="6"/>
        <v>14.615172520000002</v>
      </c>
      <c r="AU23" s="74">
        <f t="shared" si="7"/>
        <v>12.703957652000001</v>
      </c>
      <c r="AV23" s="74">
        <f t="shared" si="8"/>
        <v>114.33561886800001</v>
      </c>
    </row>
    <row r="24" spans="1:48" s="52" customFormat="1">
      <c r="A24" s="52" t="s">
        <v>74</v>
      </c>
      <c r="B24" s="133">
        <v>40664</v>
      </c>
      <c r="C24" s="133">
        <v>40664</v>
      </c>
      <c r="D24" s="54" t="s">
        <v>55</v>
      </c>
      <c r="E24" s="55">
        <v>14.19</v>
      </c>
      <c r="F24" s="56">
        <v>1.74</v>
      </c>
      <c r="G24" s="56"/>
      <c r="H24" s="56"/>
      <c r="I24" s="56" t="s">
        <v>206</v>
      </c>
      <c r="J24" s="56" t="s">
        <v>206</v>
      </c>
      <c r="K24" s="56" t="s">
        <v>206</v>
      </c>
      <c r="L24" s="56" t="s">
        <v>206</v>
      </c>
      <c r="M24" s="56">
        <v>0.21</v>
      </c>
      <c r="N24" s="57">
        <v>1.26E-2</v>
      </c>
      <c r="O24" s="57">
        <v>1.8E-3</v>
      </c>
      <c r="P24" s="57">
        <v>1.1999999999999999E-3</v>
      </c>
      <c r="Q24" s="57" t="s">
        <v>206</v>
      </c>
      <c r="R24" s="57" t="s">
        <v>206</v>
      </c>
      <c r="S24" s="57" t="s">
        <v>206</v>
      </c>
      <c r="T24" s="57" t="s">
        <v>206</v>
      </c>
      <c r="U24" s="57">
        <v>-2.0000000000000001E-4</v>
      </c>
      <c r="V24" s="57" t="s">
        <v>206</v>
      </c>
      <c r="W24" s="57"/>
      <c r="X24" s="57" t="s">
        <v>206</v>
      </c>
      <c r="Y24" s="57" t="s">
        <v>206</v>
      </c>
      <c r="Z24" s="57" t="s">
        <v>206</v>
      </c>
      <c r="AA24" s="57" t="s">
        <v>206</v>
      </c>
      <c r="AB24" s="57">
        <v>8.0000000000000004E-4</v>
      </c>
      <c r="AC24" s="57" t="s">
        <v>206</v>
      </c>
      <c r="AD24" s="57" t="s">
        <v>206</v>
      </c>
      <c r="AE24" s="57">
        <v>8.8000000000000005E-3</v>
      </c>
      <c r="AF24" s="57">
        <v>5.7000000000000002E-3</v>
      </c>
      <c r="AG24" s="57" t="s">
        <v>206</v>
      </c>
      <c r="AH24" s="57" t="s">
        <v>206</v>
      </c>
      <c r="AI24" s="57">
        <v>1.0427</v>
      </c>
      <c r="AJ24" s="52">
        <v>5.1999999999999998E-3</v>
      </c>
      <c r="AK24" s="52">
        <v>1.1000000000000001E-3</v>
      </c>
      <c r="AL24" s="52">
        <v>0.25</v>
      </c>
      <c r="AM24" s="72">
        <v>7.0000000000000001E-3</v>
      </c>
      <c r="AN24" s="69">
        <f t="shared" si="0"/>
        <v>60.494999999999997</v>
      </c>
      <c r="AO24" s="69">
        <f t="shared" si="1"/>
        <v>27.689999999999998</v>
      </c>
      <c r="AP24" s="69">
        <f t="shared" si="2"/>
        <v>2.5831364999999975</v>
      </c>
      <c r="AQ24" s="69">
        <f t="shared" si="3"/>
        <v>11.3393625</v>
      </c>
      <c r="AR24" s="69">
        <f t="shared" si="4"/>
        <v>5.1767574999999999</v>
      </c>
      <c r="AS24" s="69">
        <f t="shared" si="5"/>
        <v>5.25</v>
      </c>
      <c r="AT24" s="74">
        <f t="shared" si="6"/>
        <v>14.629453344999998</v>
      </c>
      <c r="AU24" s="74">
        <f t="shared" si="7"/>
        <v>12.716370984499999</v>
      </c>
      <c r="AV24" s="74">
        <f t="shared" si="8"/>
        <v>114.44733886049998</v>
      </c>
    </row>
    <row r="25" spans="1:48" s="52" customFormat="1">
      <c r="A25" s="54" t="s">
        <v>212</v>
      </c>
      <c r="B25" s="133">
        <v>40513</v>
      </c>
      <c r="C25" s="133">
        <v>40544</v>
      </c>
      <c r="D25" s="54" t="s">
        <v>55</v>
      </c>
      <c r="E25" s="55">
        <v>12.3</v>
      </c>
      <c r="F25" s="56">
        <v>1</v>
      </c>
      <c r="G25" s="56"/>
      <c r="H25" s="56"/>
      <c r="I25" s="56" t="s">
        <v>206</v>
      </c>
      <c r="J25" s="56" t="s">
        <v>206</v>
      </c>
      <c r="K25" s="56" t="s">
        <v>206</v>
      </c>
      <c r="L25" s="56" t="s">
        <v>206</v>
      </c>
      <c r="M25" s="56" t="s">
        <v>206</v>
      </c>
      <c r="N25" s="57">
        <v>1.3599999999999999E-2</v>
      </c>
      <c r="O25" s="57">
        <v>3.0999999999999999E-3</v>
      </c>
      <c r="P25" s="57">
        <v>3.3E-3</v>
      </c>
      <c r="Q25" s="57" t="s">
        <v>206</v>
      </c>
      <c r="R25" s="57" t="s">
        <v>206</v>
      </c>
      <c r="S25" s="57" t="s">
        <v>206</v>
      </c>
      <c r="T25" s="57">
        <v>6.9999999999999999E-4</v>
      </c>
      <c r="U25" s="57" t="s">
        <v>206</v>
      </c>
      <c r="V25" s="57" t="s">
        <v>206</v>
      </c>
      <c r="W25" s="57"/>
      <c r="X25" s="57" t="s">
        <v>206</v>
      </c>
      <c r="Y25" s="57" t="s">
        <v>206</v>
      </c>
      <c r="Z25" s="57" t="s">
        <v>206</v>
      </c>
      <c r="AA25" s="57" t="s">
        <v>206</v>
      </c>
      <c r="AB25" s="57"/>
      <c r="AC25" s="57" t="s">
        <v>206</v>
      </c>
      <c r="AD25" s="57" t="s">
        <v>206</v>
      </c>
      <c r="AE25" s="57">
        <v>5.4999999999999997E-3</v>
      </c>
      <c r="AF25" s="57">
        <v>1.2999999999999999E-3</v>
      </c>
      <c r="AG25" s="57" t="s">
        <v>206</v>
      </c>
      <c r="AH25" s="57" t="s">
        <v>206</v>
      </c>
      <c r="AI25" s="57">
        <v>1.0553999999999999</v>
      </c>
      <c r="AJ25" s="52">
        <v>5.1999999999999998E-3</v>
      </c>
      <c r="AK25" s="52">
        <v>1.1000000000000001E-3</v>
      </c>
      <c r="AL25" s="52">
        <v>0.25</v>
      </c>
      <c r="AM25" s="72">
        <v>7.0000000000000001E-3</v>
      </c>
      <c r="AN25" s="69">
        <f t="shared" si="0"/>
        <v>60.494999999999997</v>
      </c>
      <c r="AO25" s="69">
        <f t="shared" si="1"/>
        <v>28.825000000000003</v>
      </c>
      <c r="AP25" s="69">
        <f t="shared" si="2"/>
        <v>3.3514229999999934</v>
      </c>
      <c r="AQ25" s="69">
        <f t="shared" si="3"/>
        <v>5.3825399999999997</v>
      </c>
      <c r="AR25" s="69">
        <f t="shared" si="4"/>
        <v>5.2367650000000001</v>
      </c>
      <c r="AS25" s="69">
        <f t="shared" si="5"/>
        <v>5.25</v>
      </c>
      <c r="AT25" s="74">
        <f t="shared" si="6"/>
        <v>14.110294640000001</v>
      </c>
      <c r="AU25" s="74">
        <f t="shared" si="7"/>
        <v>12.265102264000001</v>
      </c>
      <c r="AV25" s="74">
        <f t="shared" si="8"/>
        <v>110.385920376</v>
      </c>
    </row>
    <row r="26" spans="1:48" s="52" customFormat="1" ht="30">
      <c r="A26" s="54" t="s">
        <v>213</v>
      </c>
      <c r="B26" s="133">
        <v>40513</v>
      </c>
      <c r="C26" s="133">
        <v>40544</v>
      </c>
      <c r="D26" s="54" t="s">
        <v>55</v>
      </c>
      <c r="E26" s="55">
        <v>13.61</v>
      </c>
      <c r="F26" s="56">
        <v>1</v>
      </c>
      <c r="G26" s="56"/>
      <c r="H26" s="56"/>
      <c r="I26" s="56" t="s">
        <v>206</v>
      </c>
      <c r="J26" s="56" t="s">
        <v>206</v>
      </c>
      <c r="K26" s="56" t="s">
        <v>206</v>
      </c>
      <c r="L26" s="56" t="s">
        <v>206</v>
      </c>
      <c r="M26" s="56" t="s">
        <v>206</v>
      </c>
      <c r="N26" s="57">
        <v>9.7999999999999997E-3</v>
      </c>
      <c r="O26" s="57">
        <v>1.5E-3</v>
      </c>
      <c r="P26" s="57"/>
      <c r="Q26" s="57" t="s">
        <v>206</v>
      </c>
      <c r="R26" s="57" t="s">
        <v>206</v>
      </c>
      <c r="S26" s="57" t="s">
        <v>206</v>
      </c>
      <c r="T26" s="57">
        <v>2.0000000000000001E-4</v>
      </c>
      <c r="U26" s="57" t="s">
        <v>206</v>
      </c>
      <c r="V26" s="57" t="s">
        <v>206</v>
      </c>
      <c r="W26" s="57"/>
      <c r="X26" s="57" t="s">
        <v>206</v>
      </c>
      <c r="Y26" s="57" t="s">
        <v>206</v>
      </c>
      <c r="Z26" s="57" t="s">
        <v>206</v>
      </c>
      <c r="AA26" s="57" t="s">
        <v>206</v>
      </c>
      <c r="AB26" s="57"/>
      <c r="AC26" s="57" t="s">
        <v>206</v>
      </c>
      <c r="AD26" s="57" t="s">
        <v>206</v>
      </c>
      <c r="AE26" s="57">
        <v>5.4999999999999997E-3</v>
      </c>
      <c r="AF26" s="57">
        <v>4.5999999999999999E-3</v>
      </c>
      <c r="AG26" s="57" t="s">
        <v>206</v>
      </c>
      <c r="AH26" s="57" t="s">
        <v>206</v>
      </c>
      <c r="AI26" s="57">
        <v>1.0553999999999999</v>
      </c>
      <c r="AJ26" s="52">
        <v>5.1999999999999998E-3</v>
      </c>
      <c r="AK26" s="52">
        <v>1.1000000000000001E-3</v>
      </c>
      <c r="AL26" s="52">
        <v>0.25</v>
      </c>
      <c r="AM26" s="72">
        <v>7.0000000000000001E-3</v>
      </c>
      <c r="AN26" s="69">
        <f t="shared" si="0"/>
        <v>60.494999999999997</v>
      </c>
      <c r="AO26" s="69">
        <f t="shared" si="1"/>
        <v>23.234999999999999</v>
      </c>
      <c r="AP26" s="69">
        <f t="shared" si="2"/>
        <v>3.3514229999999934</v>
      </c>
      <c r="AQ26" s="69">
        <f t="shared" si="3"/>
        <v>7.994654999999999</v>
      </c>
      <c r="AR26" s="69">
        <f t="shared" si="4"/>
        <v>5.2367650000000001</v>
      </c>
      <c r="AS26" s="69">
        <f t="shared" si="5"/>
        <v>5.25</v>
      </c>
      <c r="AT26" s="74">
        <f t="shared" si="6"/>
        <v>13.723169589999999</v>
      </c>
      <c r="AU26" s="74">
        <f t="shared" si="7"/>
        <v>11.928601258999999</v>
      </c>
      <c r="AV26" s="74">
        <f t="shared" si="8"/>
        <v>107.35741133099998</v>
      </c>
    </row>
    <row r="27" spans="1:48" s="52" customFormat="1">
      <c r="A27" s="52" t="s">
        <v>75</v>
      </c>
      <c r="B27" s="53">
        <v>41030</v>
      </c>
      <c r="C27" s="53">
        <v>41214</v>
      </c>
      <c r="D27" s="54" t="s">
        <v>55</v>
      </c>
      <c r="E27" s="55">
        <v>13.59</v>
      </c>
      <c r="F27" s="56" t="s">
        <v>206</v>
      </c>
      <c r="G27" s="56">
        <v>1.1200000000000001</v>
      </c>
      <c r="H27" s="56">
        <v>0.52</v>
      </c>
      <c r="I27" s="56" t="s">
        <v>206</v>
      </c>
      <c r="J27" s="56" t="s">
        <v>206</v>
      </c>
      <c r="K27" s="56" t="s">
        <v>206</v>
      </c>
      <c r="L27" s="56" t="s">
        <v>206</v>
      </c>
      <c r="M27" s="56" t="s">
        <v>206</v>
      </c>
      <c r="N27" s="57">
        <v>1.6400000000000001E-2</v>
      </c>
      <c r="O27" s="57">
        <v>3.7000000000000002E-3</v>
      </c>
      <c r="P27" s="57">
        <v>4.0000000000000002E-4</v>
      </c>
      <c r="Q27" s="57" t="s">
        <v>206</v>
      </c>
      <c r="R27" s="57" t="s">
        <v>206</v>
      </c>
      <c r="S27" s="57" t="s">
        <v>206</v>
      </c>
      <c r="T27" s="57">
        <v>5.0000000000000001E-3</v>
      </c>
      <c r="U27" s="57" t="s">
        <v>206</v>
      </c>
      <c r="V27" s="57" t="s">
        <v>206</v>
      </c>
      <c r="W27" s="57" t="s">
        <v>206</v>
      </c>
      <c r="X27" s="57" t="s">
        <v>206</v>
      </c>
      <c r="Y27" s="57">
        <v>1.1999999999999999E-3</v>
      </c>
      <c r="Z27" s="57" t="s">
        <v>206</v>
      </c>
      <c r="AA27" s="57" t="s">
        <v>206</v>
      </c>
      <c r="AB27" s="57">
        <v>-4.0000000000000002E-4</v>
      </c>
      <c r="AC27" s="57" t="s">
        <v>206</v>
      </c>
      <c r="AD27" s="57" t="s">
        <v>206</v>
      </c>
      <c r="AE27" s="57">
        <v>5.5999999999999999E-3</v>
      </c>
      <c r="AF27" s="57">
        <v>4.1000000000000003E-3</v>
      </c>
      <c r="AG27" s="57" t="s">
        <v>206</v>
      </c>
      <c r="AH27" s="57" t="s">
        <v>206</v>
      </c>
      <c r="AI27" s="57">
        <v>1.0687</v>
      </c>
      <c r="AJ27" s="52">
        <v>5.1999999999999998E-3</v>
      </c>
      <c r="AK27" s="52">
        <v>1.1000000000000001E-3</v>
      </c>
      <c r="AL27" s="52">
        <v>0.25</v>
      </c>
      <c r="AM27" s="72">
        <v>7.0000000000000001E-3</v>
      </c>
      <c r="AN27" s="69">
        <f t="shared" si="0"/>
        <v>60.494999999999997</v>
      </c>
      <c r="AO27" s="69">
        <f t="shared" si="1"/>
        <v>35.255000000000003</v>
      </c>
      <c r="AP27" s="69">
        <f t="shared" si="2"/>
        <v>4.1560064999999984</v>
      </c>
      <c r="AQ27" s="69">
        <f t="shared" si="3"/>
        <v>7.7747925000000002</v>
      </c>
      <c r="AR27" s="69">
        <f t="shared" si="4"/>
        <v>5.2996074999999996</v>
      </c>
      <c r="AS27" s="69">
        <f t="shared" si="5"/>
        <v>5.25</v>
      </c>
      <c r="AT27" s="74">
        <f t="shared" si="6"/>
        <v>15.369952845</v>
      </c>
      <c r="AU27" s="74">
        <f t="shared" si="7"/>
        <v>13.360035934500003</v>
      </c>
      <c r="AV27" s="74">
        <f t="shared" si="8"/>
        <v>120.24032341050001</v>
      </c>
    </row>
    <row r="28" spans="1:48" s="52" customFormat="1">
      <c r="A28" s="52" t="s">
        <v>76</v>
      </c>
      <c r="B28" s="53">
        <v>41030</v>
      </c>
      <c r="C28" s="53">
        <v>41030</v>
      </c>
      <c r="D28" s="54" t="s">
        <v>55</v>
      </c>
      <c r="E28" s="55">
        <v>12.68</v>
      </c>
      <c r="F28" s="56" t="s">
        <v>206</v>
      </c>
      <c r="G28" s="56" t="s">
        <v>206</v>
      </c>
      <c r="H28" s="56" t="s">
        <v>206</v>
      </c>
      <c r="I28" s="56" t="s">
        <v>206</v>
      </c>
      <c r="J28" s="56" t="s">
        <v>206</v>
      </c>
      <c r="K28" s="56" t="s">
        <v>206</v>
      </c>
      <c r="L28" s="56" t="s">
        <v>206</v>
      </c>
      <c r="M28" s="56" t="s">
        <v>206</v>
      </c>
      <c r="N28" s="57">
        <v>1.49E-2</v>
      </c>
      <c r="O28" s="57">
        <v>1E-3</v>
      </c>
      <c r="P28" s="57">
        <v>-8.0000000000000004E-4</v>
      </c>
      <c r="Q28" s="57">
        <v>2.3E-3</v>
      </c>
      <c r="R28" s="57" t="s">
        <v>206</v>
      </c>
      <c r="S28" s="57" t="s">
        <v>206</v>
      </c>
      <c r="T28" s="57" t="s">
        <v>206</v>
      </c>
      <c r="U28" s="57">
        <v>-2.0000000000000001E-4</v>
      </c>
      <c r="V28" s="57" t="s">
        <v>206</v>
      </c>
      <c r="W28" s="57" t="s">
        <v>206</v>
      </c>
      <c r="X28" s="57" t="s">
        <v>206</v>
      </c>
      <c r="Y28" s="57">
        <v>8.9999999999999998E-4</v>
      </c>
      <c r="Z28" s="57" t="s">
        <v>206</v>
      </c>
      <c r="AA28" s="57" t="s">
        <v>206</v>
      </c>
      <c r="AB28" s="57">
        <v>-2.9999999999999997E-4</v>
      </c>
      <c r="AC28" s="57">
        <v>-1.26E-2</v>
      </c>
      <c r="AD28" s="57" t="s">
        <v>206</v>
      </c>
      <c r="AE28" s="57">
        <v>6.8999999999999999E-3</v>
      </c>
      <c r="AF28" s="57">
        <v>4.5999999999999999E-3</v>
      </c>
      <c r="AG28" s="57" t="s">
        <v>206</v>
      </c>
      <c r="AH28" s="57" t="s">
        <v>206</v>
      </c>
      <c r="AI28" s="57">
        <v>1.0602</v>
      </c>
      <c r="AJ28" s="52">
        <v>5.1999999999999998E-3</v>
      </c>
      <c r="AK28" s="52">
        <v>1.1000000000000001E-3</v>
      </c>
      <c r="AL28" s="52">
        <v>0.25</v>
      </c>
      <c r="AM28" s="72">
        <v>7.0000000000000001E-3</v>
      </c>
      <c r="AN28" s="69">
        <f t="shared" si="0"/>
        <v>60.494999999999997</v>
      </c>
      <c r="AO28" s="69">
        <f t="shared" si="1"/>
        <v>26.255000000000003</v>
      </c>
      <c r="AP28" s="69">
        <f t="shared" si="2"/>
        <v>3.6417990000000016</v>
      </c>
      <c r="AQ28" s="69">
        <f t="shared" si="3"/>
        <v>9.1442249999999987</v>
      </c>
      <c r="AR28" s="69">
        <f t="shared" si="4"/>
        <v>5.2594449999999995</v>
      </c>
      <c r="AS28" s="69">
        <f t="shared" si="5"/>
        <v>5.25</v>
      </c>
      <c r="AT28" s="74">
        <f t="shared" si="6"/>
        <v>14.305910969999999</v>
      </c>
      <c r="AU28" s="74">
        <f t="shared" si="7"/>
        <v>12.435137997</v>
      </c>
      <c r="AV28" s="74">
        <f t="shared" si="8"/>
        <v>111.916241973</v>
      </c>
    </row>
    <row r="29" spans="1:48" s="52" customFormat="1">
      <c r="A29" s="52" t="s">
        <v>77</v>
      </c>
      <c r="B29" s="131">
        <v>41214</v>
      </c>
      <c r="C29" s="53">
        <v>41214</v>
      </c>
      <c r="D29" s="54" t="s">
        <v>55</v>
      </c>
      <c r="E29" s="55">
        <v>14.92</v>
      </c>
      <c r="F29" s="56" t="s">
        <v>206</v>
      </c>
      <c r="G29" s="56">
        <v>0.2</v>
      </c>
      <c r="H29" s="56" t="s">
        <v>206</v>
      </c>
      <c r="I29" s="56">
        <v>2.79</v>
      </c>
      <c r="J29" s="56" t="s">
        <v>206</v>
      </c>
      <c r="K29" s="56" t="s">
        <v>206</v>
      </c>
      <c r="L29" s="56" t="s">
        <v>206</v>
      </c>
      <c r="M29" s="56" t="s">
        <v>206</v>
      </c>
      <c r="N29" s="57">
        <v>1.66E-2</v>
      </c>
      <c r="O29" s="57">
        <v>2.0000000000000001E-4</v>
      </c>
      <c r="P29" s="57">
        <v>-8.9999999999999998E-4</v>
      </c>
      <c r="Q29" s="57">
        <v>1.1000000000000001E-3</v>
      </c>
      <c r="R29" s="57" t="s">
        <v>206</v>
      </c>
      <c r="S29" s="57" t="s">
        <v>206</v>
      </c>
      <c r="T29" s="57" t="s">
        <v>206</v>
      </c>
      <c r="U29" s="57">
        <v>-5.0000000000000001E-4</v>
      </c>
      <c r="V29" s="57" t="s">
        <v>206</v>
      </c>
      <c r="W29" s="57">
        <v>5.9999999999999995E-4</v>
      </c>
      <c r="X29" s="57" t="s">
        <v>206</v>
      </c>
      <c r="Y29" s="57" t="s">
        <v>206</v>
      </c>
      <c r="Z29" s="57" t="s">
        <v>206</v>
      </c>
      <c r="AA29" s="57" t="s">
        <v>206</v>
      </c>
      <c r="AB29" s="57" t="s">
        <v>206</v>
      </c>
      <c r="AC29" s="57" t="s">
        <v>206</v>
      </c>
      <c r="AD29" s="57" t="s">
        <v>206</v>
      </c>
      <c r="AE29" s="57">
        <v>6.7000000000000002E-3</v>
      </c>
      <c r="AF29" s="57">
        <v>5.0000000000000001E-3</v>
      </c>
      <c r="AG29" s="57" t="s">
        <v>206</v>
      </c>
      <c r="AH29" s="57" t="s">
        <v>206</v>
      </c>
      <c r="AI29" s="57">
        <v>1.0306999999999999</v>
      </c>
      <c r="AJ29" s="52">
        <v>5.1999999999999998E-3</v>
      </c>
      <c r="AK29" s="52">
        <v>1.1000000000000001E-3</v>
      </c>
      <c r="AL29" s="52">
        <v>0.25</v>
      </c>
      <c r="AM29" s="72">
        <v>7.0000000000000001E-3</v>
      </c>
      <c r="AN29" s="69">
        <f t="shared" si="0"/>
        <v>60.494999999999997</v>
      </c>
      <c r="AO29" s="69">
        <f t="shared" si="1"/>
        <v>30.734999999999999</v>
      </c>
      <c r="AP29" s="69">
        <f t="shared" si="2"/>
        <v>1.8571964999999968</v>
      </c>
      <c r="AQ29" s="69">
        <f t="shared" si="3"/>
        <v>9.0443925000000007</v>
      </c>
      <c r="AR29" s="69">
        <f t="shared" si="4"/>
        <v>5.1200574999999997</v>
      </c>
      <c r="AS29" s="69">
        <f t="shared" si="5"/>
        <v>5.25</v>
      </c>
      <c r="AT29" s="74">
        <f t="shared" si="6"/>
        <v>14.625214045</v>
      </c>
      <c r="AU29" s="74">
        <f t="shared" si="7"/>
        <v>12.712686054500001</v>
      </c>
      <c r="AV29" s="74">
        <f t="shared" si="8"/>
        <v>114.4141744905</v>
      </c>
    </row>
    <row r="30" spans="1:48" s="52" customFormat="1">
      <c r="A30" s="52" t="s">
        <v>77</v>
      </c>
      <c r="B30" s="131">
        <v>41214</v>
      </c>
      <c r="C30" s="53">
        <v>41214</v>
      </c>
      <c r="D30" s="54" t="s">
        <v>214</v>
      </c>
      <c r="E30" s="55">
        <v>13.82</v>
      </c>
      <c r="F30" s="56" t="s">
        <v>206</v>
      </c>
      <c r="G30" s="56">
        <v>0.2</v>
      </c>
      <c r="H30" s="56" t="s">
        <v>206</v>
      </c>
      <c r="I30" s="56">
        <v>2.79</v>
      </c>
      <c r="J30" s="56" t="s">
        <v>206</v>
      </c>
      <c r="K30" s="56" t="s">
        <v>206</v>
      </c>
      <c r="L30" s="56" t="s">
        <v>206</v>
      </c>
      <c r="M30" s="56" t="s">
        <v>206</v>
      </c>
      <c r="N30" s="57">
        <v>1.49E-2</v>
      </c>
      <c r="O30" s="57">
        <v>2.0000000000000001E-4</v>
      </c>
      <c r="P30" s="57">
        <v>-1E-3</v>
      </c>
      <c r="Q30" s="57">
        <v>6.9999999999999999E-4</v>
      </c>
      <c r="R30" s="57" t="s">
        <v>206</v>
      </c>
      <c r="S30" s="57" t="s">
        <v>206</v>
      </c>
      <c r="T30" s="57" t="s">
        <v>206</v>
      </c>
      <c r="U30" s="57">
        <v>-2.9999999999999997E-4</v>
      </c>
      <c r="V30" s="57" t="s">
        <v>206</v>
      </c>
      <c r="W30" s="57">
        <v>5.9999999999999995E-4</v>
      </c>
      <c r="X30" s="57" t="s">
        <v>206</v>
      </c>
      <c r="Y30" s="57" t="s">
        <v>206</v>
      </c>
      <c r="Z30" s="57" t="s">
        <v>206</v>
      </c>
      <c r="AA30" s="57" t="s">
        <v>206</v>
      </c>
      <c r="AB30" s="57" t="s">
        <v>206</v>
      </c>
      <c r="AC30" s="57" t="s">
        <v>206</v>
      </c>
      <c r="AD30" s="57" t="s">
        <v>206</v>
      </c>
      <c r="AE30" s="57">
        <v>6.7000000000000002E-3</v>
      </c>
      <c r="AF30" s="57">
        <v>5.0000000000000001E-3</v>
      </c>
      <c r="AG30" s="57" t="s">
        <v>206</v>
      </c>
      <c r="AH30" s="57" t="s">
        <v>206</v>
      </c>
      <c r="AI30" s="57">
        <v>1.0306999999999999</v>
      </c>
      <c r="AJ30" s="52">
        <v>5.1999999999999998E-3</v>
      </c>
      <c r="AK30" s="52">
        <v>1.1000000000000001E-3</v>
      </c>
      <c r="AL30" s="52">
        <v>0.25</v>
      </c>
      <c r="AM30" s="72">
        <v>7.0000000000000001E-3</v>
      </c>
      <c r="AN30" s="69">
        <f t="shared" si="0"/>
        <v>60.494999999999997</v>
      </c>
      <c r="AO30" s="69">
        <f t="shared" si="1"/>
        <v>28.134999999999998</v>
      </c>
      <c r="AP30" s="69">
        <f t="shared" si="2"/>
        <v>1.8571964999999968</v>
      </c>
      <c r="AQ30" s="69">
        <f t="shared" si="3"/>
        <v>9.0443925000000007</v>
      </c>
      <c r="AR30" s="69">
        <f t="shared" si="4"/>
        <v>5.1200574999999997</v>
      </c>
      <c r="AS30" s="69">
        <f t="shared" si="5"/>
        <v>5.25</v>
      </c>
      <c r="AT30" s="74">
        <f t="shared" si="6"/>
        <v>14.287214045000001</v>
      </c>
      <c r="AU30" s="74">
        <f t="shared" si="7"/>
        <v>12.4188860545</v>
      </c>
      <c r="AV30" s="74">
        <f t="shared" si="8"/>
        <v>111.7699744905</v>
      </c>
    </row>
    <row r="31" spans="1:48" s="52" customFormat="1">
      <c r="A31" s="52" t="s">
        <v>79</v>
      </c>
      <c r="B31" s="131">
        <v>41244</v>
      </c>
      <c r="C31" s="53">
        <v>41244</v>
      </c>
      <c r="D31" s="54" t="s">
        <v>55</v>
      </c>
      <c r="E31" s="55">
        <v>11.99</v>
      </c>
      <c r="F31" s="56" t="s">
        <v>206</v>
      </c>
      <c r="G31" s="56">
        <v>3.58</v>
      </c>
      <c r="H31" s="56" t="s">
        <v>206</v>
      </c>
      <c r="I31" s="56">
        <v>3.43</v>
      </c>
      <c r="J31" s="56" t="s">
        <v>206</v>
      </c>
      <c r="K31" s="56" t="s">
        <v>206</v>
      </c>
      <c r="L31" s="56" t="s">
        <v>206</v>
      </c>
      <c r="M31" s="56" t="s">
        <v>206</v>
      </c>
      <c r="N31" s="57">
        <v>8.8000000000000005E-3</v>
      </c>
      <c r="O31" s="57" t="s">
        <v>206</v>
      </c>
      <c r="P31" s="57">
        <v>-4.7999999999999996E-3</v>
      </c>
      <c r="Q31" s="57" t="s">
        <v>206</v>
      </c>
      <c r="R31" s="57" t="s">
        <v>206</v>
      </c>
      <c r="S31" s="57" t="s">
        <v>206</v>
      </c>
      <c r="T31" s="57" t="s">
        <v>206</v>
      </c>
      <c r="U31" s="57" t="s">
        <v>206</v>
      </c>
      <c r="V31" s="57" t="s">
        <v>206</v>
      </c>
      <c r="W31" s="57" t="s">
        <v>206</v>
      </c>
      <c r="X31" s="57" t="s">
        <v>206</v>
      </c>
      <c r="Y31" s="57">
        <v>1.1000000000000001E-3</v>
      </c>
      <c r="Z31" s="57" t="s">
        <v>206</v>
      </c>
      <c r="AA31" s="57" t="s">
        <v>206</v>
      </c>
      <c r="AB31" s="57">
        <v>-1.5E-3</v>
      </c>
      <c r="AC31" s="57" t="s">
        <v>206</v>
      </c>
      <c r="AD31" s="57" t="s">
        <v>206</v>
      </c>
      <c r="AE31" s="57">
        <v>6.7000000000000002E-3</v>
      </c>
      <c r="AF31" s="57">
        <v>1.6000000000000001E-3</v>
      </c>
      <c r="AG31" s="57" t="s">
        <v>206</v>
      </c>
      <c r="AH31" s="57" t="s">
        <v>206</v>
      </c>
      <c r="AI31" s="57">
        <v>1.0406</v>
      </c>
      <c r="AJ31" s="52">
        <v>5.1999999999999998E-3</v>
      </c>
      <c r="AK31" s="52">
        <v>1.1000000000000001E-3</v>
      </c>
      <c r="AL31" s="52">
        <v>0.25</v>
      </c>
      <c r="AM31" s="73">
        <v>4.7000000000000002E-3</v>
      </c>
      <c r="AN31" s="69">
        <f t="shared" si="0"/>
        <v>60.494999999999997</v>
      </c>
      <c r="AO31" s="69">
        <f t="shared" si="1"/>
        <v>22.825000000000003</v>
      </c>
      <c r="AP31" s="69">
        <f t="shared" si="2"/>
        <v>2.456096999999998</v>
      </c>
      <c r="AQ31" s="69">
        <f t="shared" si="3"/>
        <v>6.4777349999999991</v>
      </c>
      <c r="AR31" s="69">
        <f t="shared" si="4"/>
        <v>5.1668349999999998</v>
      </c>
      <c r="AS31" s="69">
        <f t="shared" si="5"/>
        <v>3.5250000000000004</v>
      </c>
      <c r="AT31" s="74">
        <f t="shared" si="6"/>
        <v>13.122936710000001</v>
      </c>
      <c r="AU31" s="74">
        <f t="shared" si="7"/>
        <v>11.406860371</v>
      </c>
      <c r="AV31" s="74">
        <f t="shared" si="8"/>
        <v>102.661743339</v>
      </c>
    </row>
    <row r="32" spans="1:48" s="52" customFormat="1">
      <c r="A32" s="52" t="s">
        <v>146</v>
      </c>
      <c r="B32" s="53">
        <v>41030</v>
      </c>
      <c r="C32" s="53">
        <v>41030</v>
      </c>
      <c r="D32" s="54" t="s">
        <v>55</v>
      </c>
      <c r="E32" s="55">
        <v>16.14</v>
      </c>
      <c r="F32" s="56" t="s">
        <v>206</v>
      </c>
      <c r="G32" s="56" t="s">
        <v>206</v>
      </c>
      <c r="H32" s="56" t="s">
        <v>206</v>
      </c>
      <c r="I32" s="56" t="s">
        <v>206</v>
      </c>
      <c r="J32" s="56" t="s">
        <v>206</v>
      </c>
      <c r="K32" s="56" t="s">
        <v>206</v>
      </c>
      <c r="L32" s="56" t="s">
        <v>206</v>
      </c>
      <c r="M32" s="56" t="s">
        <v>206</v>
      </c>
      <c r="N32" s="57">
        <v>1.24E-2</v>
      </c>
      <c r="O32" s="57">
        <v>2.0000000000000001E-4</v>
      </c>
      <c r="P32" s="57">
        <v>-2.0000000000000001E-4</v>
      </c>
      <c r="Q32" s="57" t="s">
        <v>206</v>
      </c>
      <c r="R32" s="57" t="s">
        <v>206</v>
      </c>
      <c r="S32" s="57" t="s">
        <v>206</v>
      </c>
      <c r="T32" s="57" t="s">
        <v>206</v>
      </c>
      <c r="U32" s="57">
        <v>-5.0000000000000001E-4</v>
      </c>
      <c r="V32" s="57" t="s">
        <v>206</v>
      </c>
      <c r="W32" s="57" t="s">
        <v>206</v>
      </c>
      <c r="X32" s="57" t="s">
        <v>206</v>
      </c>
      <c r="Y32" s="57">
        <v>2.0000000000000001E-4</v>
      </c>
      <c r="Z32" s="57" t="s">
        <v>206</v>
      </c>
      <c r="AA32" s="57" t="s">
        <v>206</v>
      </c>
      <c r="AB32" s="57" t="s">
        <v>206</v>
      </c>
      <c r="AC32" s="57" t="s">
        <v>206</v>
      </c>
      <c r="AD32" s="57" t="s">
        <v>206</v>
      </c>
      <c r="AE32" s="57">
        <v>5.8999999999999999E-3</v>
      </c>
      <c r="AF32" s="57">
        <v>3.7000000000000002E-3</v>
      </c>
      <c r="AG32" s="57" t="s">
        <v>206</v>
      </c>
      <c r="AH32" s="57" t="s">
        <v>206</v>
      </c>
      <c r="AI32" s="57">
        <v>1.0527</v>
      </c>
      <c r="AJ32" s="52">
        <v>5.1999999999999998E-3</v>
      </c>
      <c r="AK32" s="52">
        <v>1.1000000000000001E-3</v>
      </c>
      <c r="AL32" s="52">
        <v>0.25</v>
      </c>
      <c r="AM32" s="72">
        <v>7.0000000000000001E-3</v>
      </c>
      <c r="AN32" s="69">
        <f t="shared" si="0"/>
        <v>60.494999999999997</v>
      </c>
      <c r="AO32" s="69">
        <f t="shared" si="1"/>
        <v>25.215</v>
      </c>
      <c r="AP32" s="69">
        <f t="shared" si="2"/>
        <v>3.188086499999998</v>
      </c>
      <c r="AQ32" s="69">
        <f t="shared" si="3"/>
        <v>7.5794400000000008</v>
      </c>
      <c r="AR32" s="69">
        <f t="shared" si="4"/>
        <v>5.2240074999999999</v>
      </c>
      <c r="AS32" s="69">
        <f t="shared" si="5"/>
        <v>5.25</v>
      </c>
      <c r="AT32" s="74">
        <f t="shared" si="6"/>
        <v>13.903699420000001</v>
      </c>
      <c r="AU32" s="74">
        <f t="shared" si="7"/>
        <v>12.085523342</v>
      </c>
      <c r="AV32" s="74">
        <f t="shared" si="8"/>
        <v>108.76971007799999</v>
      </c>
    </row>
    <row r="33" spans="1:48" s="52" customFormat="1">
      <c r="A33" s="52" t="s">
        <v>82</v>
      </c>
      <c r="B33" s="53">
        <v>40909</v>
      </c>
      <c r="C33" s="53">
        <v>40969</v>
      </c>
      <c r="D33" s="54" t="s">
        <v>55</v>
      </c>
      <c r="E33" s="55">
        <v>15.11</v>
      </c>
      <c r="F33" s="56" t="s">
        <v>206</v>
      </c>
      <c r="G33" s="56">
        <v>2.04</v>
      </c>
      <c r="H33" s="56">
        <v>3.82</v>
      </c>
      <c r="I33" s="56" t="s">
        <v>206</v>
      </c>
      <c r="J33" s="56" t="s">
        <v>206</v>
      </c>
      <c r="K33" s="56">
        <v>0.15</v>
      </c>
      <c r="L33" s="56" t="s">
        <v>206</v>
      </c>
      <c r="M33" s="56" t="s">
        <v>206</v>
      </c>
      <c r="N33" s="57">
        <v>1.1599999999999999E-2</v>
      </c>
      <c r="O33" s="57">
        <v>6.9999999999999999E-4</v>
      </c>
      <c r="P33" s="57">
        <v>-6.4000000000000003E-3</v>
      </c>
      <c r="Q33" s="57" t="s">
        <v>206</v>
      </c>
      <c r="R33" s="57" t="s">
        <v>206</v>
      </c>
      <c r="S33" s="57" t="s">
        <v>206</v>
      </c>
      <c r="T33" s="57">
        <v>5.9999999999999995E-4</v>
      </c>
      <c r="U33" s="57" t="s">
        <v>206</v>
      </c>
      <c r="V33" s="57" t="s">
        <v>206</v>
      </c>
      <c r="W33" s="57" t="s">
        <v>206</v>
      </c>
      <c r="X33" s="57" t="s">
        <v>206</v>
      </c>
      <c r="Y33" s="57">
        <v>5.0000000000000001E-4</v>
      </c>
      <c r="Z33" s="57" t="s">
        <v>206</v>
      </c>
      <c r="AA33" s="57" t="s">
        <v>206</v>
      </c>
      <c r="AB33" s="57" t="s">
        <v>206</v>
      </c>
      <c r="AC33" s="57" t="s">
        <v>206</v>
      </c>
      <c r="AD33" s="57" t="s">
        <v>206</v>
      </c>
      <c r="AE33" s="57">
        <v>6.6E-3</v>
      </c>
      <c r="AF33" s="57">
        <v>5.4000000000000003E-3</v>
      </c>
      <c r="AG33" s="57" t="s">
        <v>206</v>
      </c>
      <c r="AH33" s="57" t="s">
        <v>206</v>
      </c>
      <c r="AI33" s="57">
        <v>1.0526</v>
      </c>
      <c r="AJ33" s="52">
        <v>5.1999999999999998E-3</v>
      </c>
      <c r="AK33" s="52">
        <v>1.1000000000000001E-3</v>
      </c>
      <c r="AL33" s="52">
        <v>0.25</v>
      </c>
      <c r="AM33" s="72">
        <v>7.0000000000000001E-3</v>
      </c>
      <c r="AN33" s="69">
        <f t="shared" si="0"/>
        <v>60.494999999999997</v>
      </c>
      <c r="AO33" s="69">
        <f t="shared" si="1"/>
        <v>26.369999999999997</v>
      </c>
      <c r="AP33" s="69">
        <f t="shared" si="2"/>
        <v>3.1820369999999985</v>
      </c>
      <c r="AQ33" s="69">
        <f t="shared" si="3"/>
        <v>9.4733999999999998</v>
      </c>
      <c r="AR33" s="69">
        <f t="shared" si="4"/>
        <v>5.223535</v>
      </c>
      <c r="AS33" s="69">
        <f t="shared" si="5"/>
        <v>5.25</v>
      </c>
      <c r="AT33" s="74">
        <f t="shared" si="6"/>
        <v>14.299216359999999</v>
      </c>
      <c r="AU33" s="74">
        <f t="shared" si="7"/>
        <v>12.429318836</v>
      </c>
      <c r="AV33" s="74">
        <f t="shared" si="8"/>
        <v>111.86386952399999</v>
      </c>
    </row>
    <row r="34" spans="1:48" s="52" customFormat="1">
      <c r="A34" s="52" t="s">
        <v>83</v>
      </c>
      <c r="B34" s="53">
        <v>40909</v>
      </c>
      <c r="C34" s="53">
        <v>41000</v>
      </c>
      <c r="D34" s="54" t="s">
        <v>55</v>
      </c>
      <c r="E34" s="55">
        <v>13.95</v>
      </c>
      <c r="F34" s="56">
        <v>1.17</v>
      </c>
      <c r="G34" s="56">
        <v>-1.1399999999999999</v>
      </c>
      <c r="H34" s="56">
        <v>0.73</v>
      </c>
      <c r="I34" s="56" t="s">
        <v>206</v>
      </c>
      <c r="J34" s="56">
        <v>0.18</v>
      </c>
      <c r="K34" s="56">
        <v>0.1</v>
      </c>
      <c r="L34" s="56">
        <v>-0.18</v>
      </c>
      <c r="M34" s="56">
        <v>0.22</v>
      </c>
      <c r="N34" s="57">
        <v>1.7000000000000001E-2</v>
      </c>
      <c r="O34" s="57" t="s">
        <v>206</v>
      </c>
      <c r="P34" s="57">
        <v>-1.5E-3</v>
      </c>
      <c r="Q34" s="57">
        <v>-2.7000000000000001E-3</v>
      </c>
      <c r="R34" s="57" t="s">
        <v>206</v>
      </c>
      <c r="S34" s="57">
        <v>6.9999999999999999E-4</v>
      </c>
      <c r="T34" s="57">
        <v>-1E-4</v>
      </c>
      <c r="U34" s="57">
        <v>-5.0000000000000001E-4</v>
      </c>
      <c r="V34" s="57" t="s">
        <v>206</v>
      </c>
      <c r="W34" s="57">
        <v>2.9999999999999997E-4</v>
      </c>
      <c r="X34" s="57" t="s">
        <v>206</v>
      </c>
      <c r="Y34" s="57" t="s">
        <v>206</v>
      </c>
      <c r="Z34" s="57" t="s">
        <v>206</v>
      </c>
      <c r="AA34" s="57" t="s">
        <v>206</v>
      </c>
      <c r="AB34" s="57">
        <v>5.9999999999999995E-4</v>
      </c>
      <c r="AC34" s="57">
        <v>-1E-4</v>
      </c>
      <c r="AD34" s="57" t="s">
        <v>206</v>
      </c>
      <c r="AE34" s="57">
        <v>7.1000000000000004E-3</v>
      </c>
      <c r="AF34" s="57">
        <v>5.4999999999999997E-3</v>
      </c>
      <c r="AG34" s="57" t="s">
        <v>206</v>
      </c>
      <c r="AH34" s="57" t="s">
        <v>206</v>
      </c>
      <c r="AI34" s="57">
        <v>1.0208999999999999</v>
      </c>
      <c r="AJ34" s="52">
        <v>5.1999999999999998E-3</v>
      </c>
      <c r="AK34" s="52">
        <v>1.1000000000000001E-3</v>
      </c>
      <c r="AL34" s="52">
        <v>0.25</v>
      </c>
      <c r="AM34" s="72">
        <v>7.0000000000000001E-3</v>
      </c>
      <c r="AN34" s="69">
        <f t="shared" si="0"/>
        <v>60.494999999999997</v>
      </c>
      <c r="AO34" s="69">
        <f t="shared" si="1"/>
        <v>24.93</v>
      </c>
      <c r="AP34" s="69">
        <f t="shared" si="2"/>
        <v>1.264345499999995</v>
      </c>
      <c r="AQ34" s="69">
        <f t="shared" si="3"/>
        <v>9.6475049999999989</v>
      </c>
      <c r="AR34" s="69">
        <f t="shared" si="4"/>
        <v>5.0737524999999994</v>
      </c>
      <c r="AS34" s="69">
        <f t="shared" si="5"/>
        <v>5.25</v>
      </c>
      <c r="AT34" s="74">
        <f t="shared" si="6"/>
        <v>13.865878389999997</v>
      </c>
      <c r="AU34" s="74">
        <f t="shared" si="7"/>
        <v>12.052648138999999</v>
      </c>
      <c r="AV34" s="74">
        <f t="shared" si="8"/>
        <v>108.47383325099997</v>
      </c>
    </row>
    <row r="35" spans="1:48" s="52" customFormat="1">
      <c r="A35" s="52" t="s">
        <v>84</v>
      </c>
      <c r="B35" s="53">
        <v>41214</v>
      </c>
      <c r="C35" s="53">
        <v>41214</v>
      </c>
      <c r="D35" s="54" t="s">
        <v>55</v>
      </c>
      <c r="E35" s="55">
        <v>16.16</v>
      </c>
      <c r="F35" s="56" t="s">
        <v>206</v>
      </c>
      <c r="G35" s="56">
        <v>2.42</v>
      </c>
      <c r="H35" s="56" t="s">
        <v>206</v>
      </c>
      <c r="I35" s="56">
        <v>3.47</v>
      </c>
      <c r="J35" s="56" t="s">
        <v>206</v>
      </c>
      <c r="K35" s="56" t="s">
        <v>206</v>
      </c>
      <c r="L35" s="56" t="s">
        <v>206</v>
      </c>
      <c r="M35" s="56" t="s">
        <v>206</v>
      </c>
      <c r="N35" s="57">
        <v>2.8899999999999999E-2</v>
      </c>
      <c r="O35" s="57">
        <v>4.0000000000000002E-4</v>
      </c>
      <c r="P35" s="57">
        <v>-2.2000000000000001E-3</v>
      </c>
      <c r="Q35" s="57" t="s">
        <v>206</v>
      </c>
      <c r="R35" s="57" t="s">
        <v>206</v>
      </c>
      <c r="S35" s="57">
        <v>-1.8E-3</v>
      </c>
      <c r="T35" s="57" t="s">
        <v>206</v>
      </c>
      <c r="U35" s="57">
        <v>-4.0000000000000002E-4</v>
      </c>
      <c r="V35" s="57" t="s">
        <v>206</v>
      </c>
      <c r="W35" s="57" t="s">
        <v>206</v>
      </c>
      <c r="X35" s="57" t="s">
        <v>206</v>
      </c>
      <c r="Y35" s="57">
        <v>5.9999999999999995E-4</v>
      </c>
      <c r="Z35" s="57" t="s">
        <v>206</v>
      </c>
      <c r="AA35" s="57" t="s">
        <v>206</v>
      </c>
      <c r="AB35" s="57">
        <v>-3.5000000000000001E-3</v>
      </c>
      <c r="AC35" s="57" t="s">
        <v>206</v>
      </c>
      <c r="AD35" s="57" t="s">
        <v>206</v>
      </c>
      <c r="AE35" s="57">
        <v>6.7000000000000002E-3</v>
      </c>
      <c r="AF35" s="57">
        <v>5.1999999999999998E-3</v>
      </c>
      <c r="AG35" s="57" t="s">
        <v>206</v>
      </c>
      <c r="AH35" s="57" t="s">
        <v>206</v>
      </c>
      <c r="AI35" s="57">
        <v>1.0680000000000001</v>
      </c>
      <c r="AJ35" s="52">
        <v>5.1999999999999998E-3</v>
      </c>
      <c r="AK35" s="52">
        <v>1.1000000000000001E-3</v>
      </c>
      <c r="AL35" s="52">
        <v>0.25</v>
      </c>
      <c r="AM35" s="72">
        <v>7.0000000000000001E-3</v>
      </c>
      <c r="AN35" s="69">
        <f t="shared" si="0"/>
        <v>60.494999999999997</v>
      </c>
      <c r="AO35" s="69">
        <f t="shared" si="1"/>
        <v>41.174999999999997</v>
      </c>
      <c r="AP35" s="69">
        <f t="shared" si="2"/>
        <v>4.1136600000000039</v>
      </c>
      <c r="AQ35" s="69">
        <f t="shared" si="3"/>
        <v>9.5319000000000003</v>
      </c>
      <c r="AR35" s="69">
        <f t="shared" si="4"/>
        <v>5.2963000000000005</v>
      </c>
      <c r="AS35" s="69">
        <f t="shared" si="5"/>
        <v>5.25</v>
      </c>
      <c r="AT35" s="74">
        <f t="shared" si="6"/>
        <v>16.3620418</v>
      </c>
      <c r="AU35" s="74">
        <f t="shared" si="7"/>
        <v>14.222390180000003</v>
      </c>
      <c r="AV35" s="74">
        <f t="shared" si="8"/>
        <v>128.00151162000003</v>
      </c>
    </row>
    <row r="36" spans="1:48" s="52" customFormat="1">
      <c r="A36" s="52" t="s">
        <v>87</v>
      </c>
      <c r="B36" s="53">
        <v>41030</v>
      </c>
      <c r="C36" s="53">
        <v>41091</v>
      </c>
      <c r="D36" s="54" t="s">
        <v>55</v>
      </c>
      <c r="E36" s="55">
        <v>12.25</v>
      </c>
      <c r="F36" s="56" t="s">
        <v>206</v>
      </c>
      <c r="G36" s="56">
        <v>1.31</v>
      </c>
      <c r="H36" s="56">
        <v>1.1299999999999999</v>
      </c>
      <c r="I36" s="56" t="s">
        <v>206</v>
      </c>
      <c r="J36" s="56">
        <v>-0.14000000000000001</v>
      </c>
      <c r="K36" s="56" t="s">
        <v>206</v>
      </c>
      <c r="L36" s="56" t="s">
        <v>206</v>
      </c>
      <c r="M36" s="56" t="s">
        <v>206</v>
      </c>
      <c r="N36" s="57">
        <v>1.15E-2</v>
      </c>
      <c r="O36" s="57">
        <v>1.1999999999999999E-3</v>
      </c>
      <c r="P36" s="57">
        <v>-1.8E-3</v>
      </c>
      <c r="Q36" s="57" t="s">
        <v>206</v>
      </c>
      <c r="R36" s="57" t="s">
        <v>206</v>
      </c>
      <c r="S36" s="57" t="s">
        <v>206</v>
      </c>
      <c r="T36" s="57">
        <v>-1E-4</v>
      </c>
      <c r="U36" s="57" t="s">
        <v>206</v>
      </c>
      <c r="V36" s="57" t="s">
        <v>206</v>
      </c>
      <c r="W36" s="57">
        <v>6.9999999999999999E-4</v>
      </c>
      <c r="X36" s="57" t="s">
        <v>206</v>
      </c>
      <c r="Y36" s="57" t="s">
        <v>206</v>
      </c>
      <c r="Z36" s="57" t="s">
        <v>206</v>
      </c>
      <c r="AA36" s="57" t="s">
        <v>206</v>
      </c>
      <c r="AB36" s="57">
        <v>1.1999999999999999E-3</v>
      </c>
      <c r="AC36" s="57" t="s">
        <v>206</v>
      </c>
      <c r="AD36" s="57" t="s">
        <v>206</v>
      </c>
      <c r="AE36" s="57">
        <v>5.7000000000000002E-3</v>
      </c>
      <c r="AF36" s="57">
        <v>4.4999999999999997E-3</v>
      </c>
      <c r="AG36" s="57" t="s">
        <v>206</v>
      </c>
      <c r="AH36" s="57" t="s">
        <v>206</v>
      </c>
      <c r="AI36" s="57">
        <v>1.0602</v>
      </c>
      <c r="AJ36" s="52">
        <v>5.1999999999999998E-3</v>
      </c>
      <c r="AK36" s="52">
        <v>1.1000000000000001E-3</v>
      </c>
      <c r="AL36" s="52">
        <v>0.25</v>
      </c>
      <c r="AM36" s="72">
        <v>7.0000000000000001E-3</v>
      </c>
      <c r="AN36" s="69">
        <f t="shared" si="0"/>
        <v>60.494999999999997</v>
      </c>
      <c r="AO36" s="69">
        <f t="shared" si="1"/>
        <v>23.175000000000001</v>
      </c>
      <c r="AP36" s="69">
        <f t="shared" si="2"/>
        <v>3.6417990000000016</v>
      </c>
      <c r="AQ36" s="69">
        <f t="shared" si="3"/>
        <v>8.1105300000000007</v>
      </c>
      <c r="AR36" s="69">
        <f t="shared" si="4"/>
        <v>5.2594449999999995</v>
      </c>
      <c r="AS36" s="69">
        <f t="shared" si="5"/>
        <v>5.25</v>
      </c>
      <c r="AT36" s="74">
        <f t="shared" si="6"/>
        <v>13.771130620000001</v>
      </c>
      <c r="AU36" s="74">
        <f t="shared" si="7"/>
        <v>11.970290462000001</v>
      </c>
      <c r="AV36" s="74">
        <f t="shared" si="8"/>
        <v>107.73261415799999</v>
      </c>
    </row>
    <row r="37" spans="1:48" s="52" customFormat="1">
      <c r="A37" s="52" t="s">
        <v>88</v>
      </c>
      <c r="B37" s="53">
        <v>41030</v>
      </c>
      <c r="C37" s="53">
        <v>41030</v>
      </c>
      <c r="D37" s="54" t="s">
        <v>55</v>
      </c>
      <c r="E37" s="55">
        <v>9.15</v>
      </c>
      <c r="F37" s="56" t="s">
        <v>206</v>
      </c>
      <c r="G37" s="56" t="s">
        <v>206</v>
      </c>
      <c r="H37" s="56" t="s">
        <v>206</v>
      </c>
      <c r="I37" s="56" t="s">
        <v>206</v>
      </c>
      <c r="J37" s="56" t="s">
        <v>206</v>
      </c>
      <c r="K37" s="56" t="s">
        <v>206</v>
      </c>
      <c r="L37" s="56" t="s">
        <v>206</v>
      </c>
      <c r="M37" s="56" t="s">
        <v>206</v>
      </c>
      <c r="N37" s="57">
        <v>1.5900000000000001E-2</v>
      </c>
      <c r="O37" s="57">
        <v>6.9999999999999999E-4</v>
      </c>
      <c r="P37" s="57">
        <v>-4.3E-3</v>
      </c>
      <c r="Q37" s="57">
        <v>-2.8E-3</v>
      </c>
      <c r="R37" s="57" t="s">
        <v>206</v>
      </c>
      <c r="S37" s="57" t="s">
        <v>206</v>
      </c>
      <c r="T37" s="57" t="s">
        <v>206</v>
      </c>
      <c r="U37" s="57">
        <v>-1E-4</v>
      </c>
      <c r="V37" s="57" t="s">
        <v>206</v>
      </c>
      <c r="W37" s="57">
        <v>5.9999999999999995E-4</v>
      </c>
      <c r="X37" s="57" t="s">
        <v>206</v>
      </c>
      <c r="Y37" s="57" t="s">
        <v>206</v>
      </c>
      <c r="Z37" s="57" t="s">
        <v>206</v>
      </c>
      <c r="AA37" s="57" t="s">
        <v>206</v>
      </c>
      <c r="AB37" s="57">
        <v>6.9999999999999999E-4</v>
      </c>
      <c r="AC37" s="57" t="s">
        <v>206</v>
      </c>
      <c r="AD37" s="57" t="s">
        <v>206</v>
      </c>
      <c r="AE37" s="57">
        <v>5.4999999999999997E-3</v>
      </c>
      <c r="AF37" s="57">
        <v>4.4999999999999997E-3</v>
      </c>
      <c r="AG37" s="57" t="s">
        <v>206</v>
      </c>
      <c r="AH37" s="57" t="s">
        <v>206</v>
      </c>
      <c r="AI37" s="57">
        <v>1.046</v>
      </c>
      <c r="AJ37" s="52">
        <v>5.1999999999999998E-3</v>
      </c>
      <c r="AK37" s="52">
        <v>1.1000000000000001E-3</v>
      </c>
      <c r="AL37" s="52">
        <v>0.25</v>
      </c>
      <c r="AM37" s="72">
        <v>7.0000000000000001E-3</v>
      </c>
      <c r="AN37" s="69">
        <f t="shared" si="0"/>
        <v>60.494999999999997</v>
      </c>
      <c r="AO37" s="69">
        <f t="shared" si="1"/>
        <v>16.649999999999999</v>
      </c>
      <c r="AP37" s="69">
        <f t="shared" si="2"/>
        <v>2.7827700000000024</v>
      </c>
      <c r="AQ37" s="69">
        <f t="shared" si="3"/>
        <v>7.8449999999999989</v>
      </c>
      <c r="AR37" s="69">
        <f t="shared" si="4"/>
        <v>5.1923500000000002</v>
      </c>
      <c r="AS37" s="69">
        <f t="shared" si="5"/>
        <v>5.25</v>
      </c>
      <c r="AT37" s="74">
        <f t="shared" si="6"/>
        <v>12.7679656</v>
      </c>
      <c r="AU37" s="74">
        <f t="shared" si="7"/>
        <v>11.09830856</v>
      </c>
      <c r="AV37" s="74">
        <f t="shared" si="8"/>
        <v>99.884777039999989</v>
      </c>
    </row>
    <row r="38" spans="1:48" s="52" customFormat="1">
      <c r="A38" s="52" t="s">
        <v>89</v>
      </c>
      <c r="B38" s="53">
        <v>40909</v>
      </c>
      <c r="C38" s="53">
        <v>41214</v>
      </c>
      <c r="D38" s="54" t="s">
        <v>55</v>
      </c>
      <c r="E38" s="55">
        <v>14.53</v>
      </c>
      <c r="F38" s="56" t="s">
        <v>206</v>
      </c>
      <c r="G38" s="56">
        <v>-0.61</v>
      </c>
      <c r="H38" s="56" t="s">
        <v>206</v>
      </c>
      <c r="I38" s="56">
        <v>1.47</v>
      </c>
      <c r="J38" s="56" t="s">
        <v>206</v>
      </c>
      <c r="K38" s="56">
        <v>0.04</v>
      </c>
      <c r="L38" s="56" t="s">
        <v>206</v>
      </c>
      <c r="M38" s="56" t="s">
        <v>206</v>
      </c>
      <c r="N38" s="57">
        <v>1.43E-2</v>
      </c>
      <c r="O38" s="60">
        <v>6.0000000000000002E-5</v>
      </c>
      <c r="P38" s="57">
        <v>-2.9999999999999997E-4</v>
      </c>
      <c r="Q38" s="57">
        <v>-1.5E-3</v>
      </c>
      <c r="R38" s="57" t="s">
        <v>206</v>
      </c>
      <c r="S38" s="57">
        <v>1.1000000000000001E-3</v>
      </c>
      <c r="T38" s="57" t="s">
        <v>206</v>
      </c>
      <c r="U38" s="57">
        <v>-1E-4</v>
      </c>
      <c r="V38" s="57" t="s">
        <v>206</v>
      </c>
      <c r="W38" s="57" t="s">
        <v>206</v>
      </c>
      <c r="X38" s="57" t="s">
        <v>206</v>
      </c>
      <c r="Y38" s="57">
        <v>6.9999999999999999E-4</v>
      </c>
      <c r="Z38" s="57" t="s">
        <v>206</v>
      </c>
      <c r="AA38" s="57" t="s">
        <v>206</v>
      </c>
      <c r="AB38" s="57">
        <v>1.6000000000000001E-3</v>
      </c>
      <c r="AC38" s="57">
        <v>-8.9999999999999998E-4</v>
      </c>
      <c r="AD38" s="57" t="s">
        <v>206</v>
      </c>
      <c r="AE38" s="57">
        <v>7.1999999999999998E-3</v>
      </c>
      <c r="AF38" s="57">
        <v>5.4000000000000003E-3</v>
      </c>
      <c r="AG38" s="57" t="s">
        <v>206</v>
      </c>
      <c r="AH38" s="57" t="s">
        <v>206</v>
      </c>
      <c r="AI38" s="57">
        <v>1.0407</v>
      </c>
      <c r="AJ38" s="52">
        <v>5.1999999999999998E-3</v>
      </c>
      <c r="AK38" s="52">
        <v>1.1000000000000001E-3</v>
      </c>
      <c r="AL38" s="52">
        <v>0.25</v>
      </c>
      <c r="AM38" s="72">
        <v>7.0000000000000001E-3</v>
      </c>
      <c r="AN38" s="69">
        <f t="shared" si="0"/>
        <v>60.494999999999997</v>
      </c>
      <c r="AO38" s="69">
        <f t="shared" si="1"/>
        <v>26.125</v>
      </c>
      <c r="AP38" s="69">
        <f t="shared" si="2"/>
        <v>2.4621464999999976</v>
      </c>
      <c r="AQ38" s="69">
        <f t="shared" si="3"/>
        <v>9.8346149999999994</v>
      </c>
      <c r="AR38" s="69">
        <f t="shared" si="4"/>
        <v>5.1673074999999997</v>
      </c>
      <c r="AS38" s="69">
        <f t="shared" si="5"/>
        <v>5.25</v>
      </c>
      <c r="AT38" s="74">
        <f t="shared" si="6"/>
        <v>14.213428970000001</v>
      </c>
      <c r="AU38" s="74">
        <f t="shared" si="7"/>
        <v>12.354749797</v>
      </c>
      <c r="AV38" s="74">
        <f t="shared" si="8"/>
        <v>111.192748173</v>
      </c>
    </row>
    <row r="39" spans="1:48" s="52" customFormat="1">
      <c r="A39" s="52" t="s">
        <v>90</v>
      </c>
      <c r="B39" s="53">
        <v>41091</v>
      </c>
      <c r="C39" s="53">
        <v>41091</v>
      </c>
      <c r="D39" s="54" t="s">
        <v>55</v>
      </c>
      <c r="E39" s="55">
        <v>12.87</v>
      </c>
      <c r="F39" s="56" t="s">
        <v>206</v>
      </c>
      <c r="G39" s="56">
        <v>1.08</v>
      </c>
      <c r="H39" s="56">
        <v>0.26</v>
      </c>
      <c r="I39" s="56" t="s">
        <v>206</v>
      </c>
      <c r="J39" s="56" t="s">
        <v>206</v>
      </c>
      <c r="K39" s="56" t="s">
        <v>206</v>
      </c>
      <c r="L39" s="56" t="s">
        <v>206</v>
      </c>
      <c r="M39" s="56" t="s">
        <v>206</v>
      </c>
      <c r="N39" s="57">
        <v>1.29E-2</v>
      </c>
      <c r="O39" s="57">
        <v>5.4000000000000003E-3</v>
      </c>
      <c r="P39" s="57">
        <v>-3.8999999999999998E-3</v>
      </c>
      <c r="Q39" s="57" t="s">
        <v>206</v>
      </c>
      <c r="R39" s="57" t="s">
        <v>206</v>
      </c>
      <c r="S39" s="57" t="s">
        <v>206</v>
      </c>
      <c r="T39" s="57" t="s">
        <v>206</v>
      </c>
      <c r="U39" s="57" t="s">
        <v>206</v>
      </c>
      <c r="V39" s="57" t="s">
        <v>206</v>
      </c>
      <c r="W39" s="57" t="s">
        <v>206</v>
      </c>
      <c r="X39" s="57" t="s">
        <v>206</v>
      </c>
      <c r="Y39" s="57">
        <v>8.0000000000000004E-4</v>
      </c>
      <c r="Z39" s="57" t="s">
        <v>206</v>
      </c>
      <c r="AA39" s="57" t="s">
        <v>206</v>
      </c>
      <c r="AB39" s="57">
        <v>3.2000000000000002E-3</v>
      </c>
      <c r="AC39" s="57" t="s">
        <v>206</v>
      </c>
      <c r="AD39" s="57" t="s">
        <v>206</v>
      </c>
      <c r="AE39" s="57">
        <v>5.5999999999999999E-3</v>
      </c>
      <c r="AF39" s="57">
        <v>4.5999999999999999E-3</v>
      </c>
      <c r="AG39" s="57" t="s">
        <v>206</v>
      </c>
      <c r="AH39" s="57" t="s">
        <v>206</v>
      </c>
      <c r="AI39" s="57">
        <v>1.0771999999999999</v>
      </c>
      <c r="AJ39" s="52">
        <v>5.1999999999999998E-3</v>
      </c>
      <c r="AK39" s="52">
        <v>1.1000000000000001E-3</v>
      </c>
      <c r="AL39" s="52">
        <v>0.25</v>
      </c>
      <c r="AM39" s="72">
        <v>7.0000000000000001E-3</v>
      </c>
      <c r="AN39" s="69">
        <f t="shared" si="0"/>
        <v>60.494999999999997</v>
      </c>
      <c r="AO39" s="69">
        <f t="shared" si="1"/>
        <v>25.61</v>
      </c>
      <c r="AP39" s="69">
        <f t="shared" si="2"/>
        <v>4.6702139999999961</v>
      </c>
      <c r="AQ39" s="69">
        <f t="shared" si="3"/>
        <v>8.2405799999999996</v>
      </c>
      <c r="AR39" s="69">
        <f t="shared" si="4"/>
        <v>5.3397699999999997</v>
      </c>
      <c r="AS39" s="69">
        <f t="shared" si="5"/>
        <v>5.25</v>
      </c>
      <c r="AT39" s="74">
        <f t="shared" si="6"/>
        <v>14.248723319999998</v>
      </c>
      <c r="AU39" s="74">
        <f t="shared" si="7"/>
        <v>12.385428731999999</v>
      </c>
      <c r="AV39" s="74">
        <f t="shared" si="8"/>
        <v>111.46885858799999</v>
      </c>
    </row>
    <row r="40" spans="1:48" s="52" customFormat="1">
      <c r="A40" s="52" t="s">
        <v>91</v>
      </c>
      <c r="B40" s="131">
        <v>41214</v>
      </c>
      <c r="C40" s="53">
        <v>41214</v>
      </c>
      <c r="D40" s="54" t="s">
        <v>55</v>
      </c>
      <c r="E40" s="55">
        <v>5.95</v>
      </c>
      <c r="F40" s="56" t="s">
        <v>206</v>
      </c>
      <c r="G40" s="56">
        <v>-1.35</v>
      </c>
      <c r="H40" s="56" t="s">
        <v>206</v>
      </c>
      <c r="I40" s="56">
        <v>1.39</v>
      </c>
      <c r="J40" s="56" t="s">
        <v>206</v>
      </c>
      <c r="K40" s="56" t="s">
        <v>206</v>
      </c>
      <c r="L40" s="56" t="s">
        <v>206</v>
      </c>
      <c r="M40" s="56" t="s">
        <v>206</v>
      </c>
      <c r="N40" s="57">
        <v>8.0000000000000002E-3</v>
      </c>
      <c r="O40" s="57">
        <v>4.0000000000000002E-4</v>
      </c>
      <c r="P40" s="57">
        <v>-1.9E-3</v>
      </c>
      <c r="Q40" s="57">
        <v>8.0000000000000004E-4</v>
      </c>
      <c r="R40" s="57" t="s">
        <v>206</v>
      </c>
      <c r="S40" s="57" t="s">
        <v>206</v>
      </c>
      <c r="T40" s="57" t="s">
        <v>206</v>
      </c>
      <c r="U40" s="57" t="s">
        <v>206</v>
      </c>
      <c r="V40" s="57">
        <v>2.3999999999999998E-3</v>
      </c>
      <c r="W40" s="57" t="s">
        <v>206</v>
      </c>
      <c r="X40" s="57" t="s">
        <v>206</v>
      </c>
      <c r="Y40" s="57">
        <v>5.9999999999999995E-4</v>
      </c>
      <c r="Z40" s="57" t="s">
        <v>206</v>
      </c>
      <c r="AA40" s="57" t="s">
        <v>206</v>
      </c>
      <c r="AB40" s="57">
        <v>6.1000000000000004E-3</v>
      </c>
      <c r="AC40" s="57">
        <v>5.0000000000000001E-4</v>
      </c>
      <c r="AD40" s="57" t="s">
        <v>206</v>
      </c>
      <c r="AE40" s="57">
        <v>6.4999999999999997E-3</v>
      </c>
      <c r="AF40" s="57">
        <v>3.0999999999999999E-3</v>
      </c>
      <c r="AG40" s="57" t="s">
        <v>206</v>
      </c>
      <c r="AH40" s="57" t="s">
        <v>206</v>
      </c>
      <c r="AI40" s="57">
        <v>1.0446</v>
      </c>
      <c r="AJ40" s="52">
        <v>5.1999999999999998E-3</v>
      </c>
      <c r="AK40" s="52">
        <v>1.1000000000000001E-3</v>
      </c>
      <c r="AL40" s="52">
        <v>0.25</v>
      </c>
      <c r="AM40" s="72">
        <v>7.0000000000000001E-3</v>
      </c>
      <c r="AN40" s="69">
        <f t="shared" si="0"/>
        <v>60.494999999999997</v>
      </c>
      <c r="AO40" s="69">
        <f t="shared" si="1"/>
        <v>13.715</v>
      </c>
      <c r="AP40" s="69">
        <f t="shared" si="2"/>
        <v>2.6980769999999983</v>
      </c>
      <c r="AQ40" s="69">
        <f t="shared" si="3"/>
        <v>7.5211199999999989</v>
      </c>
      <c r="AR40" s="69">
        <f t="shared" si="4"/>
        <v>5.1857349999999993</v>
      </c>
      <c r="AS40" s="69">
        <f t="shared" si="5"/>
        <v>5.25</v>
      </c>
      <c r="AT40" s="74">
        <f t="shared" si="6"/>
        <v>12.332441159999998</v>
      </c>
      <c r="AU40" s="74">
        <f t="shared" si="7"/>
        <v>10.719737316</v>
      </c>
      <c r="AV40" s="74">
        <f t="shared" si="8"/>
        <v>96.477635843999991</v>
      </c>
    </row>
    <row r="41" spans="1:48" s="52" customFormat="1">
      <c r="A41" s="52" t="s">
        <v>92</v>
      </c>
      <c r="B41" s="53">
        <v>40909</v>
      </c>
      <c r="C41" s="53">
        <v>40909</v>
      </c>
      <c r="D41" s="54" t="s">
        <v>55</v>
      </c>
      <c r="E41" s="55">
        <v>9.83</v>
      </c>
      <c r="F41" s="56" t="s">
        <v>206</v>
      </c>
      <c r="G41" s="56" t="s">
        <v>206</v>
      </c>
      <c r="H41" s="56">
        <v>0.7</v>
      </c>
      <c r="I41" s="56" t="s">
        <v>206</v>
      </c>
      <c r="J41" s="56" t="s">
        <v>206</v>
      </c>
      <c r="K41" s="56">
        <v>0.02</v>
      </c>
      <c r="L41" s="56" t="s">
        <v>206</v>
      </c>
      <c r="M41" s="56" t="s">
        <v>206</v>
      </c>
      <c r="N41" s="57">
        <v>1.43E-2</v>
      </c>
      <c r="O41" s="57" t="s">
        <v>206</v>
      </c>
      <c r="P41" s="57">
        <v>-2E-3</v>
      </c>
      <c r="Q41" s="57">
        <v>-1.9E-3</v>
      </c>
      <c r="R41" s="57" t="s">
        <v>206</v>
      </c>
      <c r="S41" s="57" t="s">
        <v>206</v>
      </c>
      <c r="T41" s="57" t="s">
        <v>206</v>
      </c>
      <c r="U41" s="57" t="s">
        <v>206</v>
      </c>
      <c r="V41" s="57" t="s">
        <v>206</v>
      </c>
      <c r="W41" s="57">
        <v>1.1999999999999999E-3</v>
      </c>
      <c r="X41" s="57" t="s">
        <v>206</v>
      </c>
      <c r="Y41" s="57">
        <v>1E-4</v>
      </c>
      <c r="Z41" s="57" t="s">
        <v>206</v>
      </c>
      <c r="AA41" s="57" t="s">
        <v>206</v>
      </c>
      <c r="AB41" s="57">
        <v>1.2999999999999999E-3</v>
      </c>
      <c r="AC41" s="57" t="s">
        <v>206</v>
      </c>
      <c r="AD41" s="57" t="s">
        <v>206</v>
      </c>
      <c r="AE41" s="57">
        <v>7.4999999999999997E-3</v>
      </c>
      <c r="AF41" s="57">
        <v>5.4999999999999997E-3</v>
      </c>
      <c r="AG41" s="57" t="s">
        <v>206</v>
      </c>
      <c r="AH41" s="57" t="s">
        <v>206</v>
      </c>
      <c r="AI41" s="57">
        <v>1.0348999999999999</v>
      </c>
      <c r="AJ41" s="52">
        <v>5.1999999999999998E-3</v>
      </c>
      <c r="AK41" s="52">
        <v>1.1000000000000001E-3</v>
      </c>
      <c r="AL41" s="52">
        <v>0.25</v>
      </c>
      <c r="AM41" s="72">
        <v>7.0000000000000001E-3</v>
      </c>
      <c r="AN41" s="69">
        <f t="shared" si="0"/>
        <v>60.494999999999997</v>
      </c>
      <c r="AO41" s="69">
        <f t="shared" si="1"/>
        <v>19.324999999999996</v>
      </c>
      <c r="AP41" s="69">
        <f t="shared" si="2"/>
        <v>2.1112754999999956</v>
      </c>
      <c r="AQ41" s="69">
        <f t="shared" si="3"/>
        <v>10.090274999999998</v>
      </c>
      <c r="AR41" s="69">
        <f t="shared" si="4"/>
        <v>5.1399024999999998</v>
      </c>
      <c r="AS41" s="69">
        <f t="shared" si="5"/>
        <v>5.25</v>
      </c>
      <c r="AT41" s="74">
        <f t="shared" si="6"/>
        <v>13.31348889</v>
      </c>
      <c r="AU41" s="74">
        <f t="shared" si="7"/>
        <v>11.572494189</v>
      </c>
      <c r="AV41" s="74">
        <f t="shared" si="8"/>
        <v>104.152447701</v>
      </c>
    </row>
    <row r="42" spans="1:48" s="52" customFormat="1" ht="25.5">
      <c r="A42" s="61" t="s">
        <v>215</v>
      </c>
      <c r="B42" s="53">
        <v>40544</v>
      </c>
      <c r="C42" s="53">
        <v>40544</v>
      </c>
      <c r="D42" s="59" t="s">
        <v>216</v>
      </c>
      <c r="E42" s="55">
        <v>19.72</v>
      </c>
      <c r="F42" s="56">
        <v>3.92</v>
      </c>
      <c r="G42" s="56">
        <v>0.78</v>
      </c>
      <c r="H42" s="56">
        <v>0.35</v>
      </c>
      <c r="I42" s="56" t="s">
        <v>206</v>
      </c>
      <c r="J42" s="56" t="s">
        <v>206</v>
      </c>
      <c r="K42" s="56" t="s">
        <v>206</v>
      </c>
      <c r="L42" s="56" t="s">
        <v>206</v>
      </c>
      <c r="M42" s="56" t="s">
        <v>206</v>
      </c>
      <c r="N42" s="60">
        <v>3.3169999999999998E-2</v>
      </c>
      <c r="O42" s="57" t="s">
        <v>206</v>
      </c>
      <c r="P42" s="57">
        <v>-1.1999999999999999E-3</v>
      </c>
      <c r="Q42" s="57">
        <v>-1.09E-3</v>
      </c>
      <c r="R42" s="57" t="s">
        <v>206</v>
      </c>
      <c r="S42" s="57" t="s">
        <v>206</v>
      </c>
      <c r="T42" s="57">
        <v>1.1000000000000001E-3</v>
      </c>
      <c r="U42" s="57" t="s">
        <v>206</v>
      </c>
      <c r="V42" s="57" t="s">
        <v>206</v>
      </c>
      <c r="W42" s="57" t="s">
        <v>206</v>
      </c>
      <c r="X42" s="57" t="s">
        <v>206</v>
      </c>
      <c r="Y42" s="57" t="s">
        <v>206</v>
      </c>
      <c r="Z42" s="57">
        <v>5.9000000000000003E-4</v>
      </c>
      <c r="AA42" s="57" t="s">
        <v>206</v>
      </c>
      <c r="AB42" s="57">
        <v>9.1E-4</v>
      </c>
      <c r="AC42" s="57" t="s">
        <v>206</v>
      </c>
      <c r="AD42" s="57" t="s">
        <v>206</v>
      </c>
      <c r="AE42" s="60">
        <v>5.8500000000000002E-3</v>
      </c>
      <c r="AF42" s="60">
        <v>4.64E-3</v>
      </c>
      <c r="AG42" s="57" t="s">
        <v>206</v>
      </c>
      <c r="AH42" s="57" t="s">
        <v>206</v>
      </c>
      <c r="AI42" s="57">
        <v>1.085</v>
      </c>
      <c r="AJ42" s="52">
        <v>5.1999999999999998E-3</v>
      </c>
      <c r="AK42" s="52">
        <v>1.1000000000000001E-3</v>
      </c>
      <c r="AL42" s="52">
        <v>0.25</v>
      </c>
      <c r="AM42" s="72">
        <v>7.0000000000000001E-3</v>
      </c>
      <c r="AN42" s="69">
        <f t="shared" si="0"/>
        <v>60.494999999999997</v>
      </c>
      <c r="AO42" s="69">
        <f t="shared" si="1"/>
        <v>49.197499999999998</v>
      </c>
      <c r="AP42" s="69">
        <f t="shared" si="2"/>
        <v>5.1420749999999975</v>
      </c>
      <c r="AQ42" s="69">
        <f t="shared" si="3"/>
        <v>8.5362374999999986</v>
      </c>
      <c r="AR42" s="69">
        <f t="shared" si="4"/>
        <v>5.3766249999999998</v>
      </c>
      <c r="AS42" s="69">
        <f t="shared" si="5"/>
        <v>5.25</v>
      </c>
      <c r="AT42" s="74">
        <f t="shared" si="6"/>
        <v>17.419666875000001</v>
      </c>
      <c r="AU42" s="74">
        <f t="shared" si="7"/>
        <v>15.141710437499999</v>
      </c>
      <c r="AV42" s="74">
        <f t="shared" si="8"/>
        <v>136.27539393749998</v>
      </c>
    </row>
    <row r="43" spans="1:48" s="52" customFormat="1">
      <c r="A43" s="52" t="s">
        <v>93</v>
      </c>
      <c r="B43" s="53">
        <v>40909</v>
      </c>
      <c r="C43" s="53">
        <v>40940</v>
      </c>
      <c r="D43" s="54" t="s">
        <v>55</v>
      </c>
      <c r="E43" s="55">
        <v>9.32</v>
      </c>
      <c r="F43" s="56" t="s">
        <v>206</v>
      </c>
      <c r="G43" s="56">
        <v>-0.67</v>
      </c>
      <c r="H43" s="56" t="s">
        <v>206</v>
      </c>
      <c r="I43" s="56" t="s">
        <v>206</v>
      </c>
      <c r="J43" s="56" t="s">
        <v>206</v>
      </c>
      <c r="K43" s="56">
        <v>0.18</v>
      </c>
      <c r="L43" s="56" t="s">
        <v>206</v>
      </c>
      <c r="M43" s="56" t="s">
        <v>206</v>
      </c>
      <c r="N43" s="57">
        <v>2.2599999999999999E-2</v>
      </c>
      <c r="O43" s="60">
        <v>6.0000000000000002E-5</v>
      </c>
      <c r="P43" s="57">
        <v>-2.8E-3</v>
      </c>
      <c r="Q43" s="57" t="s">
        <v>206</v>
      </c>
      <c r="R43" s="57" t="s">
        <v>206</v>
      </c>
      <c r="S43" s="57" t="s">
        <v>206</v>
      </c>
      <c r="T43" s="57">
        <v>2.9999999999999997E-4</v>
      </c>
      <c r="U43" s="57">
        <v>-4.0000000000000002E-4</v>
      </c>
      <c r="V43" s="57" t="s">
        <v>206</v>
      </c>
      <c r="W43" s="57" t="s">
        <v>206</v>
      </c>
      <c r="X43" s="57" t="s">
        <v>206</v>
      </c>
      <c r="Y43" s="60">
        <v>3.2000000000000003E-4</v>
      </c>
      <c r="Z43" s="57" t="s">
        <v>206</v>
      </c>
      <c r="AA43" s="57" t="s">
        <v>206</v>
      </c>
      <c r="AB43" s="57">
        <v>2.5999999999999999E-3</v>
      </c>
      <c r="AC43" s="57" t="s">
        <v>206</v>
      </c>
      <c r="AD43" s="57" t="s">
        <v>206</v>
      </c>
      <c r="AE43" s="57">
        <v>7.4000000000000003E-3</v>
      </c>
      <c r="AF43" s="57">
        <v>4.4000000000000003E-3</v>
      </c>
      <c r="AG43" s="57" t="s">
        <v>206</v>
      </c>
      <c r="AH43" s="57" t="s">
        <v>206</v>
      </c>
      <c r="AI43" s="57">
        <v>1.0358000000000001</v>
      </c>
      <c r="AJ43" s="52">
        <v>5.1999999999999998E-3</v>
      </c>
      <c r="AK43" s="52">
        <v>1.1000000000000001E-3</v>
      </c>
      <c r="AL43" s="52">
        <v>0.25</v>
      </c>
      <c r="AM43" s="73">
        <v>6.8999999999999999E-3</v>
      </c>
      <c r="AN43" s="69">
        <f t="shared" si="0"/>
        <v>60.494999999999997</v>
      </c>
      <c r="AO43" s="69">
        <f t="shared" si="1"/>
        <v>23.89</v>
      </c>
      <c r="AP43" s="69">
        <f t="shared" si="2"/>
        <v>2.1657210000000031</v>
      </c>
      <c r="AQ43" s="69">
        <f t="shared" si="3"/>
        <v>9.1668300000000009</v>
      </c>
      <c r="AR43" s="69">
        <f t="shared" si="4"/>
        <v>5.1441550000000005</v>
      </c>
      <c r="AS43" s="69">
        <f t="shared" si="5"/>
        <v>5.1749999999999998</v>
      </c>
      <c r="AT43" s="74">
        <f t="shared" si="6"/>
        <v>13.78477178</v>
      </c>
      <c r="AU43" s="74">
        <f t="shared" si="7"/>
        <v>11.982147778</v>
      </c>
      <c r="AV43" s="74">
        <f t="shared" si="8"/>
        <v>107.839330002</v>
      </c>
    </row>
    <row r="44" spans="1:48" s="52" customFormat="1">
      <c r="A44" s="52" t="s">
        <v>94</v>
      </c>
      <c r="B44" s="53">
        <v>41030</v>
      </c>
      <c r="C44" s="53">
        <v>41030</v>
      </c>
      <c r="D44" s="54" t="s">
        <v>55</v>
      </c>
      <c r="E44" s="55">
        <v>19.22</v>
      </c>
      <c r="F44" s="56" t="s">
        <v>206</v>
      </c>
      <c r="G44" s="56">
        <v>0.27</v>
      </c>
      <c r="H44" s="56" t="s">
        <v>206</v>
      </c>
      <c r="I44" s="56">
        <v>1.86</v>
      </c>
      <c r="J44" s="56" t="s">
        <v>206</v>
      </c>
      <c r="K44" s="56" t="s">
        <v>206</v>
      </c>
      <c r="L44" s="56" t="s">
        <v>206</v>
      </c>
      <c r="M44" s="56" t="s">
        <v>206</v>
      </c>
      <c r="N44" s="57">
        <v>1.8800000000000001E-2</v>
      </c>
      <c r="O44" s="57">
        <v>2.2000000000000001E-3</v>
      </c>
      <c r="P44" s="57">
        <v>5.0000000000000001E-4</v>
      </c>
      <c r="Q44" s="57">
        <v>-3.2000000000000002E-3</v>
      </c>
      <c r="R44" s="57" t="s">
        <v>206</v>
      </c>
      <c r="S44" s="57" t="s">
        <v>206</v>
      </c>
      <c r="T44" s="57" t="s">
        <v>206</v>
      </c>
      <c r="U44" s="57">
        <v>-5.0000000000000001E-4</v>
      </c>
      <c r="V44" s="57" t="s">
        <v>206</v>
      </c>
      <c r="W44" s="57" t="s">
        <v>206</v>
      </c>
      <c r="X44" s="57" t="s">
        <v>206</v>
      </c>
      <c r="Y44" s="57" t="s">
        <v>206</v>
      </c>
      <c r="Z44" s="57" t="s">
        <v>206</v>
      </c>
      <c r="AA44" s="57" t="s">
        <v>206</v>
      </c>
      <c r="AB44" s="57">
        <v>-2.0000000000000001E-4</v>
      </c>
      <c r="AC44" s="57" t="s">
        <v>206</v>
      </c>
      <c r="AD44" s="57" t="s">
        <v>206</v>
      </c>
      <c r="AE44" s="57">
        <v>5.1999999999999998E-3</v>
      </c>
      <c r="AF44" s="57">
        <v>4.1000000000000003E-3</v>
      </c>
      <c r="AG44" s="57" t="s">
        <v>206</v>
      </c>
      <c r="AH44" s="57" t="s">
        <v>206</v>
      </c>
      <c r="AI44" s="57">
        <v>1.0746</v>
      </c>
      <c r="AJ44" s="52">
        <v>5.1999999999999998E-3</v>
      </c>
      <c r="AK44" s="52">
        <v>1.1000000000000001E-3</v>
      </c>
      <c r="AL44" s="52">
        <v>0.25</v>
      </c>
      <c r="AM44" s="72">
        <v>7.0000000000000001E-3</v>
      </c>
      <c r="AN44" s="69">
        <f t="shared" si="0"/>
        <v>60.494999999999997</v>
      </c>
      <c r="AO44" s="69">
        <f t="shared" si="1"/>
        <v>34.699999999999996</v>
      </c>
      <c r="AP44" s="69">
        <f t="shared" si="2"/>
        <v>4.5129269999999995</v>
      </c>
      <c r="AQ44" s="69">
        <f t="shared" si="3"/>
        <v>7.4953349999999999</v>
      </c>
      <c r="AR44" s="69">
        <f t="shared" si="4"/>
        <v>5.3274850000000002</v>
      </c>
      <c r="AS44" s="69">
        <f t="shared" si="5"/>
        <v>5.25</v>
      </c>
      <c r="AT44" s="74">
        <f t="shared" si="6"/>
        <v>15.311497109999999</v>
      </c>
      <c r="AU44" s="74">
        <f t="shared" si="7"/>
        <v>13.309224411000001</v>
      </c>
      <c r="AV44" s="74">
        <f t="shared" si="8"/>
        <v>119.78301969899999</v>
      </c>
    </row>
    <row r="45" spans="1:48" s="52" customFormat="1">
      <c r="A45" s="52" t="s">
        <v>95</v>
      </c>
      <c r="B45" s="131">
        <v>41214</v>
      </c>
      <c r="C45" s="53">
        <v>41214</v>
      </c>
      <c r="D45" s="54" t="s">
        <v>55</v>
      </c>
      <c r="E45" s="55">
        <v>18.940000000000001</v>
      </c>
      <c r="F45" s="56" t="s">
        <v>206</v>
      </c>
      <c r="G45" s="56" t="s">
        <v>206</v>
      </c>
      <c r="H45" s="56" t="s">
        <v>206</v>
      </c>
      <c r="I45" s="56" t="s">
        <v>206</v>
      </c>
      <c r="J45" s="56" t="s">
        <v>206</v>
      </c>
      <c r="K45" s="56" t="s">
        <v>206</v>
      </c>
      <c r="L45" s="56" t="s">
        <v>206</v>
      </c>
      <c r="M45" s="56" t="s">
        <v>206</v>
      </c>
      <c r="N45" s="57">
        <v>1.38E-2</v>
      </c>
      <c r="O45" s="57" t="s">
        <v>206</v>
      </c>
      <c r="P45" s="57">
        <v>-1E-3</v>
      </c>
      <c r="Q45" s="57" t="s">
        <v>206</v>
      </c>
      <c r="R45" s="57" t="s">
        <v>206</v>
      </c>
      <c r="S45" s="57">
        <v>-3.5999999999999999E-3</v>
      </c>
      <c r="T45" s="57" t="s">
        <v>206</v>
      </c>
      <c r="U45" s="57" t="s">
        <v>206</v>
      </c>
      <c r="V45" s="57" t="s">
        <v>206</v>
      </c>
      <c r="W45" s="57" t="s">
        <v>206</v>
      </c>
      <c r="X45" s="57" t="s">
        <v>206</v>
      </c>
      <c r="Y45" s="57">
        <v>2E-3</v>
      </c>
      <c r="Z45" s="57" t="s">
        <v>206</v>
      </c>
      <c r="AA45" s="57" t="s">
        <v>206</v>
      </c>
      <c r="AB45" s="57">
        <v>-5.9999999999999995E-4</v>
      </c>
      <c r="AC45" s="57" t="s">
        <v>206</v>
      </c>
      <c r="AD45" s="57" t="s">
        <v>206</v>
      </c>
      <c r="AE45" s="57">
        <v>6.7999999999999996E-3</v>
      </c>
      <c r="AF45" s="57">
        <v>1.6999999999999999E-3</v>
      </c>
      <c r="AG45" s="57" t="s">
        <v>206</v>
      </c>
      <c r="AH45" s="57" t="s">
        <v>206</v>
      </c>
      <c r="AI45" s="57">
        <v>1.0429999999999999</v>
      </c>
      <c r="AJ45" s="52">
        <v>5.1999999999999998E-3</v>
      </c>
      <c r="AK45" s="52">
        <v>1.1000000000000001E-3</v>
      </c>
      <c r="AL45" s="52">
        <v>0.25</v>
      </c>
      <c r="AM45" s="72">
        <v>7.0000000000000001E-3</v>
      </c>
      <c r="AN45" s="69">
        <f t="shared" si="0"/>
        <v>60.494999999999997</v>
      </c>
      <c r="AO45" s="69">
        <f t="shared" si="1"/>
        <v>27.340000000000003</v>
      </c>
      <c r="AP45" s="69">
        <f t="shared" si="2"/>
        <v>2.6012849999999954</v>
      </c>
      <c r="AQ45" s="69">
        <f t="shared" si="3"/>
        <v>6.6491249999999988</v>
      </c>
      <c r="AR45" s="69">
        <f t="shared" si="4"/>
        <v>5.1781750000000004</v>
      </c>
      <c r="AS45" s="69">
        <f t="shared" si="5"/>
        <v>5.25</v>
      </c>
      <c r="AT45" s="74">
        <f t="shared" si="6"/>
        <v>13.97676605</v>
      </c>
      <c r="AU45" s="74">
        <f t="shared" si="7"/>
        <v>12.149035104999999</v>
      </c>
      <c r="AV45" s="74">
        <f t="shared" si="8"/>
        <v>109.34131594499999</v>
      </c>
    </row>
    <row r="46" spans="1:48" s="52" customFormat="1">
      <c r="A46" s="52" t="s">
        <v>96</v>
      </c>
      <c r="B46" s="53">
        <v>41030</v>
      </c>
      <c r="C46" s="53">
        <v>41030</v>
      </c>
      <c r="D46" s="54" t="s">
        <v>55</v>
      </c>
      <c r="E46" s="55">
        <v>12.17</v>
      </c>
      <c r="F46" s="56" t="s">
        <v>206</v>
      </c>
      <c r="G46" s="56" t="s">
        <v>206</v>
      </c>
      <c r="H46" s="56" t="s">
        <v>206</v>
      </c>
      <c r="I46" s="56" t="s">
        <v>206</v>
      </c>
      <c r="J46" s="56" t="s">
        <v>206</v>
      </c>
      <c r="K46" s="56" t="s">
        <v>206</v>
      </c>
      <c r="L46" s="56" t="s">
        <v>206</v>
      </c>
      <c r="M46" s="56" t="s">
        <v>206</v>
      </c>
      <c r="N46" s="57">
        <v>1.49E-2</v>
      </c>
      <c r="O46" s="57">
        <v>6.9999999999999999E-4</v>
      </c>
      <c r="P46" s="57">
        <v>1.1000000000000001E-3</v>
      </c>
      <c r="Q46" s="57">
        <v>-1.6000000000000001E-3</v>
      </c>
      <c r="R46" s="57" t="s">
        <v>206</v>
      </c>
      <c r="S46" s="57" t="s">
        <v>206</v>
      </c>
      <c r="T46" s="57" t="s">
        <v>206</v>
      </c>
      <c r="U46" s="57">
        <v>-1E-4</v>
      </c>
      <c r="V46" s="57">
        <v>6.9999999999999999E-4</v>
      </c>
      <c r="W46" s="57" t="s">
        <v>206</v>
      </c>
      <c r="X46" s="57" t="s">
        <v>206</v>
      </c>
      <c r="Y46" s="57">
        <v>2.9999999999999997E-4</v>
      </c>
      <c r="Z46" s="57" t="s">
        <v>206</v>
      </c>
      <c r="AA46" s="57" t="s">
        <v>206</v>
      </c>
      <c r="AB46" s="57">
        <v>1.2999999999999999E-3</v>
      </c>
      <c r="AC46" s="57" t="s">
        <v>206</v>
      </c>
      <c r="AD46" s="57" t="s">
        <v>206</v>
      </c>
      <c r="AE46" s="57">
        <v>6.3E-3</v>
      </c>
      <c r="AF46" s="57">
        <v>5.1000000000000004E-3</v>
      </c>
      <c r="AG46" s="57" t="s">
        <v>206</v>
      </c>
      <c r="AH46" s="57" t="s">
        <v>206</v>
      </c>
      <c r="AI46" s="57">
        <v>1.0344</v>
      </c>
      <c r="AJ46" s="52">
        <v>5.1999999999999998E-3</v>
      </c>
      <c r="AK46" s="52">
        <v>1.1000000000000001E-3</v>
      </c>
      <c r="AL46" s="52">
        <v>0.25</v>
      </c>
      <c r="AM46" s="72">
        <v>7.0000000000000001E-3</v>
      </c>
      <c r="AN46" s="69">
        <f t="shared" si="0"/>
        <v>60.494999999999997</v>
      </c>
      <c r="AO46" s="69">
        <f t="shared" si="1"/>
        <v>24.17</v>
      </c>
      <c r="AP46" s="69">
        <f t="shared" si="2"/>
        <v>2.081027999999999</v>
      </c>
      <c r="AQ46" s="69">
        <f t="shared" si="3"/>
        <v>8.8441200000000002</v>
      </c>
      <c r="AR46" s="69">
        <f t="shared" si="4"/>
        <v>5.1375399999999996</v>
      </c>
      <c r="AS46" s="69">
        <f t="shared" si="5"/>
        <v>5.25</v>
      </c>
      <c r="AT46" s="74">
        <f t="shared" si="6"/>
        <v>13.777099440000001</v>
      </c>
      <c r="AU46" s="74">
        <f t="shared" si="7"/>
        <v>11.975478744</v>
      </c>
      <c r="AV46" s="74">
        <f t="shared" si="8"/>
        <v>107.779308696</v>
      </c>
    </row>
    <row r="47" spans="1:48" s="52" customFormat="1">
      <c r="A47" s="52" t="s">
        <v>97</v>
      </c>
      <c r="B47" s="131">
        <v>41214</v>
      </c>
      <c r="C47" s="53">
        <v>41214</v>
      </c>
      <c r="D47" s="54" t="s">
        <v>55</v>
      </c>
      <c r="E47" s="55">
        <v>9.69</v>
      </c>
      <c r="F47" s="56" t="s">
        <v>206</v>
      </c>
      <c r="G47" s="56">
        <v>0.13</v>
      </c>
      <c r="H47" s="56" t="s">
        <v>206</v>
      </c>
      <c r="I47" s="62" t="s">
        <v>206</v>
      </c>
      <c r="J47" s="56" t="s">
        <v>206</v>
      </c>
      <c r="K47" s="56" t="s">
        <v>206</v>
      </c>
      <c r="L47" s="56" t="s">
        <v>206</v>
      </c>
      <c r="M47" s="56" t="s">
        <v>206</v>
      </c>
      <c r="N47" s="57">
        <v>1.72E-2</v>
      </c>
      <c r="O47" s="57" t="s">
        <v>206</v>
      </c>
      <c r="P47" s="57">
        <v>-4.0000000000000002E-4</v>
      </c>
      <c r="Q47" s="57">
        <v>-2.9999999999999997E-4</v>
      </c>
      <c r="R47" s="57" t="s">
        <v>206</v>
      </c>
      <c r="S47" s="57" t="s">
        <v>206</v>
      </c>
      <c r="T47" s="57" t="s">
        <v>206</v>
      </c>
      <c r="U47" s="57">
        <v>-4.0000000000000002E-4</v>
      </c>
      <c r="V47" s="57" t="s">
        <v>206</v>
      </c>
      <c r="W47" s="57">
        <v>2.9999999999999997E-4</v>
      </c>
      <c r="X47" s="60">
        <v>3.0000000000000001E-5</v>
      </c>
      <c r="Y47" s="57" t="s">
        <v>206</v>
      </c>
      <c r="Z47" s="57" t="s">
        <v>206</v>
      </c>
      <c r="AA47" s="57" t="s">
        <v>206</v>
      </c>
      <c r="AB47" s="57">
        <v>2.0999999999999999E-3</v>
      </c>
      <c r="AC47" s="57" t="s">
        <v>206</v>
      </c>
      <c r="AD47" s="57" t="s">
        <v>206</v>
      </c>
      <c r="AE47" s="57">
        <v>6.7000000000000002E-3</v>
      </c>
      <c r="AF47" s="57">
        <v>1.5E-3</v>
      </c>
      <c r="AG47" s="57" t="s">
        <v>206</v>
      </c>
      <c r="AH47" s="57" t="s">
        <v>206</v>
      </c>
      <c r="AI47" s="57">
        <v>1.032</v>
      </c>
      <c r="AJ47" s="52">
        <v>5.1999999999999998E-3</v>
      </c>
      <c r="AK47" s="52">
        <v>1.1000000000000001E-3</v>
      </c>
      <c r="AL47" s="52">
        <v>0.25</v>
      </c>
      <c r="AM47" s="72">
        <v>7.0000000000000001E-3</v>
      </c>
      <c r="AN47" s="69">
        <f t="shared" si="0"/>
        <v>60.494999999999997</v>
      </c>
      <c r="AO47" s="69">
        <f t="shared" si="1"/>
        <v>22.142499999999998</v>
      </c>
      <c r="AP47" s="69">
        <f t="shared" si="2"/>
        <v>1.9358400000000016</v>
      </c>
      <c r="AQ47" s="69">
        <f t="shared" si="3"/>
        <v>6.3468000000000009</v>
      </c>
      <c r="AR47" s="69">
        <f t="shared" si="4"/>
        <v>5.1261999999999999</v>
      </c>
      <c r="AS47" s="69">
        <f t="shared" si="5"/>
        <v>5.25</v>
      </c>
      <c r="AT47" s="74">
        <f t="shared" si="6"/>
        <v>13.168524199999998</v>
      </c>
      <c r="AU47" s="74">
        <f t="shared" si="7"/>
        <v>11.446486419999999</v>
      </c>
      <c r="AV47" s="74">
        <f t="shared" si="8"/>
        <v>103.01837777999998</v>
      </c>
    </row>
    <row r="48" spans="1:48" s="52" customFormat="1">
      <c r="A48" s="52" t="s">
        <v>98</v>
      </c>
      <c r="B48" s="53">
        <v>41030</v>
      </c>
      <c r="C48" s="53">
        <v>41030</v>
      </c>
      <c r="D48" s="54" t="s">
        <v>55</v>
      </c>
      <c r="E48" s="55">
        <v>9.92</v>
      </c>
      <c r="F48" s="56" t="s">
        <v>206</v>
      </c>
      <c r="G48" s="56">
        <v>-0.38</v>
      </c>
      <c r="H48" s="56">
        <v>2.17</v>
      </c>
      <c r="I48" s="56" t="s">
        <v>206</v>
      </c>
      <c r="J48" s="56" t="s">
        <v>206</v>
      </c>
      <c r="K48" s="56" t="s">
        <v>206</v>
      </c>
      <c r="L48" s="56" t="s">
        <v>206</v>
      </c>
      <c r="M48" s="56" t="s">
        <v>206</v>
      </c>
      <c r="N48" s="57">
        <v>1.43E-2</v>
      </c>
      <c r="O48" s="57">
        <v>1.2999999999999999E-3</v>
      </c>
      <c r="P48" s="57">
        <v>-1.2999999999999999E-3</v>
      </c>
      <c r="Q48" s="57" t="s">
        <v>206</v>
      </c>
      <c r="R48" s="57" t="s">
        <v>206</v>
      </c>
      <c r="S48" s="57" t="s">
        <v>206</v>
      </c>
      <c r="T48" s="57" t="s">
        <v>206</v>
      </c>
      <c r="U48" s="57" t="s">
        <v>206</v>
      </c>
      <c r="V48" s="57" t="s">
        <v>206</v>
      </c>
      <c r="W48" s="57" t="s">
        <v>206</v>
      </c>
      <c r="X48" s="57" t="s">
        <v>206</v>
      </c>
      <c r="Y48" s="57">
        <v>2.0000000000000001E-4</v>
      </c>
      <c r="Z48" s="57" t="s">
        <v>206</v>
      </c>
      <c r="AA48" s="57" t="s">
        <v>206</v>
      </c>
      <c r="AB48" s="57">
        <v>-2.0000000000000001E-4</v>
      </c>
      <c r="AC48" s="57" t="s">
        <v>206</v>
      </c>
      <c r="AD48" s="57" t="s">
        <v>206</v>
      </c>
      <c r="AE48" s="57">
        <v>5.4999999999999997E-3</v>
      </c>
      <c r="AF48" s="57">
        <v>4.4000000000000003E-3</v>
      </c>
      <c r="AG48" s="57" t="s">
        <v>206</v>
      </c>
      <c r="AH48" s="57" t="s">
        <v>206</v>
      </c>
      <c r="AI48" s="57">
        <v>1.0565</v>
      </c>
      <c r="AJ48" s="52">
        <v>5.1999999999999998E-3</v>
      </c>
      <c r="AK48" s="52">
        <v>1.1000000000000001E-3</v>
      </c>
      <c r="AL48" s="52">
        <v>0.25</v>
      </c>
      <c r="AM48" s="72">
        <v>7.0000000000000001E-3</v>
      </c>
      <c r="AN48" s="69">
        <f t="shared" si="0"/>
        <v>60.494999999999997</v>
      </c>
      <c r="AO48" s="69">
        <f t="shared" si="1"/>
        <v>22.585000000000001</v>
      </c>
      <c r="AP48" s="69">
        <f t="shared" si="2"/>
        <v>3.4179674999999996</v>
      </c>
      <c r="AQ48" s="69">
        <f t="shared" si="3"/>
        <v>7.8445124999999996</v>
      </c>
      <c r="AR48" s="69">
        <f t="shared" si="4"/>
        <v>5.2419624999999996</v>
      </c>
      <c r="AS48" s="69">
        <f t="shared" si="5"/>
        <v>5.25</v>
      </c>
      <c r="AT48" s="74">
        <f t="shared" si="6"/>
        <v>13.628477524999999</v>
      </c>
      <c r="AU48" s="74">
        <f t="shared" si="7"/>
        <v>11.8462920025</v>
      </c>
      <c r="AV48" s="74">
        <f t="shared" si="8"/>
        <v>106.61662802249998</v>
      </c>
    </row>
    <row r="49" spans="1:48" s="52" customFormat="1">
      <c r="A49" s="52" t="s">
        <v>99</v>
      </c>
      <c r="B49" s="53">
        <v>41030</v>
      </c>
      <c r="C49" s="53">
        <v>41030</v>
      </c>
      <c r="D49" s="54" t="s">
        <v>55</v>
      </c>
      <c r="E49" s="55">
        <v>15.35</v>
      </c>
      <c r="F49" s="56" t="s">
        <v>206</v>
      </c>
      <c r="G49" s="56">
        <v>1.1499999999999999</v>
      </c>
      <c r="H49" s="56" t="s">
        <v>206</v>
      </c>
      <c r="I49" s="56">
        <v>3.51</v>
      </c>
      <c r="J49" s="56" t="s">
        <v>206</v>
      </c>
      <c r="K49" s="56" t="s">
        <v>206</v>
      </c>
      <c r="L49" s="56" t="s">
        <v>206</v>
      </c>
      <c r="M49" s="56" t="s">
        <v>206</v>
      </c>
      <c r="N49" s="57">
        <v>1.38E-2</v>
      </c>
      <c r="O49" s="57">
        <v>2.3999999999999998E-3</v>
      </c>
      <c r="P49" s="57">
        <v>1E-4</v>
      </c>
      <c r="Q49" s="57" t="s">
        <v>206</v>
      </c>
      <c r="R49" s="57" t="s">
        <v>206</v>
      </c>
      <c r="S49" s="57" t="s">
        <v>206</v>
      </c>
      <c r="T49" s="57" t="s">
        <v>206</v>
      </c>
      <c r="U49" s="57">
        <v>-2.0000000000000001E-4</v>
      </c>
      <c r="V49" s="57" t="s">
        <v>206</v>
      </c>
      <c r="W49" s="57" t="s">
        <v>206</v>
      </c>
      <c r="X49" s="57" t="s">
        <v>206</v>
      </c>
      <c r="Y49" s="57">
        <v>6.9999999999999999E-4</v>
      </c>
      <c r="Z49" s="57" t="s">
        <v>206</v>
      </c>
      <c r="AA49" s="57" t="s">
        <v>206</v>
      </c>
      <c r="AB49" s="57" t="s">
        <v>206</v>
      </c>
      <c r="AC49" s="57" t="s">
        <v>206</v>
      </c>
      <c r="AD49" s="57" t="s">
        <v>206</v>
      </c>
      <c r="AE49" s="57">
        <v>5.1000000000000004E-3</v>
      </c>
      <c r="AF49" s="57">
        <v>4.0000000000000001E-3</v>
      </c>
      <c r="AG49" s="57" t="s">
        <v>206</v>
      </c>
      <c r="AH49" s="57" t="s">
        <v>206</v>
      </c>
      <c r="AI49" s="57">
        <v>1.0585</v>
      </c>
      <c r="AJ49" s="52">
        <v>5.1999999999999998E-3</v>
      </c>
      <c r="AK49" s="52">
        <v>1.1000000000000001E-3</v>
      </c>
      <c r="AL49" s="52">
        <v>0.25</v>
      </c>
      <c r="AM49" s="72">
        <v>7.0000000000000001E-3</v>
      </c>
      <c r="AN49" s="69">
        <f t="shared" si="0"/>
        <v>60.494999999999997</v>
      </c>
      <c r="AO49" s="69">
        <f t="shared" si="1"/>
        <v>32.61</v>
      </c>
      <c r="AP49" s="69">
        <f t="shared" si="2"/>
        <v>3.5389574999999995</v>
      </c>
      <c r="AQ49" s="69">
        <f t="shared" si="3"/>
        <v>7.2242625</v>
      </c>
      <c r="AR49" s="69">
        <f t="shared" si="4"/>
        <v>5.2514124999999998</v>
      </c>
      <c r="AS49" s="69">
        <f t="shared" si="5"/>
        <v>5.25</v>
      </c>
      <c r="AT49" s="74">
        <f t="shared" si="6"/>
        <v>14.868052224999998</v>
      </c>
      <c r="AU49" s="74">
        <f t="shared" si="7"/>
        <v>12.923768472499999</v>
      </c>
      <c r="AV49" s="74">
        <f t="shared" si="8"/>
        <v>116.31391625249998</v>
      </c>
    </row>
    <row r="50" spans="1:48" s="52" customFormat="1">
      <c r="A50" s="52" t="s">
        <v>100</v>
      </c>
      <c r="B50" s="53">
        <v>41030</v>
      </c>
      <c r="C50" s="53">
        <v>41153</v>
      </c>
      <c r="D50" s="54" t="s">
        <v>55</v>
      </c>
      <c r="E50" s="55">
        <v>12.72</v>
      </c>
      <c r="F50" s="56" t="s">
        <v>206</v>
      </c>
      <c r="G50" s="56">
        <v>-0.78</v>
      </c>
      <c r="H50" s="56" t="s">
        <v>206</v>
      </c>
      <c r="I50" s="56">
        <v>2.2999999999999998</v>
      </c>
      <c r="J50" s="56" t="s">
        <v>206</v>
      </c>
      <c r="K50" s="56" t="s">
        <v>206</v>
      </c>
      <c r="L50" s="56" t="s">
        <v>206</v>
      </c>
      <c r="M50" s="56" t="s">
        <v>206</v>
      </c>
      <c r="N50" s="57">
        <v>1.43E-2</v>
      </c>
      <c r="O50" s="57" t="s">
        <v>206</v>
      </c>
      <c r="P50" s="57">
        <v>-1E-3</v>
      </c>
      <c r="Q50" s="57" t="s">
        <v>206</v>
      </c>
      <c r="R50" s="57" t="s">
        <v>206</v>
      </c>
      <c r="S50" s="57" t="s">
        <v>206</v>
      </c>
      <c r="T50" s="57" t="s">
        <v>206</v>
      </c>
      <c r="U50" s="57">
        <v>-4.0000000000000002E-4</v>
      </c>
      <c r="V50" s="57" t="s">
        <v>206</v>
      </c>
      <c r="W50" s="60">
        <v>4.0000000000000003E-5</v>
      </c>
      <c r="X50" s="57" t="s">
        <v>206</v>
      </c>
      <c r="Y50" s="57" t="s">
        <v>206</v>
      </c>
      <c r="Z50" s="57" t="s">
        <v>206</v>
      </c>
      <c r="AA50" s="57" t="s">
        <v>206</v>
      </c>
      <c r="AB50" s="57">
        <v>-4.0000000000000002E-4</v>
      </c>
      <c r="AC50" s="57" t="s">
        <v>206</v>
      </c>
      <c r="AD50" s="57" t="s">
        <v>206</v>
      </c>
      <c r="AE50" s="57">
        <v>7.0000000000000001E-3</v>
      </c>
      <c r="AF50" s="57">
        <v>5.3E-3</v>
      </c>
      <c r="AG50" s="57" t="s">
        <v>206</v>
      </c>
      <c r="AH50" s="57" t="s">
        <v>206</v>
      </c>
      <c r="AI50" s="57">
        <v>1.0408999999999999</v>
      </c>
      <c r="AJ50" s="52">
        <v>5.1999999999999998E-3</v>
      </c>
      <c r="AK50" s="52">
        <v>1.1000000000000001E-3</v>
      </c>
      <c r="AL50" s="52">
        <v>0.25</v>
      </c>
      <c r="AM50" s="72">
        <v>7.0000000000000001E-3</v>
      </c>
      <c r="AN50" s="69">
        <f t="shared" si="0"/>
        <v>60.494999999999997</v>
      </c>
      <c r="AO50" s="69">
        <f t="shared" si="1"/>
        <v>23.945</v>
      </c>
      <c r="AP50" s="69">
        <f t="shared" si="2"/>
        <v>2.4742454999999959</v>
      </c>
      <c r="AQ50" s="69">
        <f t="shared" si="3"/>
        <v>9.6023025000000004</v>
      </c>
      <c r="AR50" s="69">
        <f t="shared" si="4"/>
        <v>5.1682524999999995</v>
      </c>
      <c r="AS50" s="69">
        <f t="shared" si="5"/>
        <v>5.25</v>
      </c>
      <c r="AT50" s="74">
        <f t="shared" si="6"/>
        <v>13.901524065</v>
      </c>
      <c r="AU50" s="74">
        <f t="shared" si="7"/>
        <v>12.0836324565</v>
      </c>
      <c r="AV50" s="74">
        <f t="shared" si="8"/>
        <v>108.7526921085</v>
      </c>
    </row>
    <row r="51" spans="1:48" s="52" customFormat="1">
      <c r="A51" s="52" t="s">
        <v>103</v>
      </c>
      <c r="B51" s="53">
        <v>41030</v>
      </c>
      <c r="C51" s="53">
        <v>41030</v>
      </c>
      <c r="D51" s="54" t="s">
        <v>55</v>
      </c>
      <c r="E51" s="55">
        <v>11.78</v>
      </c>
      <c r="F51" s="56" t="s">
        <v>206</v>
      </c>
      <c r="G51" s="56">
        <v>-0.96</v>
      </c>
      <c r="H51" s="56" t="s">
        <v>206</v>
      </c>
      <c r="I51" s="56">
        <v>3.18</v>
      </c>
      <c r="J51" s="56" t="s">
        <v>206</v>
      </c>
      <c r="K51" s="56" t="s">
        <v>206</v>
      </c>
      <c r="L51" s="56" t="s">
        <v>206</v>
      </c>
      <c r="M51" s="56" t="s">
        <v>206</v>
      </c>
      <c r="N51" s="57">
        <v>1.9599999999999999E-2</v>
      </c>
      <c r="O51" s="57">
        <v>1.5E-3</v>
      </c>
      <c r="P51" s="57">
        <v>-7.0000000000000001E-3</v>
      </c>
      <c r="Q51" s="57" t="s">
        <v>206</v>
      </c>
      <c r="R51" s="57" t="s">
        <v>206</v>
      </c>
      <c r="S51" s="57" t="s">
        <v>206</v>
      </c>
      <c r="T51" s="57" t="s">
        <v>206</v>
      </c>
      <c r="U51" s="57" t="s">
        <v>206</v>
      </c>
      <c r="V51" s="57" t="s">
        <v>206</v>
      </c>
      <c r="W51" s="57" t="s">
        <v>206</v>
      </c>
      <c r="X51" s="57" t="s">
        <v>206</v>
      </c>
      <c r="Y51" s="60">
        <v>5.0000000000000002E-5</v>
      </c>
      <c r="Z51" s="57" t="s">
        <v>206</v>
      </c>
      <c r="AA51" s="57" t="s">
        <v>206</v>
      </c>
      <c r="AB51" s="57">
        <v>1E-4</v>
      </c>
      <c r="AC51" s="57">
        <v>1.2999999999999999E-3</v>
      </c>
      <c r="AD51" s="57">
        <v>-1.1999999999999999E-3</v>
      </c>
      <c r="AE51" s="57">
        <v>5.7000000000000002E-3</v>
      </c>
      <c r="AF51" s="57">
        <v>4.7000000000000002E-3</v>
      </c>
      <c r="AG51" s="57" t="s">
        <v>206</v>
      </c>
      <c r="AH51" s="57" t="s">
        <v>206</v>
      </c>
      <c r="AI51" s="57">
        <v>1.0650999999999999</v>
      </c>
      <c r="AJ51" s="52">
        <v>5.1999999999999998E-3</v>
      </c>
      <c r="AK51" s="52">
        <v>1.1000000000000001E-3</v>
      </c>
      <c r="AL51" s="52">
        <v>0.25</v>
      </c>
      <c r="AM51" s="72">
        <v>7.0000000000000001E-3</v>
      </c>
      <c r="AN51" s="69">
        <f t="shared" si="0"/>
        <v>60.494999999999997</v>
      </c>
      <c r="AO51" s="69">
        <f t="shared" si="1"/>
        <v>24.612500000000001</v>
      </c>
      <c r="AP51" s="69">
        <f t="shared" si="2"/>
        <v>3.938224499999996</v>
      </c>
      <c r="AQ51" s="69">
        <f t="shared" si="3"/>
        <v>8.3077799999999993</v>
      </c>
      <c r="AR51" s="69">
        <f t="shared" si="4"/>
        <v>5.2825974999999996</v>
      </c>
      <c r="AS51" s="69">
        <f t="shared" si="5"/>
        <v>5.25</v>
      </c>
      <c r="AT51" s="74">
        <f t="shared" si="6"/>
        <v>14.025193259999998</v>
      </c>
      <c r="AU51" s="74">
        <f t="shared" si="7"/>
        <v>12.191129525999997</v>
      </c>
      <c r="AV51" s="74">
        <f t="shared" si="8"/>
        <v>109.72016573399998</v>
      </c>
    </row>
    <row r="52" spans="1:48" s="52" customFormat="1">
      <c r="A52" s="52" t="s">
        <v>104</v>
      </c>
      <c r="B52" s="53">
        <v>41030</v>
      </c>
      <c r="C52" s="53">
        <v>41030</v>
      </c>
      <c r="D52" s="54" t="s">
        <v>55</v>
      </c>
      <c r="E52" s="55">
        <v>14.93</v>
      </c>
      <c r="F52" s="56" t="s">
        <v>206</v>
      </c>
      <c r="G52" s="56" t="s">
        <v>206</v>
      </c>
      <c r="H52" s="56" t="s">
        <v>206</v>
      </c>
      <c r="I52" s="56" t="s">
        <v>206</v>
      </c>
      <c r="J52" s="56" t="s">
        <v>206</v>
      </c>
      <c r="K52" s="56" t="s">
        <v>206</v>
      </c>
      <c r="L52" s="56" t="s">
        <v>206</v>
      </c>
      <c r="M52" s="56" t="s">
        <v>206</v>
      </c>
      <c r="N52" s="57">
        <v>1.3899999999999999E-2</v>
      </c>
      <c r="O52" s="57">
        <v>2.0000000000000001E-4</v>
      </c>
      <c r="P52" s="57">
        <v>-8.9999999999999998E-4</v>
      </c>
      <c r="Q52" s="57" t="s">
        <v>206</v>
      </c>
      <c r="R52" s="57" t="s">
        <v>206</v>
      </c>
      <c r="S52" s="57">
        <v>-1.9E-3</v>
      </c>
      <c r="T52" s="57" t="s">
        <v>206</v>
      </c>
      <c r="U52" s="57">
        <v>-1E-4</v>
      </c>
      <c r="V52" s="57" t="s">
        <v>206</v>
      </c>
      <c r="W52" s="57">
        <v>5.0000000000000001E-4</v>
      </c>
      <c r="X52" s="57" t="s">
        <v>206</v>
      </c>
      <c r="Y52" s="57" t="s">
        <v>206</v>
      </c>
      <c r="Z52" s="57" t="s">
        <v>206</v>
      </c>
      <c r="AA52" s="57" t="s">
        <v>206</v>
      </c>
      <c r="AB52" s="57">
        <v>-3.5999999999999999E-3</v>
      </c>
      <c r="AC52" s="57" t="s">
        <v>206</v>
      </c>
      <c r="AD52" s="57" t="s">
        <v>206</v>
      </c>
      <c r="AE52" s="57">
        <v>6.7999999999999996E-3</v>
      </c>
      <c r="AF52" s="57">
        <v>5.1999999999999998E-3</v>
      </c>
      <c r="AG52" s="57" t="s">
        <v>206</v>
      </c>
      <c r="AH52" s="57" t="s">
        <v>206</v>
      </c>
      <c r="AI52" s="57">
        <v>1.0362</v>
      </c>
      <c r="AJ52" s="52">
        <v>5.1999999999999998E-3</v>
      </c>
      <c r="AK52" s="52">
        <v>1.1000000000000001E-3</v>
      </c>
      <c r="AL52" s="52">
        <v>0.25</v>
      </c>
      <c r="AM52" s="72">
        <v>7.0000000000000001E-3</v>
      </c>
      <c r="AN52" s="69">
        <f t="shared" si="0"/>
        <v>60.494999999999997</v>
      </c>
      <c r="AO52" s="69">
        <f t="shared" si="1"/>
        <v>23.704999999999998</v>
      </c>
      <c r="AP52" s="69">
        <f t="shared" si="2"/>
        <v>2.1899190000000006</v>
      </c>
      <c r="AQ52" s="69">
        <f t="shared" si="3"/>
        <v>9.3257999999999992</v>
      </c>
      <c r="AR52" s="69">
        <f t="shared" si="4"/>
        <v>5.146045</v>
      </c>
      <c r="AS52" s="69">
        <f t="shared" si="5"/>
        <v>5.25</v>
      </c>
      <c r="AT52" s="74">
        <f t="shared" si="6"/>
        <v>13.794529320000001</v>
      </c>
      <c r="AU52" s="74">
        <f t="shared" si="7"/>
        <v>11.990629331999999</v>
      </c>
      <c r="AV52" s="74">
        <f t="shared" si="8"/>
        <v>107.91566398799999</v>
      </c>
    </row>
    <row r="53" spans="1:48" s="52" customFormat="1" ht="30">
      <c r="A53" s="52" t="s">
        <v>217</v>
      </c>
      <c r="B53" s="133">
        <v>40544</v>
      </c>
      <c r="C53" s="133">
        <v>40544</v>
      </c>
      <c r="D53" s="54" t="s">
        <v>218</v>
      </c>
      <c r="E53" s="55">
        <v>14.71</v>
      </c>
      <c r="F53" s="56" t="s">
        <v>206</v>
      </c>
      <c r="G53" s="56" t="s">
        <v>206</v>
      </c>
      <c r="H53" s="56" t="s">
        <v>206</v>
      </c>
      <c r="I53" s="56" t="s">
        <v>206</v>
      </c>
      <c r="J53" s="56">
        <v>0.41</v>
      </c>
      <c r="K53" s="56" t="s">
        <v>206</v>
      </c>
      <c r="L53" s="56" t="s">
        <v>206</v>
      </c>
      <c r="M53" s="56" t="s">
        <v>206</v>
      </c>
      <c r="N53" s="57">
        <v>1.43E-2</v>
      </c>
      <c r="O53" s="57" t="s">
        <v>206</v>
      </c>
      <c r="P53" s="57">
        <v>1.2999999999999999E-3</v>
      </c>
      <c r="Q53" s="57" t="s">
        <v>206</v>
      </c>
      <c r="R53" s="57" t="s">
        <v>206</v>
      </c>
      <c r="S53" s="57"/>
      <c r="T53" s="57" t="s">
        <v>206</v>
      </c>
      <c r="U53" s="57"/>
      <c r="V53" s="57" t="s">
        <v>206</v>
      </c>
      <c r="W53" s="57" t="s">
        <v>206</v>
      </c>
      <c r="X53" s="57" t="s">
        <v>206</v>
      </c>
      <c r="Y53" s="60"/>
      <c r="Z53" s="57" t="s">
        <v>206</v>
      </c>
      <c r="AA53" s="57" t="s">
        <v>206</v>
      </c>
      <c r="AB53" s="57">
        <v>2E-3</v>
      </c>
      <c r="AC53" s="57" t="s">
        <v>206</v>
      </c>
      <c r="AD53" s="57" t="s">
        <v>206</v>
      </c>
      <c r="AE53" s="57">
        <v>6.8999999999999999E-3</v>
      </c>
      <c r="AF53" s="57">
        <v>5.5999999999999999E-3</v>
      </c>
      <c r="AG53" s="57" t="s">
        <v>206</v>
      </c>
      <c r="AH53" s="57" t="s">
        <v>206</v>
      </c>
      <c r="AI53" s="57">
        <v>1.0383</v>
      </c>
      <c r="AJ53" s="52">
        <v>5.1999999999999998E-3</v>
      </c>
      <c r="AK53" s="52">
        <v>1.1000000000000001E-3</v>
      </c>
      <c r="AL53" s="52">
        <v>0.25</v>
      </c>
      <c r="AM53" s="72">
        <v>7.0000000000000001E-3</v>
      </c>
      <c r="AN53" s="69">
        <f t="shared" si="0"/>
        <v>60.494999999999997</v>
      </c>
      <c r="AO53" s="69">
        <f t="shared" si="1"/>
        <v>26.82</v>
      </c>
      <c r="AP53" s="69">
        <f t="shared" si="2"/>
        <v>2.3169585000000001</v>
      </c>
      <c r="AQ53" s="69">
        <f t="shared" si="3"/>
        <v>9.7340625000000003</v>
      </c>
      <c r="AR53" s="69">
        <f t="shared" si="4"/>
        <v>5.1559675</v>
      </c>
      <c r="AS53" s="69">
        <f t="shared" si="5"/>
        <v>5.25</v>
      </c>
      <c r="AT53" s="74">
        <f t="shared" si="6"/>
        <v>14.270358504999999</v>
      </c>
      <c r="AU53" s="74">
        <f t="shared" si="7"/>
        <v>12.4042347005</v>
      </c>
      <c r="AV53" s="74">
        <f t="shared" si="8"/>
        <v>111.6381123045</v>
      </c>
    </row>
    <row r="54" spans="1:48" s="52" customFormat="1">
      <c r="A54" s="52" t="s">
        <v>217</v>
      </c>
      <c r="B54" s="133">
        <v>40544</v>
      </c>
      <c r="C54" s="133">
        <v>40544</v>
      </c>
      <c r="D54" s="54" t="s">
        <v>219</v>
      </c>
      <c r="E54" s="55">
        <v>14.71</v>
      </c>
      <c r="F54" s="56" t="s">
        <v>206</v>
      </c>
      <c r="G54" s="56" t="s">
        <v>206</v>
      </c>
      <c r="H54" s="56" t="s">
        <v>206</v>
      </c>
      <c r="I54" s="56" t="s">
        <v>206</v>
      </c>
      <c r="J54" s="56">
        <v>0.41</v>
      </c>
      <c r="K54" s="56" t="s">
        <v>206</v>
      </c>
      <c r="L54" s="56" t="s">
        <v>206</v>
      </c>
      <c r="M54" s="56" t="s">
        <v>206</v>
      </c>
      <c r="N54" s="57">
        <v>1.43E-2</v>
      </c>
      <c r="O54" s="57" t="s">
        <v>206</v>
      </c>
      <c r="P54" s="57">
        <v>-4.7999999999999996E-3</v>
      </c>
      <c r="Q54" s="57" t="s">
        <v>206</v>
      </c>
      <c r="R54" s="57" t="s">
        <v>206</v>
      </c>
      <c r="S54" s="57"/>
      <c r="T54" s="57" t="s">
        <v>206</v>
      </c>
      <c r="U54" s="57"/>
      <c r="V54" s="57" t="s">
        <v>206</v>
      </c>
      <c r="W54" s="57" t="s">
        <v>206</v>
      </c>
      <c r="X54" s="57" t="s">
        <v>206</v>
      </c>
      <c r="Y54" s="60"/>
      <c r="Z54" s="57" t="s">
        <v>206</v>
      </c>
      <c r="AA54" s="57" t="s">
        <v>206</v>
      </c>
      <c r="AB54" s="57">
        <v>-4.4000000000000003E-3</v>
      </c>
      <c r="AC54" s="57" t="s">
        <v>206</v>
      </c>
      <c r="AD54" s="57" t="s">
        <v>206</v>
      </c>
      <c r="AE54" s="57">
        <v>6.8999999999999999E-3</v>
      </c>
      <c r="AF54" s="57">
        <v>5.5999999999999999E-3</v>
      </c>
      <c r="AG54" s="57" t="s">
        <v>206</v>
      </c>
      <c r="AH54" s="57" t="s">
        <v>206</v>
      </c>
      <c r="AI54" s="57">
        <v>1.0383</v>
      </c>
      <c r="AJ54" s="52">
        <v>5.1999999999999998E-3</v>
      </c>
      <c r="AK54" s="52">
        <v>1.1000000000000001E-3</v>
      </c>
      <c r="AL54" s="52">
        <v>0.25</v>
      </c>
      <c r="AM54" s="72">
        <v>7.0000000000000001E-3</v>
      </c>
      <c r="AN54" s="69">
        <f t="shared" si="0"/>
        <v>60.494999999999997</v>
      </c>
      <c r="AO54" s="69">
        <f t="shared" si="1"/>
        <v>22.245000000000001</v>
      </c>
      <c r="AP54" s="69">
        <f t="shared" si="2"/>
        <v>2.3169585000000001</v>
      </c>
      <c r="AQ54" s="69">
        <f t="shared" si="3"/>
        <v>9.7340625000000003</v>
      </c>
      <c r="AR54" s="69">
        <f t="shared" si="4"/>
        <v>5.1559675</v>
      </c>
      <c r="AS54" s="69">
        <f t="shared" si="5"/>
        <v>5.25</v>
      </c>
      <c r="AT54" s="74">
        <f t="shared" si="6"/>
        <v>13.675608505000001</v>
      </c>
      <c r="AU54" s="74">
        <f t="shared" si="7"/>
        <v>11.887259700500001</v>
      </c>
      <c r="AV54" s="74">
        <f t="shared" si="8"/>
        <v>106.98533730450001</v>
      </c>
    </row>
    <row r="55" spans="1:48" s="52" customFormat="1">
      <c r="A55" s="52" t="s">
        <v>110</v>
      </c>
      <c r="B55" s="131">
        <v>41183</v>
      </c>
      <c r="C55" s="53">
        <v>41183</v>
      </c>
      <c r="D55" s="54" t="s">
        <v>55</v>
      </c>
      <c r="E55" s="55">
        <v>18.22</v>
      </c>
      <c r="F55" s="56" t="s">
        <v>206</v>
      </c>
      <c r="G55" s="56">
        <v>1.19</v>
      </c>
      <c r="H55" s="56" t="s">
        <v>206</v>
      </c>
      <c r="I55" s="56">
        <v>2.84</v>
      </c>
      <c r="J55" s="56" t="s">
        <v>206</v>
      </c>
      <c r="K55" s="56">
        <v>0.3</v>
      </c>
      <c r="L55" s="56" t="s">
        <v>206</v>
      </c>
      <c r="M55" s="56" t="s">
        <v>206</v>
      </c>
      <c r="N55" s="57">
        <v>1.2800000000000001E-2</v>
      </c>
      <c r="O55" s="57" t="s">
        <v>206</v>
      </c>
      <c r="P55" s="57">
        <v>2.0000000000000001E-4</v>
      </c>
      <c r="Q55" s="57" t="s">
        <v>206</v>
      </c>
      <c r="R55" s="57" t="s">
        <v>206</v>
      </c>
      <c r="S55" s="57">
        <v>-1.1000000000000001E-3</v>
      </c>
      <c r="T55" s="57" t="s">
        <v>206</v>
      </c>
      <c r="U55" s="57">
        <v>-5.9999999999999995E-4</v>
      </c>
      <c r="V55" s="57" t="s">
        <v>206</v>
      </c>
      <c r="W55" s="57" t="s">
        <v>206</v>
      </c>
      <c r="X55" s="57" t="s">
        <v>206</v>
      </c>
      <c r="Y55" s="57" t="s">
        <v>206</v>
      </c>
      <c r="Z55" s="57">
        <v>2.0000000000000001E-4</v>
      </c>
      <c r="AA55" s="57" t="s">
        <v>206</v>
      </c>
      <c r="AB55" s="57" t="s">
        <v>206</v>
      </c>
      <c r="AC55" s="57" t="s">
        <v>206</v>
      </c>
      <c r="AD55" s="57" t="s">
        <v>206</v>
      </c>
      <c r="AE55" s="57">
        <v>6.6E-3</v>
      </c>
      <c r="AF55" s="57">
        <v>1.1999999999999999E-3</v>
      </c>
      <c r="AG55" s="57" t="s">
        <v>206</v>
      </c>
      <c r="AH55" s="57" t="s">
        <v>206</v>
      </c>
      <c r="AI55" s="57">
        <v>1.0463</v>
      </c>
      <c r="AJ55" s="52">
        <v>5.1999999999999998E-3</v>
      </c>
      <c r="AK55" s="52">
        <v>1.1000000000000001E-3</v>
      </c>
      <c r="AL55" s="52">
        <v>0.25</v>
      </c>
      <c r="AM55" s="72">
        <v>7.0000000000000001E-3</v>
      </c>
      <c r="AN55" s="69">
        <f t="shared" si="0"/>
        <v>60.494999999999997</v>
      </c>
      <c r="AO55" s="69">
        <f t="shared" si="1"/>
        <v>31.175000000000004</v>
      </c>
      <c r="AP55" s="69">
        <f t="shared" si="2"/>
        <v>2.8009185000000003</v>
      </c>
      <c r="AQ55" s="69">
        <f t="shared" si="3"/>
        <v>6.1208549999999997</v>
      </c>
      <c r="AR55" s="69">
        <f t="shared" si="4"/>
        <v>5.1937674999999999</v>
      </c>
      <c r="AS55" s="69">
        <f t="shared" si="5"/>
        <v>5.25</v>
      </c>
      <c r="AT55" s="74">
        <f t="shared" si="6"/>
        <v>14.43462033</v>
      </c>
      <c r="AU55" s="74">
        <f t="shared" si="7"/>
        <v>12.547016133</v>
      </c>
      <c r="AV55" s="74">
        <f t="shared" si="8"/>
        <v>112.923145197</v>
      </c>
    </row>
    <row r="56" spans="1:48" s="52" customFormat="1" ht="30">
      <c r="A56" s="52" t="s">
        <v>220</v>
      </c>
      <c r="B56" s="131">
        <v>41183</v>
      </c>
      <c r="C56" s="53">
        <v>41183</v>
      </c>
      <c r="D56" s="54" t="s">
        <v>221</v>
      </c>
      <c r="E56" s="55">
        <v>15.76</v>
      </c>
      <c r="F56" s="56" t="s">
        <v>206</v>
      </c>
      <c r="G56" s="56" t="s">
        <v>206</v>
      </c>
      <c r="H56" s="56" t="s">
        <v>206</v>
      </c>
      <c r="I56" s="56" t="s">
        <v>206</v>
      </c>
      <c r="J56" s="56" t="s">
        <v>206</v>
      </c>
      <c r="K56" s="56">
        <v>0.17</v>
      </c>
      <c r="L56" s="56" t="s">
        <v>206</v>
      </c>
      <c r="M56" s="56" t="s">
        <v>206</v>
      </c>
      <c r="N56" s="57">
        <v>1.5800000000000002E-2</v>
      </c>
      <c r="O56" s="57">
        <v>5.0000000000000001E-4</v>
      </c>
      <c r="P56" s="57">
        <v>-1.1000000000000001E-3</v>
      </c>
      <c r="Q56" s="57" t="s">
        <v>206</v>
      </c>
      <c r="R56" s="57" t="s">
        <v>206</v>
      </c>
      <c r="S56" s="57">
        <v>-3.3999999999999998E-3</v>
      </c>
      <c r="T56" s="57" t="s">
        <v>206</v>
      </c>
      <c r="U56" s="57">
        <v>-1E-4</v>
      </c>
      <c r="V56" s="57" t="s">
        <v>206</v>
      </c>
      <c r="W56" s="57" t="s">
        <v>206</v>
      </c>
      <c r="X56" s="57" t="s">
        <v>206</v>
      </c>
      <c r="Y56" s="57" t="s">
        <v>206</v>
      </c>
      <c r="Z56" s="57" t="s">
        <v>206</v>
      </c>
      <c r="AA56" s="57" t="s">
        <v>206</v>
      </c>
      <c r="AB56" s="57">
        <v>-5.0000000000000001E-4</v>
      </c>
      <c r="AC56" s="57" t="s">
        <v>206</v>
      </c>
      <c r="AD56" s="57" t="s">
        <v>206</v>
      </c>
      <c r="AE56" s="57">
        <v>6.6E-3</v>
      </c>
      <c r="AF56" s="57">
        <v>4.4999999999999997E-3</v>
      </c>
      <c r="AG56" s="57" t="s">
        <v>206</v>
      </c>
      <c r="AH56" s="57" t="s">
        <v>206</v>
      </c>
      <c r="AI56" s="57">
        <v>1.056</v>
      </c>
      <c r="AJ56" s="52">
        <v>5.1999999999999998E-3</v>
      </c>
      <c r="AK56" s="52">
        <v>1.1000000000000001E-3</v>
      </c>
      <c r="AL56" s="52">
        <v>0.25</v>
      </c>
      <c r="AM56" s="72">
        <v>7.0000000000000001E-3</v>
      </c>
      <c r="AN56" s="69">
        <f t="shared" si="0"/>
        <v>60.494999999999997</v>
      </c>
      <c r="AO56" s="69">
        <f t="shared" si="1"/>
        <v>24.705000000000002</v>
      </c>
      <c r="AP56" s="69">
        <f t="shared" si="2"/>
        <v>3.387720000000003</v>
      </c>
      <c r="AQ56" s="69">
        <f t="shared" si="3"/>
        <v>8.7911999999999999</v>
      </c>
      <c r="AR56" s="69">
        <f t="shared" si="4"/>
        <v>5.2396000000000003</v>
      </c>
      <c r="AS56" s="69">
        <f t="shared" si="5"/>
        <v>5.25</v>
      </c>
      <c r="AT56" s="74">
        <f t="shared" si="6"/>
        <v>14.022907600000002</v>
      </c>
      <c r="AU56" s="74">
        <f t="shared" si="7"/>
        <v>12.189142760000001</v>
      </c>
      <c r="AV56" s="74">
        <f t="shared" si="8"/>
        <v>109.70228484</v>
      </c>
    </row>
    <row r="57" spans="1:48" s="52" customFormat="1" ht="30">
      <c r="A57" s="52" t="s">
        <v>220</v>
      </c>
      <c r="B57" s="131">
        <v>41183</v>
      </c>
      <c r="C57" s="53">
        <v>41183</v>
      </c>
      <c r="D57" s="54" t="s">
        <v>222</v>
      </c>
      <c r="E57" s="55">
        <v>15.76</v>
      </c>
      <c r="F57" s="56" t="s">
        <v>206</v>
      </c>
      <c r="G57" s="56" t="s">
        <v>206</v>
      </c>
      <c r="H57" s="56" t="s">
        <v>206</v>
      </c>
      <c r="I57" s="56" t="s">
        <v>206</v>
      </c>
      <c r="J57" s="56" t="s">
        <v>206</v>
      </c>
      <c r="K57" s="56">
        <v>0.16</v>
      </c>
      <c r="L57" s="56" t="s">
        <v>206</v>
      </c>
      <c r="M57" s="56" t="s">
        <v>206</v>
      </c>
      <c r="N57" s="57">
        <v>1.5800000000000002E-2</v>
      </c>
      <c r="O57" s="57">
        <v>5.0000000000000001E-4</v>
      </c>
      <c r="P57" s="57">
        <v>-1.1000000000000001E-3</v>
      </c>
      <c r="Q57" s="57" t="s">
        <v>206</v>
      </c>
      <c r="R57" s="57" t="s">
        <v>206</v>
      </c>
      <c r="S57" s="57">
        <v>5.0000000000000001E-4</v>
      </c>
      <c r="T57" s="57" t="s">
        <v>206</v>
      </c>
      <c r="U57" s="57">
        <v>-1E-4</v>
      </c>
      <c r="V57" s="57" t="s">
        <v>206</v>
      </c>
      <c r="W57" s="57" t="s">
        <v>206</v>
      </c>
      <c r="X57" s="57" t="s">
        <v>206</v>
      </c>
      <c r="Y57" s="57" t="s">
        <v>206</v>
      </c>
      <c r="Z57" s="57" t="s">
        <v>206</v>
      </c>
      <c r="AA57" s="57" t="s">
        <v>206</v>
      </c>
      <c r="AB57" s="57">
        <v>-5.0000000000000001E-4</v>
      </c>
      <c r="AC57" s="57" t="s">
        <v>206</v>
      </c>
      <c r="AD57" s="57" t="s">
        <v>206</v>
      </c>
      <c r="AE57" s="57">
        <v>6.6E-3</v>
      </c>
      <c r="AF57" s="57">
        <v>4.4999999999999997E-3</v>
      </c>
      <c r="AG57" s="57" t="s">
        <v>206</v>
      </c>
      <c r="AH57" s="57" t="s">
        <v>206</v>
      </c>
      <c r="AI57" s="57">
        <v>1.056</v>
      </c>
      <c r="AJ57" s="52">
        <v>5.1999999999999998E-3</v>
      </c>
      <c r="AK57" s="52">
        <v>1.1000000000000001E-3</v>
      </c>
      <c r="AL57" s="52">
        <v>0.25</v>
      </c>
      <c r="AM57" s="72">
        <v>7.0000000000000001E-3</v>
      </c>
      <c r="AN57" s="69">
        <f t="shared" si="0"/>
        <v>60.494999999999997</v>
      </c>
      <c r="AO57" s="69">
        <f t="shared" si="1"/>
        <v>27.620000000000005</v>
      </c>
      <c r="AP57" s="69">
        <f t="shared" si="2"/>
        <v>3.387720000000003</v>
      </c>
      <c r="AQ57" s="69">
        <f t="shared" si="3"/>
        <v>8.7911999999999999</v>
      </c>
      <c r="AR57" s="69">
        <f t="shared" si="4"/>
        <v>5.2396000000000003</v>
      </c>
      <c r="AS57" s="69">
        <f t="shared" si="5"/>
        <v>5.25</v>
      </c>
      <c r="AT57" s="74">
        <f t="shared" si="6"/>
        <v>14.401857600000001</v>
      </c>
      <c r="AU57" s="74">
        <f t="shared" si="7"/>
        <v>12.518537760000001</v>
      </c>
      <c r="AV57" s="74">
        <f t="shared" si="8"/>
        <v>112.66683984000001</v>
      </c>
    </row>
    <row r="58" spans="1:48" s="52" customFormat="1">
      <c r="A58" s="52" t="s">
        <v>111</v>
      </c>
      <c r="B58" s="53">
        <v>41030</v>
      </c>
      <c r="C58" s="53">
        <v>41030</v>
      </c>
      <c r="D58" s="54" t="s">
        <v>55</v>
      </c>
      <c r="E58" s="55">
        <v>20.77</v>
      </c>
      <c r="F58" s="56" t="s">
        <v>206</v>
      </c>
      <c r="G58" s="56">
        <v>0.1</v>
      </c>
      <c r="H58" s="56">
        <v>0.93</v>
      </c>
      <c r="I58" s="56" t="s">
        <v>206</v>
      </c>
      <c r="J58" s="56" t="s">
        <v>206</v>
      </c>
      <c r="K58" s="56" t="s">
        <v>206</v>
      </c>
      <c r="L58" s="56" t="s">
        <v>206</v>
      </c>
      <c r="M58" s="56" t="s">
        <v>206</v>
      </c>
      <c r="N58" s="57">
        <v>2.1700000000000001E-2</v>
      </c>
      <c r="O58" s="57">
        <v>8.9999999999999998E-4</v>
      </c>
      <c r="P58" s="57">
        <v>2.9999999999999997E-4</v>
      </c>
      <c r="Q58" s="57" t="s">
        <v>206</v>
      </c>
      <c r="R58" s="57" t="s">
        <v>206</v>
      </c>
      <c r="S58" s="57">
        <v>5.9999999999999995E-4</v>
      </c>
      <c r="T58" s="57" t="s">
        <v>206</v>
      </c>
      <c r="U58" s="57" t="s">
        <v>206</v>
      </c>
      <c r="V58" s="57" t="s">
        <v>206</v>
      </c>
      <c r="W58" s="57" t="s">
        <v>206</v>
      </c>
      <c r="X58" s="57" t="s">
        <v>206</v>
      </c>
      <c r="Y58" s="60">
        <v>4.0000000000000003E-5</v>
      </c>
      <c r="Z58" s="57" t="s">
        <v>206</v>
      </c>
      <c r="AA58" s="57" t="s">
        <v>206</v>
      </c>
      <c r="AB58" s="57">
        <v>3.3E-3</v>
      </c>
      <c r="AC58" s="57" t="s">
        <v>206</v>
      </c>
      <c r="AD58" s="57" t="s">
        <v>206</v>
      </c>
      <c r="AE58" s="57">
        <v>6.8999999999999999E-3</v>
      </c>
      <c r="AF58" s="57">
        <v>3.5999999999999999E-3</v>
      </c>
      <c r="AG58" s="57" t="s">
        <v>206</v>
      </c>
      <c r="AH58" s="57" t="s">
        <v>206</v>
      </c>
      <c r="AI58" s="57">
        <v>1.0564</v>
      </c>
      <c r="AJ58" s="52">
        <v>5.1999999999999998E-3</v>
      </c>
      <c r="AK58" s="52">
        <v>1.1000000000000001E-3</v>
      </c>
      <c r="AL58" s="52">
        <v>0.25</v>
      </c>
      <c r="AM58" s="72">
        <v>7.0000000000000001E-3</v>
      </c>
      <c r="AN58" s="69">
        <f t="shared" si="0"/>
        <v>60.494999999999997</v>
      </c>
      <c r="AO58" s="69">
        <f t="shared" si="1"/>
        <v>39.454999999999998</v>
      </c>
      <c r="AP58" s="69">
        <f t="shared" si="2"/>
        <v>3.411918</v>
      </c>
      <c r="AQ58" s="69">
        <f t="shared" si="3"/>
        <v>8.3191499999999987</v>
      </c>
      <c r="AR58" s="69">
        <f t="shared" si="4"/>
        <v>5.2414899999999998</v>
      </c>
      <c r="AS58" s="69">
        <f t="shared" si="5"/>
        <v>5.25</v>
      </c>
      <c r="AT58" s="74">
        <f t="shared" si="6"/>
        <v>15.882432539999998</v>
      </c>
      <c r="AU58" s="74">
        <f t="shared" si="7"/>
        <v>13.805499053999998</v>
      </c>
      <c r="AV58" s="74">
        <f t="shared" si="8"/>
        <v>124.24949148599998</v>
      </c>
    </row>
    <row r="59" spans="1:48" s="52" customFormat="1">
      <c r="A59" s="52" t="s">
        <v>112</v>
      </c>
      <c r="B59" s="53">
        <v>41030</v>
      </c>
      <c r="C59" s="53">
        <v>41030</v>
      </c>
      <c r="D59" s="54" t="s">
        <v>55</v>
      </c>
      <c r="E59" s="55">
        <v>14.34</v>
      </c>
      <c r="F59" s="56" t="s">
        <v>206</v>
      </c>
      <c r="G59" s="56" t="s">
        <v>206</v>
      </c>
      <c r="H59" s="56" t="s">
        <v>206</v>
      </c>
      <c r="I59" s="56" t="s">
        <v>206</v>
      </c>
      <c r="J59" s="56" t="s">
        <v>206</v>
      </c>
      <c r="K59" s="56">
        <v>0.08</v>
      </c>
      <c r="L59" s="56" t="s">
        <v>206</v>
      </c>
      <c r="M59" s="56" t="s">
        <v>206</v>
      </c>
      <c r="N59" s="57">
        <v>1.2800000000000001E-2</v>
      </c>
      <c r="O59" s="60">
        <v>4.0000000000000003E-5</v>
      </c>
      <c r="P59" s="57">
        <v>1.1999999999999999E-3</v>
      </c>
      <c r="Q59" s="57" t="s">
        <v>206</v>
      </c>
      <c r="R59" s="57" t="s">
        <v>206</v>
      </c>
      <c r="S59" s="57" t="s">
        <v>206</v>
      </c>
      <c r="T59" s="57" t="s">
        <v>206</v>
      </c>
      <c r="U59" s="57">
        <v>-1E-4</v>
      </c>
      <c r="V59" s="57" t="s">
        <v>206</v>
      </c>
      <c r="W59" s="57">
        <v>2.9999999999999997E-4</v>
      </c>
      <c r="X59" s="57" t="s">
        <v>206</v>
      </c>
      <c r="Y59" s="57">
        <v>1E-4</v>
      </c>
      <c r="Z59" s="57" t="s">
        <v>206</v>
      </c>
      <c r="AA59" s="57" t="s">
        <v>206</v>
      </c>
      <c r="AB59" s="57">
        <v>8.9999999999999998E-4</v>
      </c>
      <c r="AC59" s="57" t="s">
        <v>206</v>
      </c>
      <c r="AD59" s="57" t="s">
        <v>206</v>
      </c>
      <c r="AE59" s="57">
        <v>7.0000000000000001E-3</v>
      </c>
      <c r="AF59" s="57">
        <v>5.4000000000000003E-3</v>
      </c>
      <c r="AG59" s="57" t="s">
        <v>206</v>
      </c>
      <c r="AH59" s="57" t="s">
        <v>206</v>
      </c>
      <c r="AI59" s="57">
        <v>1.048</v>
      </c>
      <c r="AJ59" s="52">
        <v>5.1999999999999998E-3</v>
      </c>
      <c r="AK59" s="52">
        <v>1.1000000000000001E-3</v>
      </c>
      <c r="AL59" s="52">
        <v>0.25</v>
      </c>
      <c r="AM59" s="72">
        <v>7.0000000000000001E-3</v>
      </c>
      <c r="AN59" s="69">
        <f t="shared" si="0"/>
        <v>60.494999999999997</v>
      </c>
      <c r="AO59" s="69">
        <f t="shared" si="1"/>
        <v>25.175000000000001</v>
      </c>
      <c r="AP59" s="69">
        <f t="shared" si="2"/>
        <v>2.9037600000000023</v>
      </c>
      <c r="AQ59" s="69">
        <f t="shared" si="3"/>
        <v>9.7464000000000013</v>
      </c>
      <c r="AR59" s="69">
        <f t="shared" si="4"/>
        <v>5.2018000000000004</v>
      </c>
      <c r="AS59" s="69">
        <f t="shared" si="5"/>
        <v>5.25</v>
      </c>
      <c r="AT59" s="74">
        <f t="shared" si="6"/>
        <v>14.140354800000003</v>
      </c>
      <c r="AU59" s="74">
        <f t="shared" si="7"/>
        <v>12.291231480000002</v>
      </c>
      <c r="AV59" s="74">
        <f t="shared" si="8"/>
        <v>110.62108332000001</v>
      </c>
    </row>
    <row r="60" spans="1:48" s="52" customFormat="1">
      <c r="A60" s="52" t="s">
        <v>113</v>
      </c>
      <c r="B60" s="133">
        <v>40664</v>
      </c>
      <c r="C60" s="133">
        <v>40664</v>
      </c>
      <c r="D60" s="54" t="s">
        <v>55</v>
      </c>
      <c r="E60" s="55">
        <v>17.64</v>
      </c>
      <c r="F60" s="56">
        <v>2.5</v>
      </c>
      <c r="G60" s="56"/>
      <c r="H60" s="56" t="s">
        <v>206</v>
      </c>
      <c r="I60" s="56" t="s">
        <v>206</v>
      </c>
      <c r="J60" s="56" t="s">
        <v>206</v>
      </c>
      <c r="K60" s="56" t="s">
        <v>206</v>
      </c>
      <c r="L60" s="56" t="s">
        <v>206</v>
      </c>
      <c r="M60" s="56">
        <v>0.22</v>
      </c>
      <c r="N60" s="57">
        <v>1.34E-2</v>
      </c>
      <c r="O60" s="57">
        <v>1.1000000000000001E-3</v>
      </c>
      <c r="P60" s="57">
        <v>-1.1999999999999999E-3</v>
      </c>
      <c r="Q60" s="57">
        <v>-3.5000000000000001E-3</v>
      </c>
      <c r="R60" s="57" t="s">
        <v>206</v>
      </c>
      <c r="S60" s="57" t="s">
        <v>206</v>
      </c>
      <c r="T60" s="57" t="s">
        <v>206</v>
      </c>
      <c r="U60" s="57" t="s">
        <v>206</v>
      </c>
      <c r="V60" s="57" t="s">
        <v>206</v>
      </c>
      <c r="W60" s="57" t="s">
        <v>206</v>
      </c>
      <c r="X60" s="57" t="s">
        <v>206</v>
      </c>
      <c r="Y60" s="57"/>
      <c r="Z60" s="57" t="s">
        <v>206</v>
      </c>
      <c r="AA60" s="57" t="s">
        <v>206</v>
      </c>
      <c r="AB60" s="57">
        <v>3.0000000000000001E-3</v>
      </c>
      <c r="AC60" s="57" t="s">
        <v>206</v>
      </c>
      <c r="AD60" s="57" t="s">
        <v>206</v>
      </c>
      <c r="AE60" s="57">
        <v>5.7000000000000002E-3</v>
      </c>
      <c r="AF60" s="57">
        <v>2.7000000000000001E-3</v>
      </c>
      <c r="AG60" s="57" t="s">
        <v>206</v>
      </c>
      <c r="AH60" s="57" t="s">
        <v>206</v>
      </c>
      <c r="AI60" s="57">
        <v>1.0448</v>
      </c>
      <c r="AJ60" s="52">
        <v>5.1999999999999998E-3</v>
      </c>
      <c r="AK60" s="52">
        <v>1.1000000000000001E-3</v>
      </c>
      <c r="AL60" s="52">
        <v>0.25</v>
      </c>
      <c r="AM60" s="72">
        <v>7.0000000000000001E-3</v>
      </c>
      <c r="AN60" s="69">
        <f t="shared" si="0"/>
        <v>60.494999999999997</v>
      </c>
      <c r="AO60" s="69">
        <f t="shared" si="1"/>
        <v>27.71</v>
      </c>
      <c r="AP60" s="69">
        <f t="shared" si="2"/>
        <v>2.710175999999997</v>
      </c>
      <c r="AQ60" s="69">
        <f t="shared" si="3"/>
        <v>6.5822400000000005</v>
      </c>
      <c r="AR60" s="69">
        <f t="shared" si="4"/>
        <v>5.1866799999999991</v>
      </c>
      <c r="AS60" s="69">
        <f t="shared" si="5"/>
        <v>5.25</v>
      </c>
      <c r="AT60" s="74">
        <f t="shared" si="6"/>
        <v>14.031432479999999</v>
      </c>
      <c r="AU60" s="74">
        <f t="shared" si="7"/>
        <v>12.196552848</v>
      </c>
      <c r="AV60" s="74">
        <f t="shared" si="8"/>
        <v>109.76897563199999</v>
      </c>
    </row>
    <row r="61" spans="1:48" s="52" customFormat="1">
      <c r="A61" s="52" t="s">
        <v>114</v>
      </c>
      <c r="B61" s="131">
        <v>41153</v>
      </c>
      <c r="C61" s="53">
        <v>41153</v>
      </c>
      <c r="D61" s="54" t="s">
        <v>55</v>
      </c>
      <c r="E61" s="55">
        <v>13.05</v>
      </c>
      <c r="F61" s="56" t="s">
        <v>206</v>
      </c>
      <c r="G61" s="56">
        <v>-0.03</v>
      </c>
      <c r="H61" s="56" t="s">
        <v>206</v>
      </c>
      <c r="I61" s="56">
        <v>2.4900000000000002</v>
      </c>
      <c r="J61" s="56" t="s">
        <v>206</v>
      </c>
      <c r="K61" s="56" t="s">
        <v>206</v>
      </c>
      <c r="L61" s="56" t="s">
        <v>206</v>
      </c>
      <c r="M61" s="56" t="s">
        <v>206</v>
      </c>
      <c r="N61" s="57">
        <v>1.4200000000000001E-2</v>
      </c>
      <c r="O61" s="57">
        <v>2.0000000000000001E-4</v>
      </c>
      <c r="P61" s="57">
        <v>-1.5E-3</v>
      </c>
      <c r="Q61" s="57">
        <v>-3.2000000000000002E-3</v>
      </c>
      <c r="R61" s="57" t="s">
        <v>206</v>
      </c>
      <c r="S61" s="57" t="s">
        <v>206</v>
      </c>
      <c r="T61" s="57" t="s">
        <v>206</v>
      </c>
      <c r="U61" s="57">
        <v>-4.0000000000000002E-4</v>
      </c>
      <c r="V61" s="57">
        <v>1.8E-3</v>
      </c>
      <c r="W61" s="57">
        <v>2.9999999999999997E-4</v>
      </c>
      <c r="X61" s="60">
        <v>4.0000000000000003E-5</v>
      </c>
      <c r="Y61" s="57" t="s">
        <v>206</v>
      </c>
      <c r="Z61" s="57" t="s">
        <v>206</v>
      </c>
      <c r="AA61" s="57" t="s">
        <v>206</v>
      </c>
      <c r="AB61" s="57">
        <v>2.5000000000000001E-3</v>
      </c>
      <c r="AC61" s="57">
        <v>-1E-4</v>
      </c>
      <c r="AD61" s="57" t="s">
        <v>206</v>
      </c>
      <c r="AE61" s="57">
        <v>7.4999999999999997E-3</v>
      </c>
      <c r="AF61" s="57">
        <v>5.1999999999999998E-3</v>
      </c>
      <c r="AG61" s="57" t="s">
        <v>206</v>
      </c>
      <c r="AH61" s="57" t="s">
        <v>206</v>
      </c>
      <c r="AI61" s="57">
        <v>1.0377000000000001</v>
      </c>
      <c r="AJ61" s="52">
        <v>5.1999999999999998E-3</v>
      </c>
      <c r="AK61" s="52">
        <v>1.1000000000000001E-3</v>
      </c>
      <c r="AL61" s="52">
        <v>0.25</v>
      </c>
      <c r="AM61" s="72">
        <v>7.0000000000000001E-3</v>
      </c>
      <c r="AN61" s="69">
        <f t="shared" si="0"/>
        <v>60.494999999999997</v>
      </c>
      <c r="AO61" s="69">
        <f t="shared" si="1"/>
        <v>24.090000000000003</v>
      </c>
      <c r="AP61" s="69">
        <f t="shared" si="2"/>
        <v>2.2806615000000039</v>
      </c>
      <c r="AQ61" s="69">
        <f t="shared" si="3"/>
        <v>9.8840925000000013</v>
      </c>
      <c r="AR61" s="69">
        <f t="shared" si="4"/>
        <v>5.1531325000000008</v>
      </c>
      <c r="AS61" s="69">
        <f t="shared" si="5"/>
        <v>5.25</v>
      </c>
      <c r="AT61" s="74">
        <f t="shared" si="6"/>
        <v>13.929875245000003</v>
      </c>
      <c r="AU61" s="74">
        <f t="shared" si="7"/>
        <v>12.108276174500004</v>
      </c>
      <c r="AV61" s="74">
        <f t="shared" si="8"/>
        <v>108.97448557050002</v>
      </c>
    </row>
    <row r="62" spans="1:48" s="52" customFormat="1">
      <c r="A62" s="52" t="s">
        <v>115</v>
      </c>
      <c r="B62" s="53">
        <v>41061</v>
      </c>
      <c r="C62" s="53">
        <v>41061</v>
      </c>
      <c r="D62" s="54" t="s">
        <v>55</v>
      </c>
      <c r="E62" s="55">
        <v>16.260000000000002</v>
      </c>
      <c r="F62" s="56" t="s">
        <v>206</v>
      </c>
      <c r="G62" s="56">
        <v>-1.21</v>
      </c>
      <c r="H62" s="56" t="s">
        <v>206</v>
      </c>
      <c r="I62" s="56">
        <v>2.84</v>
      </c>
      <c r="J62" s="56" t="s">
        <v>206</v>
      </c>
      <c r="K62" s="56" t="s">
        <v>206</v>
      </c>
      <c r="L62" s="56" t="s">
        <v>206</v>
      </c>
      <c r="M62" s="56" t="s">
        <v>206</v>
      </c>
      <c r="N62" s="57">
        <v>1.4E-2</v>
      </c>
      <c r="O62" s="57">
        <v>1.1000000000000001E-3</v>
      </c>
      <c r="P62" s="57">
        <v>-1.2999999999999999E-3</v>
      </c>
      <c r="Q62" s="57" t="s">
        <v>206</v>
      </c>
      <c r="R62" s="57" t="s">
        <v>206</v>
      </c>
      <c r="S62" s="57" t="s">
        <v>206</v>
      </c>
      <c r="T62" s="57" t="s">
        <v>206</v>
      </c>
      <c r="U62" s="57">
        <v>-2.9999999999999997E-4</v>
      </c>
      <c r="V62" s="57" t="s">
        <v>206</v>
      </c>
      <c r="W62" s="57" t="s">
        <v>206</v>
      </c>
      <c r="X62" s="57" t="s">
        <v>206</v>
      </c>
      <c r="Y62" s="57" t="s">
        <v>206</v>
      </c>
      <c r="Z62" s="57" t="s">
        <v>206</v>
      </c>
      <c r="AA62" s="57" t="s">
        <v>206</v>
      </c>
      <c r="AB62" s="57">
        <v>1.6999999999999999E-3</v>
      </c>
      <c r="AC62" s="57" t="s">
        <v>206</v>
      </c>
      <c r="AD62" s="57" t="s">
        <v>206</v>
      </c>
      <c r="AE62" s="57">
        <v>5.5999999999999999E-3</v>
      </c>
      <c r="AF62" s="57">
        <v>3.2000000000000002E-3</v>
      </c>
      <c r="AG62" s="57" t="s">
        <v>206</v>
      </c>
      <c r="AH62" s="57" t="s">
        <v>206</v>
      </c>
      <c r="AI62" s="57">
        <v>1.0468</v>
      </c>
      <c r="AJ62" s="52">
        <v>5.1999999999999998E-3</v>
      </c>
      <c r="AK62" s="52">
        <v>1.1000000000000001E-3</v>
      </c>
      <c r="AL62" s="52">
        <v>0.25</v>
      </c>
      <c r="AM62" s="72">
        <v>7.0000000000000001E-3</v>
      </c>
      <c r="AN62" s="69">
        <f t="shared" si="0"/>
        <v>60.494999999999997</v>
      </c>
      <c r="AO62" s="69">
        <f t="shared" si="1"/>
        <v>28.015000000000001</v>
      </c>
      <c r="AP62" s="69">
        <f t="shared" si="2"/>
        <v>2.831165999999997</v>
      </c>
      <c r="AQ62" s="69">
        <f t="shared" si="3"/>
        <v>6.9088799999999999</v>
      </c>
      <c r="AR62" s="69">
        <f t="shared" si="4"/>
        <v>5.1961299999999992</v>
      </c>
      <c r="AS62" s="69">
        <f t="shared" si="5"/>
        <v>5.25</v>
      </c>
      <c r="AT62" s="74">
        <f t="shared" si="6"/>
        <v>14.130502879999998</v>
      </c>
      <c r="AU62" s="74">
        <f t="shared" si="7"/>
        <v>12.282667887999999</v>
      </c>
      <c r="AV62" s="74">
        <f t="shared" si="8"/>
        <v>110.54401099199998</v>
      </c>
    </row>
    <row r="63" spans="1:48" s="52" customFormat="1">
      <c r="A63" s="52" t="s">
        <v>117</v>
      </c>
      <c r="B63" s="131">
        <v>41183</v>
      </c>
      <c r="C63" s="53">
        <v>41183</v>
      </c>
      <c r="D63" s="54" t="s">
        <v>55</v>
      </c>
      <c r="E63" s="55">
        <v>13.61</v>
      </c>
      <c r="F63" s="56" t="s">
        <v>206</v>
      </c>
      <c r="G63" s="56">
        <v>1.28</v>
      </c>
      <c r="H63" s="56" t="s">
        <v>206</v>
      </c>
      <c r="I63" s="56">
        <v>2.56</v>
      </c>
      <c r="J63" s="56" t="s">
        <v>206</v>
      </c>
      <c r="K63" s="56" t="s">
        <v>206</v>
      </c>
      <c r="L63" s="56" t="s">
        <v>206</v>
      </c>
      <c r="M63" s="56" t="s">
        <v>206</v>
      </c>
      <c r="N63" s="57">
        <v>1.6299999999999999E-2</v>
      </c>
      <c r="O63" s="57">
        <v>5.9999999999999995E-4</v>
      </c>
      <c r="P63" s="57">
        <v>-2.8E-3</v>
      </c>
      <c r="Q63" s="57" t="s">
        <v>206</v>
      </c>
      <c r="R63" s="57" t="s">
        <v>206</v>
      </c>
      <c r="S63" s="57" t="s">
        <v>206</v>
      </c>
      <c r="T63" s="57" t="s">
        <v>206</v>
      </c>
      <c r="U63" s="57">
        <v>-2.0000000000000001E-4</v>
      </c>
      <c r="V63" s="57" t="s">
        <v>206</v>
      </c>
      <c r="W63" s="57" t="s">
        <v>206</v>
      </c>
      <c r="X63" s="57" t="s">
        <v>206</v>
      </c>
      <c r="Y63" s="57" t="s">
        <v>206</v>
      </c>
      <c r="Z63" s="57" t="s">
        <v>206</v>
      </c>
      <c r="AA63" s="57" t="s">
        <v>206</v>
      </c>
      <c r="AB63" s="57">
        <v>1.8E-3</v>
      </c>
      <c r="AC63" s="57" t="s">
        <v>206</v>
      </c>
      <c r="AD63" s="57" t="s">
        <v>206</v>
      </c>
      <c r="AE63" s="57">
        <v>4.4999999999999997E-3</v>
      </c>
      <c r="AF63" s="57">
        <v>3.5999999999999999E-3</v>
      </c>
      <c r="AG63" s="57" t="s">
        <v>206</v>
      </c>
      <c r="AH63" s="57" t="s">
        <v>206</v>
      </c>
      <c r="AI63" s="57">
        <v>1.0561</v>
      </c>
      <c r="AJ63" s="52">
        <v>5.1999999999999998E-3</v>
      </c>
      <c r="AK63" s="52">
        <v>1.1000000000000001E-3</v>
      </c>
      <c r="AL63" s="52">
        <v>0.25</v>
      </c>
      <c r="AM63" s="73">
        <v>4.8999999999999998E-3</v>
      </c>
      <c r="AN63" s="69">
        <f t="shared" si="0"/>
        <v>60.494999999999997</v>
      </c>
      <c r="AO63" s="69">
        <f t="shared" si="1"/>
        <v>27.875</v>
      </c>
      <c r="AP63" s="69">
        <f t="shared" si="2"/>
        <v>3.3937695000000021</v>
      </c>
      <c r="AQ63" s="69">
        <f t="shared" si="3"/>
        <v>6.4158074999999997</v>
      </c>
      <c r="AR63" s="69">
        <f t="shared" si="4"/>
        <v>5.2400725000000001</v>
      </c>
      <c r="AS63" s="69">
        <f t="shared" si="5"/>
        <v>3.6749999999999998</v>
      </c>
      <c r="AT63" s="74">
        <f t="shared" si="6"/>
        <v>13.922304435000001</v>
      </c>
      <c r="AU63" s="74">
        <f t="shared" si="7"/>
        <v>12.101695393500002</v>
      </c>
      <c r="AV63" s="74">
        <f t="shared" si="8"/>
        <v>108.91525854150001</v>
      </c>
    </row>
    <row r="64" spans="1:48" s="52" customFormat="1">
      <c r="A64" s="52" t="s">
        <v>118</v>
      </c>
      <c r="B64" s="53">
        <v>40909</v>
      </c>
      <c r="C64" s="53">
        <v>40909</v>
      </c>
      <c r="D64" s="54" t="s">
        <v>55</v>
      </c>
      <c r="E64" s="55">
        <v>8.25</v>
      </c>
      <c r="F64" s="56" t="s">
        <v>206</v>
      </c>
      <c r="G64" s="56">
        <v>0.1</v>
      </c>
      <c r="H64" s="56">
        <v>0.56999999999999995</v>
      </c>
      <c r="I64" s="56" t="s">
        <v>206</v>
      </c>
      <c r="J64" s="56" t="s">
        <v>206</v>
      </c>
      <c r="K64" s="56">
        <v>0.17</v>
      </c>
      <c r="L64" s="56" t="s">
        <v>206</v>
      </c>
      <c r="M64" s="56" t="s">
        <v>206</v>
      </c>
      <c r="N64" s="57">
        <v>1.17E-2</v>
      </c>
      <c r="O64" s="57" t="s">
        <v>206</v>
      </c>
      <c r="P64" s="57">
        <v>-3.0999999999999999E-3</v>
      </c>
      <c r="Q64" s="57">
        <v>4.0000000000000002E-4</v>
      </c>
      <c r="R64" s="57" t="s">
        <v>206</v>
      </c>
      <c r="S64" s="57" t="s">
        <v>206</v>
      </c>
      <c r="T64" s="57" t="s">
        <v>206</v>
      </c>
      <c r="U64" s="57">
        <v>-2.9999999999999997E-4</v>
      </c>
      <c r="V64" s="57" t="s">
        <v>206</v>
      </c>
      <c r="W64" s="57">
        <v>2.9999999999999997E-4</v>
      </c>
      <c r="X64" s="57">
        <v>2.0000000000000001E-4</v>
      </c>
      <c r="Y64" s="57" t="s">
        <v>206</v>
      </c>
      <c r="Z64" s="57" t="s">
        <v>206</v>
      </c>
      <c r="AA64" s="57" t="s">
        <v>206</v>
      </c>
      <c r="AB64" s="57">
        <v>2.7000000000000001E-3</v>
      </c>
      <c r="AC64" s="57" t="s">
        <v>206</v>
      </c>
      <c r="AD64" s="57" t="s">
        <v>206</v>
      </c>
      <c r="AE64" s="57">
        <v>6.6E-3</v>
      </c>
      <c r="AF64" s="57">
        <v>5.5999999999999999E-3</v>
      </c>
      <c r="AG64" s="57" t="s">
        <v>206</v>
      </c>
      <c r="AH64" s="57" t="s">
        <v>206</v>
      </c>
      <c r="AI64" s="57">
        <v>1.0429999999999999</v>
      </c>
      <c r="AJ64" s="52">
        <v>5.1999999999999998E-3</v>
      </c>
      <c r="AK64" s="52">
        <v>1.1000000000000001E-3</v>
      </c>
      <c r="AL64" s="52">
        <v>0.25</v>
      </c>
      <c r="AM64" s="72">
        <v>7.0000000000000001E-3</v>
      </c>
      <c r="AN64" s="69">
        <f t="shared" si="0"/>
        <v>60.494999999999997</v>
      </c>
      <c r="AO64" s="69">
        <f t="shared" si="1"/>
        <v>15.989999999999998</v>
      </c>
      <c r="AP64" s="69">
        <f t="shared" si="2"/>
        <v>2.6012849999999954</v>
      </c>
      <c r="AQ64" s="69">
        <f t="shared" si="3"/>
        <v>9.54345</v>
      </c>
      <c r="AR64" s="69">
        <f t="shared" si="4"/>
        <v>5.1781750000000004</v>
      </c>
      <c r="AS64" s="69">
        <f t="shared" si="5"/>
        <v>5.25</v>
      </c>
      <c r="AT64" s="74">
        <f t="shared" si="6"/>
        <v>12.877528299999998</v>
      </c>
      <c r="AU64" s="74">
        <f t="shared" si="7"/>
        <v>11.193543829999998</v>
      </c>
      <c r="AV64" s="74">
        <f t="shared" si="8"/>
        <v>100.74189446999998</v>
      </c>
    </row>
    <row r="65" spans="1:48" s="52" customFormat="1">
      <c r="A65" s="52" t="s">
        <v>119</v>
      </c>
      <c r="B65" s="53">
        <v>41030</v>
      </c>
      <c r="C65" s="53">
        <v>41030</v>
      </c>
      <c r="D65" s="54" t="s">
        <v>55</v>
      </c>
      <c r="E65" s="55">
        <v>10.93</v>
      </c>
      <c r="F65" s="56" t="s">
        <v>206</v>
      </c>
      <c r="G65" s="56" t="s">
        <v>206</v>
      </c>
      <c r="H65" s="56" t="s">
        <v>206</v>
      </c>
      <c r="I65" s="56" t="s">
        <v>206</v>
      </c>
      <c r="J65" s="56" t="s">
        <v>206</v>
      </c>
      <c r="K65" s="56" t="s">
        <v>206</v>
      </c>
      <c r="L65" s="56" t="s">
        <v>206</v>
      </c>
      <c r="M65" s="56" t="s">
        <v>206</v>
      </c>
      <c r="N65" s="57">
        <v>1.4800000000000001E-2</v>
      </c>
      <c r="O65" s="57">
        <v>1.1000000000000001E-3</v>
      </c>
      <c r="P65" s="57">
        <v>-1.9699999999999999E-2</v>
      </c>
      <c r="Q65" s="57">
        <v>-3.3E-3</v>
      </c>
      <c r="R65" s="57" t="s">
        <v>206</v>
      </c>
      <c r="S65" s="57" t="s">
        <v>206</v>
      </c>
      <c r="T65" s="57" t="s">
        <v>206</v>
      </c>
      <c r="U65" s="57" t="s">
        <v>206</v>
      </c>
      <c r="V65" s="57" t="s">
        <v>206</v>
      </c>
      <c r="W65" s="57" t="s">
        <v>206</v>
      </c>
      <c r="X65" s="57" t="s">
        <v>206</v>
      </c>
      <c r="Y65" s="57" t="s">
        <v>206</v>
      </c>
      <c r="Z65" s="57" t="s">
        <v>206</v>
      </c>
      <c r="AA65" s="57" t="s">
        <v>206</v>
      </c>
      <c r="AB65" s="57">
        <v>4.4999999999999997E-3</v>
      </c>
      <c r="AC65" s="57">
        <v>1.1000000000000001E-3</v>
      </c>
      <c r="AD65" s="57" t="s">
        <v>206</v>
      </c>
      <c r="AE65" s="57">
        <v>5.1000000000000004E-3</v>
      </c>
      <c r="AF65" s="57">
        <v>3.8999999999999998E-3</v>
      </c>
      <c r="AG65" s="57" t="s">
        <v>206</v>
      </c>
      <c r="AH65" s="57" t="s">
        <v>206</v>
      </c>
      <c r="AI65" s="57">
        <v>1.0389999999999999</v>
      </c>
      <c r="AJ65" s="71">
        <v>5.1999999999999998E-3</v>
      </c>
      <c r="AK65" s="52">
        <v>1.1000000000000001E-3</v>
      </c>
      <c r="AL65" s="52">
        <v>0.25</v>
      </c>
      <c r="AM65" s="72">
        <v>7.0000000000000001E-3</v>
      </c>
      <c r="AN65" s="69">
        <f t="shared" si="0"/>
        <v>60.494999999999997</v>
      </c>
      <c r="AO65" s="69">
        <f t="shared" si="1"/>
        <v>5.6050000000000013</v>
      </c>
      <c r="AP65" s="69">
        <f t="shared" si="2"/>
        <v>2.3593049999999951</v>
      </c>
      <c r="AQ65" s="69">
        <f t="shared" si="3"/>
        <v>7.0132500000000002</v>
      </c>
      <c r="AR65" s="69">
        <f t="shared" si="4"/>
        <v>5.1592749999999992</v>
      </c>
      <c r="AS65" s="69">
        <f t="shared" si="5"/>
        <v>5.25</v>
      </c>
      <c r="AT65" s="74">
        <f t="shared" si="6"/>
        <v>11.164637899999997</v>
      </c>
      <c r="AU65" s="74">
        <f t="shared" si="7"/>
        <v>9.7046467899999982</v>
      </c>
      <c r="AV65" s="74">
        <f t="shared" si="8"/>
        <v>87.341821109999984</v>
      </c>
    </row>
    <row r="66" spans="1:48" s="52" customFormat="1">
      <c r="A66" s="52" t="s">
        <v>120</v>
      </c>
      <c r="B66" s="131">
        <v>41214</v>
      </c>
      <c r="C66" s="53">
        <v>41214</v>
      </c>
      <c r="D66" s="54" t="s">
        <v>55</v>
      </c>
      <c r="E66" s="55">
        <v>21.67</v>
      </c>
      <c r="F66" s="56" t="s">
        <v>206</v>
      </c>
      <c r="G66" s="56" t="s">
        <v>206</v>
      </c>
      <c r="H66" s="56" t="s">
        <v>206</v>
      </c>
      <c r="I66" s="56" t="s">
        <v>206</v>
      </c>
      <c r="J66" s="56">
        <v>0.56000000000000005</v>
      </c>
      <c r="K66" s="56">
        <v>0.15</v>
      </c>
      <c r="L66" s="56">
        <v>0.02</v>
      </c>
      <c r="M66" s="56" t="s">
        <v>206</v>
      </c>
      <c r="N66" s="57">
        <v>1.7299999999999999E-2</v>
      </c>
      <c r="O66" s="57">
        <v>1.1000000000000001E-3</v>
      </c>
      <c r="P66" s="57">
        <v>-3.5999999999999999E-3</v>
      </c>
      <c r="Q66" s="57" t="s">
        <v>206</v>
      </c>
      <c r="R66" s="57" t="s">
        <v>206</v>
      </c>
      <c r="S66" s="57">
        <v>-2.5999999999999999E-3</v>
      </c>
      <c r="T66" s="57">
        <v>5.0000000000000001E-4</v>
      </c>
      <c r="U66" s="57" t="s">
        <v>206</v>
      </c>
      <c r="V66" s="57" t="s">
        <v>206</v>
      </c>
      <c r="W66" s="57">
        <v>6.9999999999999999E-4</v>
      </c>
      <c r="X66" s="57" t="s">
        <v>206</v>
      </c>
      <c r="Y66" s="57">
        <v>2.9999999999999997E-4</v>
      </c>
      <c r="Z66" s="57">
        <v>-2.5999999999999999E-3</v>
      </c>
      <c r="AA66" s="57" t="s">
        <v>206</v>
      </c>
      <c r="AB66" s="57">
        <v>1.09E-2</v>
      </c>
      <c r="AC66" s="57" t="s">
        <v>206</v>
      </c>
      <c r="AD66" s="57" t="s">
        <v>206</v>
      </c>
      <c r="AE66" s="57">
        <v>5.1000000000000004E-3</v>
      </c>
      <c r="AF66" s="57">
        <v>4.0000000000000001E-3</v>
      </c>
      <c r="AG66" s="57" t="s">
        <v>206</v>
      </c>
      <c r="AH66" s="57" t="s">
        <v>206</v>
      </c>
      <c r="AI66" s="57">
        <v>1.0809</v>
      </c>
      <c r="AJ66" s="52">
        <v>5.1999999999999998E-3</v>
      </c>
      <c r="AK66" s="52">
        <v>1.1000000000000001E-3</v>
      </c>
      <c r="AL66" s="52">
        <v>0.25</v>
      </c>
      <c r="AM66" s="73">
        <v>6.4999999999999997E-3</v>
      </c>
      <c r="AN66" s="69">
        <f t="shared" ref="AN66:AN88" si="9">$AX$1*$AZ$4</f>
        <v>60.494999999999997</v>
      </c>
      <c r="AO66" s="69">
        <f t="shared" si="1"/>
        <v>30.725000000000001</v>
      </c>
      <c r="AP66" s="69">
        <f t="shared" si="2"/>
        <v>4.8940454999999981</v>
      </c>
      <c r="AQ66" s="69">
        <f t="shared" si="3"/>
        <v>7.3771424999999997</v>
      </c>
      <c r="AR66" s="69">
        <f t="shared" si="4"/>
        <v>5.3572524999999995</v>
      </c>
      <c r="AS66" s="69">
        <f t="shared" si="5"/>
        <v>4.875</v>
      </c>
      <c r="AT66" s="74">
        <f t="shared" si="6"/>
        <v>14.784047265000002</v>
      </c>
      <c r="AU66" s="74">
        <f t="shared" si="7"/>
        <v>12.850748776500001</v>
      </c>
      <c r="AV66" s="74">
        <f t="shared" si="8"/>
        <v>115.65673898850001</v>
      </c>
    </row>
    <row r="67" spans="1:48" s="52" customFormat="1">
      <c r="A67" s="52" t="s">
        <v>121</v>
      </c>
      <c r="B67" s="53">
        <v>41030</v>
      </c>
      <c r="C67" s="53">
        <v>41091</v>
      </c>
      <c r="D67" s="54" t="s">
        <v>55</v>
      </c>
      <c r="E67" s="55">
        <v>11.91</v>
      </c>
      <c r="F67" s="56" t="s">
        <v>206</v>
      </c>
      <c r="G67" s="56">
        <v>0.37</v>
      </c>
      <c r="H67" s="56" t="s">
        <v>206</v>
      </c>
      <c r="I67" s="56">
        <v>1.76</v>
      </c>
      <c r="J67" s="56" t="s">
        <v>206</v>
      </c>
      <c r="K67" s="56" t="s">
        <v>206</v>
      </c>
      <c r="L67" s="56" t="s">
        <v>206</v>
      </c>
      <c r="M67" s="56" t="s">
        <v>206</v>
      </c>
      <c r="N67" s="57">
        <v>1.1599999999999999E-2</v>
      </c>
      <c r="O67" s="57">
        <v>5.0000000000000001E-4</v>
      </c>
      <c r="P67" s="57">
        <v>-1.5E-3</v>
      </c>
      <c r="Q67" s="57" t="s">
        <v>206</v>
      </c>
      <c r="R67" s="57" t="s">
        <v>206</v>
      </c>
      <c r="S67" s="57" t="s">
        <v>206</v>
      </c>
      <c r="T67" s="57" t="s">
        <v>206</v>
      </c>
      <c r="U67" s="57">
        <v>-5.0000000000000001E-4</v>
      </c>
      <c r="V67" s="57" t="s">
        <v>206</v>
      </c>
      <c r="W67" s="57">
        <v>1.6000000000000001E-3</v>
      </c>
      <c r="X67" s="57" t="s">
        <v>206</v>
      </c>
      <c r="Y67" s="57" t="s">
        <v>206</v>
      </c>
      <c r="Z67" s="57" t="s">
        <v>206</v>
      </c>
      <c r="AA67" s="57" t="s">
        <v>206</v>
      </c>
      <c r="AB67" s="57">
        <v>-1.5E-3</v>
      </c>
      <c r="AC67" s="57" t="s">
        <v>206</v>
      </c>
      <c r="AD67" s="57" t="s">
        <v>206</v>
      </c>
      <c r="AE67" s="57">
        <v>6.6E-3</v>
      </c>
      <c r="AF67" s="57">
        <v>4.7000000000000002E-3</v>
      </c>
      <c r="AG67" s="57" t="s">
        <v>206</v>
      </c>
      <c r="AH67" s="57" t="s">
        <v>206</v>
      </c>
      <c r="AI67" s="57">
        <v>1.0487</v>
      </c>
      <c r="AJ67" s="52">
        <v>5.1999999999999998E-3</v>
      </c>
      <c r="AK67" s="52">
        <v>1.1000000000000001E-3</v>
      </c>
      <c r="AL67" s="52">
        <v>0.25</v>
      </c>
      <c r="AM67" s="73">
        <v>6.7000000000000002E-3</v>
      </c>
      <c r="AN67" s="69">
        <f t="shared" si="9"/>
        <v>60.494999999999997</v>
      </c>
      <c r="AO67" s="69">
        <f t="shared" ref="AO67:AO88" si="10">SUM(E67:M67)+$AX$1*SUM(N67:AA67)</f>
        <v>22.814999999999998</v>
      </c>
      <c r="AP67" s="69">
        <f t="shared" ref="AP67:AP88" si="11">$AX$1*$AZ$4*(AI67-1)</f>
        <v>2.9461064999999977</v>
      </c>
      <c r="AQ67" s="69">
        <f t="shared" ref="AQ67:AQ88" si="12">$AX$1*AI67*SUM(AE67:AF67)</f>
        <v>8.8877325000000003</v>
      </c>
      <c r="AR67" s="69">
        <f t="shared" ref="AR67:AR88" si="13">$AX$1*AI67*SUM(AJ67:AK67)+AL67</f>
        <v>5.2051074999999996</v>
      </c>
      <c r="AS67" s="69">
        <f t="shared" ref="AS67:AS88" si="14">AM67*$AX$1</f>
        <v>5.0250000000000004</v>
      </c>
      <c r="AT67" s="74">
        <f t="shared" ref="AT67:AT88" si="15">SUM(AN67:AS67)*0.13</f>
        <v>13.698613045</v>
      </c>
      <c r="AU67" s="74">
        <f t="shared" ref="AU67:AU88" si="16">SUM(AN67:AT67)*0.1</f>
        <v>11.907255954500002</v>
      </c>
      <c r="AV67" s="74">
        <f t="shared" ref="AV67:AV88" si="17">SUM(AN67:AT67)-AU67</f>
        <v>107.1653035905</v>
      </c>
    </row>
    <row r="68" spans="1:48" s="52" customFormat="1">
      <c r="A68" s="52" t="s">
        <v>223</v>
      </c>
      <c r="B68" s="53">
        <v>41030</v>
      </c>
      <c r="C68" s="53">
        <v>41030</v>
      </c>
      <c r="D68" s="54" t="s">
        <v>55</v>
      </c>
      <c r="E68" s="55">
        <v>11.99</v>
      </c>
      <c r="F68" s="56" t="s">
        <v>206</v>
      </c>
      <c r="G68" s="56" t="s">
        <v>206</v>
      </c>
      <c r="H68" s="56" t="s">
        <v>206</v>
      </c>
      <c r="I68" s="56">
        <v>1.28</v>
      </c>
      <c r="J68" s="56" t="s">
        <v>206</v>
      </c>
      <c r="K68" s="56">
        <v>0.14000000000000001</v>
      </c>
      <c r="L68" s="56" t="s">
        <v>206</v>
      </c>
      <c r="M68" s="56" t="s">
        <v>206</v>
      </c>
      <c r="N68" s="57">
        <v>1.35E-2</v>
      </c>
      <c r="O68" s="57">
        <v>1E-4</v>
      </c>
      <c r="P68" s="57" t="s">
        <v>206</v>
      </c>
      <c r="Q68" s="57" t="s">
        <v>206</v>
      </c>
      <c r="R68" s="57" t="s">
        <v>206</v>
      </c>
      <c r="S68" s="57" t="s">
        <v>206</v>
      </c>
      <c r="T68" s="57" t="s">
        <v>206</v>
      </c>
      <c r="U68" s="57">
        <v>-4.0000000000000002E-4</v>
      </c>
      <c r="V68" s="57" t="s">
        <v>206</v>
      </c>
      <c r="W68" s="57" t="s">
        <v>206</v>
      </c>
      <c r="X68" s="57" t="s">
        <v>206</v>
      </c>
      <c r="Y68" s="57" t="s">
        <v>206</v>
      </c>
      <c r="Z68" s="57" t="s">
        <v>206</v>
      </c>
      <c r="AA68" s="57" t="s">
        <v>206</v>
      </c>
      <c r="AB68" s="57" t="s">
        <v>206</v>
      </c>
      <c r="AC68" s="57" t="s">
        <v>206</v>
      </c>
      <c r="AD68" s="57" t="s">
        <v>206</v>
      </c>
      <c r="AE68" s="57">
        <v>7.3000000000000001E-3</v>
      </c>
      <c r="AF68" s="57">
        <v>2.7000000000000001E-3</v>
      </c>
      <c r="AG68" s="57" t="s">
        <v>206</v>
      </c>
      <c r="AH68" s="57" t="s">
        <v>206</v>
      </c>
      <c r="AI68" s="57">
        <v>1.0299</v>
      </c>
      <c r="AJ68" s="52">
        <v>5.1999999999999998E-3</v>
      </c>
      <c r="AK68" s="52">
        <v>1.1000000000000001E-3</v>
      </c>
      <c r="AL68" s="52">
        <v>0.25</v>
      </c>
      <c r="AM68" s="72">
        <v>7.0000000000000001E-3</v>
      </c>
      <c r="AN68" s="69">
        <f t="shared" si="9"/>
        <v>60.494999999999997</v>
      </c>
      <c r="AO68" s="69">
        <f t="shared" si="10"/>
        <v>23.310000000000002</v>
      </c>
      <c r="AP68" s="69">
        <f t="shared" si="11"/>
        <v>1.8088005000000023</v>
      </c>
      <c r="AQ68" s="69">
        <f t="shared" si="12"/>
        <v>7.7242500000000005</v>
      </c>
      <c r="AR68" s="69">
        <f t="shared" si="13"/>
        <v>5.1162775000000007</v>
      </c>
      <c r="AS68" s="69">
        <f t="shared" si="14"/>
        <v>5.25</v>
      </c>
      <c r="AT68" s="74">
        <f t="shared" si="15"/>
        <v>13.481562640000002</v>
      </c>
      <c r="AU68" s="74">
        <f t="shared" si="16"/>
        <v>11.718589064000001</v>
      </c>
      <c r="AV68" s="74">
        <f t="shared" si="17"/>
        <v>105.46730157600001</v>
      </c>
    </row>
    <row r="69" spans="1:48" s="52" customFormat="1">
      <c r="A69" s="52" t="s">
        <v>224</v>
      </c>
      <c r="B69" s="53">
        <v>41030</v>
      </c>
      <c r="C69" s="53">
        <v>41030</v>
      </c>
      <c r="D69" s="54" t="s">
        <v>55</v>
      </c>
      <c r="E69" s="55">
        <v>15.34</v>
      </c>
      <c r="F69" s="56" t="s">
        <v>206</v>
      </c>
      <c r="G69" s="56" t="s">
        <v>206</v>
      </c>
      <c r="H69" s="56" t="s">
        <v>206</v>
      </c>
      <c r="I69" s="56">
        <v>1.78</v>
      </c>
      <c r="J69" s="56" t="s">
        <v>206</v>
      </c>
      <c r="K69" s="56" t="s">
        <v>206</v>
      </c>
      <c r="L69" s="56" t="s">
        <v>206</v>
      </c>
      <c r="M69" s="56" t="s">
        <v>206</v>
      </c>
      <c r="N69" s="57">
        <v>1.37E-2</v>
      </c>
      <c r="O69" s="57">
        <v>8.0000000000000004E-4</v>
      </c>
      <c r="P69" s="57">
        <v>-5.9999999999999995E-4</v>
      </c>
      <c r="Q69" s="57" t="s">
        <v>206</v>
      </c>
      <c r="R69" s="57" t="s">
        <v>206</v>
      </c>
      <c r="S69" s="57" t="s">
        <v>206</v>
      </c>
      <c r="T69" s="57" t="s">
        <v>206</v>
      </c>
      <c r="U69" s="57">
        <v>-5.9999999999999995E-4</v>
      </c>
      <c r="V69" s="57" t="s">
        <v>206</v>
      </c>
      <c r="W69" s="57" t="s">
        <v>206</v>
      </c>
      <c r="X69" s="57" t="s">
        <v>206</v>
      </c>
      <c r="Y69" s="57">
        <v>4.0000000000000002E-4</v>
      </c>
      <c r="Z69" s="57" t="s">
        <v>206</v>
      </c>
      <c r="AA69" s="57" t="s">
        <v>206</v>
      </c>
      <c r="AB69" s="57" t="s">
        <v>206</v>
      </c>
      <c r="AC69" s="57" t="s">
        <v>206</v>
      </c>
      <c r="AD69" s="57" t="s">
        <v>206</v>
      </c>
      <c r="AE69" s="57">
        <v>6.8999999999999999E-3</v>
      </c>
      <c r="AF69" s="57">
        <v>5.4000000000000003E-3</v>
      </c>
      <c r="AG69" s="57" t="s">
        <v>206</v>
      </c>
      <c r="AH69" s="57" t="s">
        <v>206</v>
      </c>
      <c r="AI69" s="57">
        <v>1.0565</v>
      </c>
      <c r="AJ69" s="52">
        <v>5.1999999999999998E-3</v>
      </c>
      <c r="AK69" s="52">
        <v>1.1000000000000001E-3</v>
      </c>
      <c r="AL69" s="52">
        <v>0.25</v>
      </c>
      <c r="AM69" s="72">
        <v>7.0000000000000001E-3</v>
      </c>
      <c r="AN69" s="69">
        <f t="shared" si="9"/>
        <v>60.494999999999997</v>
      </c>
      <c r="AO69" s="69">
        <f t="shared" si="10"/>
        <v>27.395000000000003</v>
      </c>
      <c r="AP69" s="69">
        <f t="shared" si="11"/>
        <v>3.4179674999999996</v>
      </c>
      <c r="AQ69" s="69">
        <f t="shared" si="12"/>
        <v>9.7462125000000004</v>
      </c>
      <c r="AR69" s="69">
        <f t="shared" si="13"/>
        <v>5.2419624999999996</v>
      </c>
      <c r="AS69" s="69">
        <f t="shared" si="14"/>
        <v>5.25</v>
      </c>
      <c r="AT69" s="74">
        <f t="shared" si="15"/>
        <v>14.500998525</v>
      </c>
      <c r="AU69" s="74">
        <f t="shared" si="16"/>
        <v>12.604714102500001</v>
      </c>
      <c r="AV69" s="74">
        <f t="shared" si="17"/>
        <v>113.4424269225</v>
      </c>
    </row>
    <row r="70" spans="1:48" s="52" customFormat="1">
      <c r="A70" s="52" t="s">
        <v>123</v>
      </c>
      <c r="B70" s="53">
        <v>41030</v>
      </c>
      <c r="C70" s="53">
        <v>41122</v>
      </c>
      <c r="D70" s="54" t="s">
        <v>55</v>
      </c>
      <c r="E70" s="55">
        <v>8.81</v>
      </c>
      <c r="F70" s="56" t="s">
        <v>206</v>
      </c>
      <c r="G70" s="56">
        <v>-0.43</v>
      </c>
      <c r="H70" s="56" t="s">
        <v>206</v>
      </c>
      <c r="I70" s="56">
        <v>3.46</v>
      </c>
      <c r="J70" s="56" t="s">
        <v>206</v>
      </c>
      <c r="K70" s="56" t="s">
        <v>206</v>
      </c>
      <c r="L70" s="56" t="s">
        <v>206</v>
      </c>
      <c r="M70" s="56" t="s">
        <v>206</v>
      </c>
      <c r="N70" s="57">
        <v>1.52E-2</v>
      </c>
      <c r="O70" s="57" t="s">
        <v>206</v>
      </c>
      <c r="P70" s="57">
        <v>-8.9999999999999998E-4</v>
      </c>
      <c r="Q70" s="57" t="s">
        <v>206</v>
      </c>
      <c r="R70" s="57" t="s">
        <v>206</v>
      </c>
      <c r="S70" s="57" t="s">
        <v>206</v>
      </c>
      <c r="T70" s="57" t="s">
        <v>206</v>
      </c>
      <c r="U70" s="57">
        <v>-4.0000000000000002E-4</v>
      </c>
      <c r="V70" s="57" t="s">
        <v>206</v>
      </c>
      <c r="W70" s="57" t="s">
        <v>206</v>
      </c>
      <c r="X70" s="57" t="s">
        <v>206</v>
      </c>
      <c r="Y70" s="57">
        <v>1.5E-3</v>
      </c>
      <c r="Z70" s="57" t="s">
        <v>206</v>
      </c>
      <c r="AA70" s="57" t="s">
        <v>206</v>
      </c>
      <c r="AB70" s="57">
        <v>-8.9999999999999998E-4</v>
      </c>
      <c r="AC70" s="57" t="s">
        <v>206</v>
      </c>
      <c r="AD70" s="57" t="s">
        <v>206</v>
      </c>
      <c r="AE70" s="57">
        <v>6.6E-3</v>
      </c>
      <c r="AF70" s="57" t="s">
        <v>206</v>
      </c>
      <c r="AG70" s="57" t="s">
        <v>206</v>
      </c>
      <c r="AH70" s="57" t="s">
        <v>206</v>
      </c>
      <c r="AI70" s="57">
        <v>1.0454000000000001</v>
      </c>
      <c r="AJ70" s="52">
        <v>5.1999999999999998E-3</v>
      </c>
      <c r="AK70" s="52">
        <v>1.1000000000000001E-3</v>
      </c>
      <c r="AL70" s="52">
        <v>0.25</v>
      </c>
      <c r="AM70" s="73">
        <v>2E-3</v>
      </c>
      <c r="AN70" s="69">
        <f t="shared" si="9"/>
        <v>60.494999999999997</v>
      </c>
      <c r="AO70" s="69">
        <f t="shared" si="10"/>
        <v>23.39</v>
      </c>
      <c r="AP70" s="69">
        <f t="shared" si="11"/>
        <v>2.7464730000000062</v>
      </c>
      <c r="AQ70" s="69">
        <f t="shared" si="12"/>
        <v>5.1747300000000003</v>
      </c>
      <c r="AR70" s="69">
        <f t="shared" si="13"/>
        <v>5.1895150000000001</v>
      </c>
      <c r="AS70" s="69">
        <f t="shared" si="14"/>
        <v>1.5</v>
      </c>
      <c r="AT70" s="74">
        <f t="shared" si="15"/>
        <v>12.804443340000001</v>
      </c>
      <c r="AU70" s="74">
        <f t="shared" si="16"/>
        <v>11.130016134000002</v>
      </c>
      <c r="AV70" s="74">
        <f t="shared" si="17"/>
        <v>100.170145206</v>
      </c>
    </row>
    <row r="71" spans="1:48" s="52" customFormat="1">
      <c r="A71" s="52" t="s">
        <v>124</v>
      </c>
      <c r="B71" s="53">
        <v>41030</v>
      </c>
      <c r="C71" s="53">
        <v>41030</v>
      </c>
      <c r="D71" s="54" t="s">
        <v>55</v>
      </c>
      <c r="E71" s="55">
        <v>13.91</v>
      </c>
      <c r="F71" s="56" t="s">
        <v>206</v>
      </c>
      <c r="G71" s="56" t="s">
        <v>206</v>
      </c>
      <c r="H71" s="56" t="s">
        <v>206</v>
      </c>
      <c r="I71" s="56" t="s">
        <v>206</v>
      </c>
      <c r="J71" s="56" t="s">
        <v>206</v>
      </c>
      <c r="K71" s="56" t="s">
        <v>206</v>
      </c>
      <c r="L71" s="56" t="s">
        <v>206</v>
      </c>
      <c r="M71" s="56" t="s">
        <v>206</v>
      </c>
      <c r="N71" s="57">
        <v>1.44E-2</v>
      </c>
      <c r="O71" s="57">
        <v>1.1000000000000001E-3</v>
      </c>
      <c r="P71" s="57">
        <v>-5.1000000000000004E-3</v>
      </c>
      <c r="Q71" s="57">
        <v>-3.5000000000000001E-3</v>
      </c>
      <c r="R71" s="57" t="s">
        <v>206</v>
      </c>
      <c r="S71" s="57" t="s">
        <v>206</v>
      </c>
      <c r="T71" s="57" t="s">
        <v>206</v>
      </c>
      <c r="U71" s="57" t="s">
        <v>206</v>
      </c>
      <c r="V71" s="57" t="s">
        <v>206</v>
      </c>
      <c r="W71" s="57" t="s">
        <v>206</v>
      </c>
      <c r="X71" s="57" t="s">
        <v>206</v>
      </c>
      <c r="Y71" s="57">
        <v>8.9999999999999998E-4</v>
      </c>
      <c r="Z71" s="57" t="s">
        <v>206</v>
      </c>
      <c r="AA71" s="57" t="s">
        <v>206</v>
      </c>
      <c r="AB71" s="57">
        <v>5.9999999999999995E-4</v>
      </c>
      <c r="AC71" s="57" t="s">
        <v>206</v>
      </c>
      <c r="AD71" s="57" t="s">
        <v>206</v>
      </c>
      <c r="AE71" s="57">
        <v>5.1000000000000004E-3</v>
      </c>
      <c r="AF71" s="57">
        <v>2.8999999999999998E-3</v>
      </c>
      <c r="AG71" s="57" t="s">
        <v>206</v>
      </c>
      <c r="AH71" s="57" t="s">
        <v>206</v>
      </c>
      <c r="AI71" s="57">
        <v>1.081</v>
      </c>
      <c r="AJ71" s="52">
        <v>5.1999999999999998E-3</v>
      </c>
      <c r="AK71" s="52">
        <v>1.1000000000000001E-3</v>
      </c>
      <c r="AL71" s="52">
        <v>0.25</v>
      </c>
      <c r="AM71" s="73">
        <v>6.1000000000000004E-3</v>
      </c>
      <c r="AN71" s="69">
        <f t="shared" si="9"/>
        <v>60.494999999999997</v>
      </c>
      <c r="AO71" s="69">
        <f t="shared" si="10"/>
        <v>19.759999999999998</v>
      </c>
      <c r="AP71" s="69">
        <f t="shared" si="11"/>
        <v>4.9000949999999976</v>
      </c>
      <c r="AQ71" s="69">
        <f t="shared" si="12"/>
        <v>6.4859999999999998</v>
      </c>
      <c r="AR71" s="69">
        <f t="shared" si="13"/>
        <v>5.3577250000000003</v>
      </c>
      <c r="AS71" s="69">
        <f t="shared" si="14"/>
        <v>4.5750000000000002</v>
      </c>
      <c r="AT71" s="74">
        <f t="shared" si="15"/>
        <v>13.2045966</v>
      </c>
      <c r="AU71" s="74">
        <f t="shared" si="16"/>
        <v>11.477841660000001</v>
      </c>
      <c r="AV71" s="74">
        <f t="shared" si="17"/>
        <v>103.30057494</v>
      </c>
    </row>
    <row r="72" spans="1:48" s="52" customFormat="1">
      <c r="A72" s="52" t="s">
        <v>125</v>
      </c>
      <c r="B72" s="53">
        <v>41091</v>
      </c>
      <c r="C72" s="53">
        <v>41153</v>
      </c>
      <c r="D72" s="54" t="s">
        <v>55</v>
      </c>
      <c r="E72" s="55">
        <v>12.76</v>
      </c>
      <c r="F72" s="56" t="s">
        <v>206</v>
      </c>
      <c r="G72" s="56">
        <v>0.28000000000000003</v>
      </c>
      <c r="H72" s="56">
        <v>1.83</v>
      </c>
      <c r="I72" s="56" t="s">
        <v>206</v>
      </c>
      <c r="J72" s="56">
        <v>0.62</v>
      </c>
      <c r="K72" s="56" t="s">
        <v>206</v>
      </c>
      <c r="L72" s="56" t="s">
        <v>206</v>
      </c>
      <c r="M72" s="56" t="s">
        <v>206</v>
      </c>
      <c r="N72" s="57">
        <v>1.4500000000000001E-2</v>
      </c>
      <c r="O72" s="57">
        <v>2.3999999999999998E-3</v>
      </c>
      <c r="P72" s="57">
        <v>-1.5E-3</v>
      </c>
      <c r="Q72" s="57" t="s">
        <v>206</v>
      </c>
      <c r="R72" s="57" t="s">
        <v>206</v>
      </c>
      <c r="S72" s="57" t="s">
        <v>206</v>
      </c>
      <c r="T72" s="57">
        <v>6.9999999999999999E-4</v>
      </c>
      <c r="U72" s="57" t="s">
        <v>206</v>
      </c>
      <c r="V72" s="57" t="s">
        <v>206</v>
      </c>
      <c r="W72" s="57" t="s">
        <v>206</v>
      </c>
      <c r="X72" s="57" t="s">
        <v>206</v>
      </c>
      <c r="Y72" s="57">
        <v>2.0000000000000001E-4</v>
      </c>
      <c r="Z72" s="57" t="s">
        <v>206</v>
      </c>
      <c r="AA72" s="57" t="s">
        <v>206</v>
      </c>
      <c r="AB72" s="57" t="s">
        <v>206</v>
      </c>
      <c r="AC72" s="57" t="s">
        <v>206</v>
      </c>
      <c r="AD72" s="57" t="s">
        <v>206</v>
      </c>
      <c r="AE72" s="57">
        <v>5.7000000000000002E-3</v>
      </c>
      <c r="AF72" s="57">
        <v>4.7999999999999996E-3</v>
      </c>
      <c r="AG72" s="57" t="s">
        <v>206</v>
      </c>
      <c r="AH72" s="57" t="s">
        <v>206</v>
      </c>
      <c r="AI72" s="57">
        <v>1.0797000000000001</v>
      </c>
      <c r="AJ72" s="52">
        <v>5.1999999999999998E-3</v>
      </c>
      <c r="AK72" s="52">
        <v>1.1000000000000001E-3</v>
      </c>
      <c r="AL72" s="52">
        <v>0.25</v>
      </c>
      <c r="AM72" s="72">
        <v>7.0000000000000001E-3</v>
      </c>
      <c r="AN72" s="69">
        <f t="shared" si="9"/>
        <v>60.494999999999997</v>
      </c>
      <c r="AO72" s="69">
        <f t="shared" si="10"/>
        <v>27.715</v>
      </c>
      <c r="AP72" s="69">
        <f t="shared" si="11"/>
        <v>4.8214515000000064</v>
      </c>
      <c r="AQ72" s="69">
        <f t="shared" si="12"/>
        <v>8.5026375000000005</v>
      </c>
      <c r="AR72" s="69">
        <f t="shared" si="13"/>
        <v>5.351582500000001</v>
      </c>
      <c r="AS72" s="69">
        <f t="shared" si="14"/>
        <v>5.25</v>
      </c>
      <c r="AT72" s="74">
        <f t="shared" si="15"/>
        <v>14.577637295000002</v>
      </c>
      <c r="AU72" s="74">
        <f t="shared" si="16"/>
        <v>12.671330879500003</v>
      </c>
      <c r="AV72" s="74">
        <f t="shared" si="17"/>
        <v>114.04197791550001</v>
      </c>
    </row>
    <row r="73" spans="1:48" s="52" customFormat="1">
      <c r="A73" s="52" t="s">
        <v>127</v>
      </c>
      <c r="B73" s="133">
        <v>40725</v>
      </c>
      <c r="C73" s="133">
        <v>40756</v>
      </c>
      <c r="D73" s="54" t="s">
        <v>55</v>
      </c>
      <c r="E73" s="55">
        <v>11.5</v>
      </c>
      <c r="F73" s="56">
        <v>2.5</v>
      </c>
      <c r="G73" s="56"/>
      <c r="H73" s="56" t="s">
        <v>206</v>
      </c>
      <c r="I73" s="56"/>
      <c r="J73" s="56">
        <v>0.1</v>
      </c>
      <c r="K73" s="56" t="s">
        <v>206</v>
      </c>
      <c r="L73" s="56" t="s">
        <v>206</v>
      </c>
      <c r="M73" s="56">
        <v>0.28000000000000003</v>
      </c>
      <c r="N73" s="57">
        <v>1.6E-2</v>
      </c>
      <c r="O73" s="57" t="s">
        <v>206</v>
      </c>
      <c r="P73" s="57">
        <v>-8.0000000000000004E-4</v>
      </c>
      <c r="Q73" s="57">
        <v>1E-4</v>
      </c>
      <c r="R73" s="57" t="s">
        <v>206</v>
      </c>
      <c r="S73" s="57" t="s">
        <v>206</v>
      </c>
      <c r="T73" s="57" t="s">
        <v>206</v>
      </c>
      <c r="U73" s="57"/>
      <c r="V73" s="57" t="s">
        <v>206</v>
      </c>
      <c r="W73" s="57">
        <v>4.0000000000000002E-4</v>
      </c>
      <c r="X73" s="57"/>
      <c r="Y73" s="57" t="s">
        <v>206</v>
      </c>
      <c r="Z73" s="57" t="s">
        <v>206</v>
      </c>
      <c r="AA73" s="57" t="s">
        <v>206</v>
      </c>
      <c r="AB73" s="57">
        <v>2.9999999999999997E-4</v>
      </c>
      <c r="AC73" s="57">
        <v>3.3E-3</v>
      </c>
      <c r="AD73" s="57" t="s">
        <v>206</v>
      </c>
      <c r="AE73" s="57">
        <v>6.0000000000000001E-3</v>
      </c>
      <c r="AF73" s="57">
        <v>5.1999999999999998E-3</v>
      </c>
      <c r="AG73" s="57" t="s">
        <v>206</v>
      </c>
      <c r="AH73" s="57" t="s">
        <v>206</v>
      </c>
      <c r="AI73" s="57">
        <v>1.0349999999999999</v>
      </c>
      <c r="AJ73" s="52">
        <v>5.1999999999999998E-3</v>
      </c>
      <c r="AK73" s="52">
        <v>1.1000000000000001E-3</v>
      </c>
      <c r="AL73" s="52">
        <v>0.25</v>
      </c>
      <c r="AM73" s="72">
        <v>7.0000000000000001E-3</v>
      </c>
      <c r="AN73" s="69">
        <f t="shared" si="9"/>
        <v>60.494999999999997</v>
      </c>
      <c r="AO73" s="69">
        <f t="shared" si="10"/>
        <v>26.154999999999998</v>
      </c>
      <c r="AP73" s="69">
        <f t="shared" si="11"/>
        <v>2.1173249999999952</v>
      </c>
      <c r="AQ73" s="69">
        <f t="shared" si="12"/>
        <v>8.6939999999999991</v>
      </c>
      <c r="AR73" s="69">
        <f t="shared" si="13"/>
        <v>5.1403749999999997</v>
      </c>
      <c r="AS73" s="69">
        <f t="shared" si="14"/>
        <v>5.25</v>
      </c>
      <c r="AT73" s="74">
        <f t="shared" si="15"/>
        <v>14.020721</v>
      </c>
      <c r="AU73" s="74">
        <f t="shared" si="16"/>
        <v>12.187242099999999</v>
      </c>
      <c r="AV73" s="74">
        <f t="shared" si="17"/>
        <v>109.68517889999998</v>
      </c>
    </row>
    <row r="74" spans="1:48" s="52" customFormat="1">
      <c r="A74" s="52" t="s">
        <v>126</v>
      </c>
      <c r="B74" s="53">
        <v>41030</v>
      </c>
      <c r="C74" s="53">
        <v>41153</v>
      </c>
      <c r="D74" s="54" t="s">
        <v>55</v>
      </c>
      <c r="E74" s="55">
        <v>24.26</v>
      </c>
      <c r="F74" s="56" t="s">
        <v>206</v>
      </c>
      <c r="G74" s="56">
        <v>2.42</v>
      </c>
      <c r="H74" s="56" t="s">
        <v>206</v>
      </c>
      <c r="I74" s="56">
        <v>4.6100000000000003</v>
      </c>
      <c r="J74" s="56" t="s">
        <v>206</v>
      </c>
      <c r="K74" s="56" t="s">
        <v>206</v>
      </c>
      <c r="L74" s="56" t="s">
        <v>206</v>
      </c>
      <c r="M74" s="56" t="s">
        <v>206</v>
      </c>
      <c r="N74" s="57">
        <v>1.04E-2</v>
      </c>
      <c r="O74" s="57">
        <v>3.0000000000000001E-3</v>
      </c>
      <c r="P74" s="57">
        <v>-3.5000000000000001E-3</v>
      </c>
      <c r="Q74" s="57" t="s">
        <v>206</v>
      </c>
      <c r="R74" s="57" t="s">
        <v>206</v>
      </c>
      <c r="S74" s="57" t="s">
        <v>206</v>
      </c>
      <c r="T74" s="57" t="s">
        <v>206</v>
      </c>
      <c r="U74" s="57" t="s">
        <v>206</v>
      </c>
      <c r="V74" s="57" t="s">
        <v>206</v>
      </c>
      <c r="W74" s="57" t="s">
        <v>206</v>
      </c>
      <c r="X74" s="57" t="s">
        <v>206</v>
      </c>
      <c r="Y74" s="57" t="s">
        <v>206</v>
      </c>
      <c r="Z74" s="57" t="s">
        <v>206</v>
      </c>
      <c r="AA74" s="57" t="s">
        <v>206</v>
      </c>
      <c r="AB74" s="57">
        <v>-2.3E-3</v>
      </c>
      <c r="AC74" s="57" t="s">
        <v>206</v>
      </c>
      <c r="AD74" s="57" t="s">
        <v>206</v>
      </c>
      <c r="AE74" s="57">
        <v>5.5999999999999999E-3</v>
      </c>
      <c r="AF74" s="57">
        <v>1.2999999999999999E-3</v>
      </c>
      <c r="AG74" s="57" t="s">
        <v>206</v>
      </c>
      <c r="AH74" s="57" t="s">
        <v>206</v>
      </c>
      <c r="AI74" s="57">
        <v>1.0642</v>
      </c>
      <c r="AJ74" s="52">
        <v>5.1999999999999998E-3</v>
      </c>
      <c r="AK74" s="52">
        <v>1.1000000000000001E-3</v>
      </c>
      <c r="AL74" s="52">
        <v>0.25</v>
      </c>
      <c r="AM74" s="72">
        <v>7.0000000000000001E-3</v>
      </c>
      <c r="AN74" s="69">
        <f t="shared" si="9"/>
        <v>60.494999999999997</v>
      </c>
      <c r="AO74" s="69">
        <f t="shared" si="10"/>
        <v>38.714999999999996</v>
      </c>
      <c r="AP74" s="69">
        <f t="shared" si="11"/>
        <v>3.8837790000000019</v>
      </c>
      <c r="AQ74" s="69">
        <f t="shared" si="12"/>
        <v>5.5072349999999997</v>
      </c>
      <c r="AR74" s="69">
        <f t="shared" si="13"/>
        <v>5.2783449999999998</v>
      </c>
      <c r="AS74" s="69">
        <f t="shared" si="14"/>
        <v>5.25</v>
      </c>
      <c r="AT74" s="74">
        <f t="shared" si="15"/>
        <v>15.48681667</v>
      </c>
      <c r="AU74" s="74">
        <f t="shared" si="16"/>
        <v>13.461617566999999</v>
      </c>
      <c r="AV74" s="74">
        <f t="shared" si="17"/>
        <v>121.15455810299999</v>
      </c>
    </row>
    <row r="75" spans="1:48" s="52" customFormat="1">
      <c r="A75" s="52" t="s">
        <v>128</v>
      </c>
      <c r="B75" s="53">
        <v>41030</v>
      </c>
      <c r="C75" s="53">
        <v>41091</v>
      </c>
      <c r="D75" s="54" t="s">
        <v>55</v>
      </c>
      <c r="E75" s="55">
        <v>9.85</v>
      </c>
      <c r="F75" s="56" t="s">
        <v>206</v>
      </c>
      <c r="G75" s="56">
        <v>-1.58</v>
      </c>
      <c r="H75" s="56" t="s">
        <v>206</v>
      </c>
      <c r="I75" s="56">
        <v>2.2400000000000002</v>
      </c>
      <c r="J75" s="56" t="s">
        <v>206</v>
      </c>
      <c r="K75" s="56" t="s">
        <v>206</v>
      </c>
      <c r="L75" s="56" t="s">
        <v>206</v>
      </c>
      <c r="M75" s="56" t="s">
        <v>206</v>
      </c>
      <c r="N75" s="57">
        <v>1.24E-2</v>
      </c>
      <c r="O75" s="57" t="s">
        <v>206</v>
      </c>
      <c r="P75" s="57">
        <v>-3.3999999999999998E-3</v>
      </c>
      <c r="Q75" s="57" t="s">
        <v>206</v>
      </c>
      <c r="R75" s="57" t="s">
        <v>206</v>
      </c>
      <c r="S75" s="57" t="s">
        <v>206</v>
      </c>
      <c r="T75" s="57" t="s">
        <v>206</v>
      </c>
      <c r="U75" s="57">
        <v>-2.9999999999999997E-4</v>
      </c>
      <c r="V75" s="57" t="s">
        <v>206</v>
      </c>
      <c r="W75" s="57" t="s">
        <v>206</v>
      </c>
      <c r="X75" s="57" t="s">
        <v>206</v>
      </c>
      <c r="Y75" s="60">
        <v>4.0000000000000003E-5</v>
      </c>
      <c r="Z75" s="57" t="s">
        <v>206</v>
      </c>
      <c r="AA75" s="57" t="s">
        <v>206</v>
      </c>
      <c r="AB75" s="57">
        <v>-2.9999999999999997E-4</v>
      </c>
      <c r="AC75" s="57" t="s">
        <v>206</v>
      </c>
      <c r="AD75" s="57" t="s">
        <v>206</v>
      </c>
      <c r="AE75" s="57">
        <v>6.4000000000000003E-3</v>
      </c>
      <c r="AF75" s="57">
        <v>4.8999999999999998E-3</v>
      </c>
      <c r="AG75" s="57" t="s">
        <v>206</v>
      </c>
      <c r="AH75" s="57" t="s">
        <v>206</v>
      </c>
      <c r="AI75" s="57">
        <v>1.0448</v>
      </c>
      <c r="AJ75" s="52">
        <v>5.1999999999999998E-3</v>
      </c>
      <c r="AK75" s="52">
        <v>1.1000000000000001E-3</v>
      </c>
      <c r="AL75" s="52">
        <v>0.25</v>
      </c>
      <c r="AM75" s="72">
        <v>7.0000000000000001E-3</v>
      </c>
      <c r="AN75" s="69">
        <f t="shared" si="9"/>
        <v>60.494999999999997</v>
      </c>
      <c r="AO75" s="69">
        <f t="shared" si="10"/>
        <v>17.064999999999998</v>
      </c>
      <c r="AP75" s="69">
        <f t="shared" si="11"/>
        <v>2.710175999999997</v>
      </c>
      <c r="AQ75" s="69">
        <f t="shared" si="12"/>
        <v>8.8546800000000001</v>
      </c>
      <c r="AR75" s="69">
        <f t="shared" si="13"/>
        <v>5.1866799999999991</v>
      </c>
      <c r="AS75" s="69">
        <f t="shared" si="14"/>
        <v>5.25</v>
      </c>
      <c r="AT75" s="74">
        <f t="shared" si="15"/>
        <v>12.94299968</v>
      </c>
      <c r="AU75" s="74">
        <f t="shared" si="16"/>
        <v>11.250453567999999</v>
      </c>
      <c r="AV75" s="74">
        <f t="shared" si="17"/>
        <v>101.25408211199999</v>
      </c>
    </row>
    <row r="76" spans="1:48" s="52" customFormat="1">
      <c r="A76" s="52" t="s">
        <v>129</v>
      </c>
      <c r="B76" s="53">
        <v>41030</v>
      </c>
      <c r="C76" s="53">
        <v>41030</v>
      </c>
      <c r="D76" s="54" t="s">
        <v>55</v>
      </c>
      <c r="E76" s="55">
        <v>9.91</v>
      </c>
      <c r="F76" s="56" t="s">
        <v>206</v>
      </c>
      <c r="G76" s="56" t="s">
        <v>206</v>
      </c>
      <c r="H76" s="56" t="s">
        <v>206</v>
      </c>
      <c r="I76" s="56" t="s">
        <v>206</v>
      </c>
      <c r="J76" s="56" t="s">
        <v>206</v>
      </c>
      <c r="K76" s="56" t="s">
        <v>206</v>
      </c>
      <c r="L76" s="56" t="s">
        <v>206</v>
      </c>
      <c r="M76" s="56" t="s">
        <v>206</v>
      </c>
      <c r="N76" s="57">
        <v>1.6899999999999998E-2</v>
      </c>
      <c r="O76" s="57" t="s">
        <v>206</v>
      </c>
      <c r="P76" s="57">
        <v>-2E-3</v>
      </c>
      <c r="Q76" s="57" t="s">
        <v>206</v>
      </c>
      <c r="R76" s="57" t="s">
        <v>206</v>
      </c>
      <c r="S76" s="57" t="s">
        <v>206</v>
      </c>
      <c r="T76" s="57" t="s">
        <v>206</v>
      </c>
      <c r="U76" s="57" t="s">
        <v>206</v>
      </c>
      <c r="V76" s="57" t="s">
        <v>206</v>
      </c>
      <c r="W76" s="57">
        <v>4.0000000000000002E-4</v>
      </c>
      <c r="X76" s="57" t="s">
        <v>206</v>
      </c>
      <c r="Y76" s="57" t="s">
        <v>206</v>
      </c>
      <c r="Z76" s="57" t="s">
        <v>206</v>
      </c>
      <c r="AA76" s="57" t="s">
        <v>206</v>
      </c>
      <c r="AB76" s="57">
        <v>-2.3E-3</v>
      </c>
      <c r="AC76" s="57" t="s">
        <v>206</v>
      </c>
      <c r="AD76" s="57" t="s">
        <v>206</v>
      </c>
      <c r="AE76" s="57">
        <v>6.7999999999999996E-3</v>
      </c>
      <c r="AF76" s="57">
        <v>5.1000000000000004E-3</v>
      </c>
      <c r="AG76" s="57" t="s">
        <v>206</v>
      </c>
      <c r="AH76" s="57" t="s">
        <v>206</v>
      </c>
      <c r="AI76" s="57">
        <v>1.042</v>
      </c>
      <c r="AJ76" s="52">
        <v>5.1999999999999998E-3</v>
      </c>
      <c r="AK76" s="52">
        <v>1.1000000000000001E-3</v>
      </c>
      <c r="AL76" s="52">
        <v>0.25</v>
      </c>
      <c r="AM76" s="72">
        <v>7.0000000000000001E-3</v>
      </c>
      <c r="AN76" s="69">
        <f t="shared" si="9"/>
        <v>60.494999999999997</v>
      </c>
      <c r="AO76" s="69">
        <f t="shared" si="10"/>
        <v>21.384999999999998</v>
      </c>
      <c r="AP76" s="69">
        <f t="shared" si="11"/>
        <v>2.5407900000000021</v>
      </c>
      <c r="AQ76" s="69">
        <f t="shared" si="12"/>
        <v>9.2998500000000011</v>
      </c>
      <c r="AR76" s="69">
        <f t="shared" si="13"/>
        <v>5.1734499999999999</v>
      </c>
      <c r="AS76" s="69">
        <f t="shared" si="14"/>
        <v>5.25</v>
      </c>
      <c r="AT76" s="74">
        <f t="shared" si="15"/>
        <v>13.538731700000001</v>
      </c>
      <c r="AU76" s="74">
        <f t="shared" si="16"/>
        <v>11.768282170000001</v>
      </c>
      <c r="AV76" s="74">
        <f t="shared" si="17"/>
        <v>105.91453953</v>
      </c>
    </row>
    <row r="77" spans="1:48" s="52" customFormat="1">
      <c r="A77" s="52" t="s">
        <v>130</v>
      </c>
      <c r="B77" s="53">
        <v>41030</v>
      </c>
      <c r="C77" s="53">
        <v>41030</v>
      </c>
      <c r="D77" s="54" t="s">
        <v>175</v>
      </c>
      <c r="E77" s="55">
        <v>18.25</v>
      </c>
      <c r="F77" s="56">
        <v>0.68</v>
      </c>
      <c r="G77" s="56" t="s">
        <v>206</v>
      </c>
      <c r="H77" s="56" t="s">
        <v>206</v>
      </c>
      <c r="I77" s="56" t="s">
        <v>206</v>
      </c>
      <c r="J77" s="56" t="s">
        <v>206</v>
      </c>
      <c r="K77" s="56" t="s">
        <v>206</v>
      </c>
      <c r="L77" s="56">
        <v>0.24</v>
      </c>
      <c r="M77" s="56" t="s">
        <v>206</v>
      </c>
      <c r="N77" s="57">
        <v>1.52E-2</v>
      </c>
      <c r="O77" s="57" t="s">
        <v>206</v>
      </c>
      <c r="P77" s="57" t="s">
        <v>206</v>
      </c>
      <c r="Q77" s="57" t="s">
        <v>206</v>
      </c>
      <c r="R77" s="57" t="s">
        <v>206</v>
      </c>
      <c r="S77" s="57" t="s">
        <v>206</v>
      </c>
      <c r="T77" s="57" t="s">
        <v>206</v>
      </c>
      <c r="U77" s="57" t="s">
        <v>206</v>
      </c>
      <c r="V77" s="57" t="s">
        <v>206</v>
      </c>
      <c r="W77" s="57" t="s">
        <v>206</v>
      </c>
      <c r="X77" s="57" t="s">
        <v>206</v>
      </c>
      <c r="Y77" s="57" t="s">
        <v>206</v>
      </c>
      <c r="Z77" s="57" t="s">
        <v>206</v>
      </c>
      <c r="AA77" s="57" t="s">
        <v>206</v>
      </c>
      <c r="AB77" s="57" t="s">
        <v>206</v>
      </c>
      <c r="AC77" s="57" t="s">
        <v>206</v>
      </c>
      <c r="AD77" s="57" t="s">
        <v>206</v>
      </c>
      <c r="AE77" s="57">
        <v>7.0299999999999998E-3</v>
      </c>
      <c r="AF77" s="57">
        <v>5.13E-3</v>
      </c>
      <c r="AG77" s="57" t="s">
        <v>206</v>
      </c>
      <c r="AH77" s="57" t="s">
        <v>206</v>
      </c>
      <c r="AI77" s="57">
        <v>1.0376000000000001</v>
      </c>
      <c r="AJ77" s="52">
        <v>5.1999999999999998E-3</v>
      </c>
      <c r="AK77" s="52">
        <v>1.1000000000000001E-3</v>
      </c>
      <c r="AL77" s="52">
        <v>0.25</v>
      </c>
      <c r="AM77" s="72">
        <v>7.0000000000000001E-3</v>
      </c>
      <c r="AN77" s="69">
        <f t="shared" si="9"/>
        <v>60.494999999999997</v>
      </c>
      <c r="AO77" s="69">
        <f t="shared" si="10"/>
        <v>30.57</v>
      </c>
      <c r="AP77" s="69">
        <f t="shared" si="11"/>
        <v>2.2746120000000047</v>
      </c>
      <c r="AQ77" s="69">
        <f t="shared" si="12"/>
        <v>9.4629120000000011</v>
      </c>
      <c r="AR77" s="69">
        <f t="shared" si="13"/>
        <v>5.15266</v>
      </c>
      <c r="AS77" s="69">
        <f t="shared" si="14"/>
        <v>5.25</v>
      </c>
      <c r="AT77" s="74">
        <f t="shared" si="15"/>
        <v>14.716673920000002</v>
      </c>
      <c r="AU77" s="74">
        <f t="shared" si="16"/>
        <v>12.792185792000001</v>
      </c>
      <c r="AV77" s="74">
        <f t="shared" si="17"/>
        <v>115.12967212800001</v>
      </c>
    </row>
    <row r="78" spans="1:48" s="52" customFormat="1">
      <c r="A78" s="61" t="s">
        <v>225</v>
      </c>
      <c r="B78" s="70">
        <v>41275</v>
      </c>
      <c r="C78" s="53">
        <v>41275</v>
      </c>
      <c r="D78" s="54" t="s">
        <v>55</v>
      </c>
      <c r="E78" s="55">
        <v>11.18</v>
      </c>
      <c r="F78" s="56" t="s">
        <v>206</v>
      </c>
      <c r="G78" s="56">
        <v>0.55000000000000004</v>
      </c>
      <c r="H78" s="56" t="s">
        <v>206</v>
      </c>
      <c r="I78" s="56">
        <v>1.25</v>
      </c>
      <c r="J78" s="56" t="s">
        <v>206</v>
      </c>
      <c r="K78" s="56" t="s">
        <v>206</v>
      </c>
      <c r="L78" s="56" t="s">
        <v>206</v>
      </c>
      <c r="M78" s="56" t="s">
        <v>206</v>
      </c>
      <c r="N78" s="57">
        <v>1.5699999999999999E-2</v>
      </c>
      <c r="O78" s="57">
        <v>5.9999999999999995E-4</v>
      </c>
      <c r="P78" s="57">
        <v>-2.2000000000000001E-3</v>
      </c>
      <c r="Q78" s="57" t="s">
        <v>206</v>
      </c>
      <c r="R78" s="57" t="s">
        <v>206</v>
      </c>
      <c r="S78" s="57">
        <v>-5.0000000000000001E-4</v>
      </c>
      <c r="T78" s="57" t="s">
        <v>206</v>
      </c>
      <c r="U78" s="57">
        <v>-2.9999999999999997E-4</v>
      </c>
      <c r="V78" s="57" t="s">
        <v>206</v>
      </c>
      <c r="W78" s="57" t="s">
        <v>206</v>
      </c>
      <c r="X78" s="57" t="s">
        <v>206</v>
      </c>
      <c r="Y78" s="57">
        <v>6.9999999999999999E-4</v>
      </c>
      <c r="Z78" s="57" t="s">
        <v>206</v>
      </c>
      <c r="AA78" s="57" t="s">
        <v>206</v>
      </c>
      <c r="AB78" s="57">
        <v>2E-3</v>
      </c>
      <c r="AC78" s="57" t="s">
        <v>206</v>
      </c>
      <c r="AD78" s="57" t="s">
        <v>206</v>
      </c>
      <c r="AE78" s="57">
        <v>6.1999999999999998E-3</v>
      </c>
      <c r="AF78" s="57">
        <v>4.1000000000000003E-3</v>
      </c>
      <c r="AG78" s="57" t="s">
        <v>206</v>
      </c>
      <c r="AH78" s="57" t="s">
        <v>206</v>
      </c>
      <c r="AI78" s="57">
        <v>1.0442</v>
      </c>
      <c r="AJ78" s="52">
        <v>5.1999999999999998E-3</v>
      </c>
      <c r="AK78" s="52">
        <v>1.1000000000000001E-3</v>
      </c>
      <c r="AL78" s="52">
        <v>0.25</v>
      </c>
      <c r="AM78" s="72">
        <v>7.0000000000000001E-3</v>
      </c>
      <c r="AN78" s="69">
        <f t="shared" si="9"/>
        <v>60.494999999999997</v>
      </c>
      <c r="AO78" s="69">
        <f t="shared" si="10"/>
        <v>23.479999999999997</v>
      </c>
      <c r="AP78" s="69">
        <f t="shared" si="11"/>
        <v>2.6738790000000008</v>
      </c>
      <c r="AQ78" s="69">
        <f t="shared" si="12"/>
        <v>8.0664449999999999</v>
      </c>
      <c r="AR78" s="69">
        <f t="shared" si="13"/>
        <v>5.1838449999999998</v>
      </c>
      <c r="AS78" s="69">
        <f t="shared" si="14"/>
        <v>5.25</v>
      </c>
      <c r="AT78" s="74">
        <f t="shared" si="15"/>
        <v>13.669391970000001</v>
      </c>
      <c r="AU78" s="74">
        <f t="shared" si="16"/>
        <v>11.881856097000002</v>
      </c>
      <c r="AV78" s="74">
        <f t="shared" si="17"/>
        <v>106.93670487300001</v>
      </c>
    </row>
    <row r="79" spans="1:48" s="52" customFormat="1" ht="30">
      <c r="A79" s="52" t="s">
        <v>131</v>
      </c>
      <c r="B79" s="70">
        <v>41275</v>
      </c>
      <c r="C79" s="53">
        <v>41275</v>
      </c>
      <c r="D79" s="54" t="s">
        <v>133</v>
      </c>
      <c r="E79" s="55">
        <v>10.06</v>
      </c>
      <c r="F79" s="56" t="s">
        <v>206</v>
      </c>
      <c r="G79" s="56">
        <v>0.55000000000000004</v>
      </c>
      <c r="H79" s="56" t="s">
        <v>206</v>
      </c>
      <c r="I79" s="56">
        <v>1.25</v>
      </c>
      <c r="J79" s="56" t="s">
        <v>206</v>
      </c>
      <c r="K79" s="56" t="s">
        <v>206</v>
      </c>
      <c r="L79" s="56" t="s">
        <v>206</v>
      </c>
      <c r="M79" s="56" t="s">
        <v>206</v>
      </c>
      <c r="N79" s="57">
        <v>1.9400000000000001E-2</v>
      </c>
      <c r="O79" s="57">
        <v>2.8999999999999998E-3</v>
      </c>
      <c r="P79" s="57">
        <v>3.0000000000000001E-3</v>
      </c>
      <c r="Q79" s="57">
        <v>-2.8E-3</v>
      </c>
      <c r="R79" s="57" t="s">
        <v>206</v>
      </c>
      <c r="S79" s="57">
        <v>-1.14E-2</v>
      </c>
      <c r="T79" s="57" t="s">
        <v>206</v>
      </c>
      <c r="U79" s="57">
        <v>-1E-4</v>
      </c>
      <c r="V79" s="57" t="s">
        <v>206</v>
      </c>
      <c r="W79" s="57" t="s">
        <v>206</v>
      </c>
      <c r="X79" s="57" t="s">
        <v>206</v>
      </c>
      <c r="Y79" s="57">
        <v>6.9999999999999999E-4</v>
      </c>
      <c r="Z79" s="57" t="s">
        <v>206</v>
      </c>
      <c r="AA79" s="57" t="s">
        <v>206</v>
      </c>
      <c r="AB79" s="57">
        <v>8.9999999999999998E-4</v>
      </c>
      <c r="AC79" s="57" t="s">
        <v>206</v>
      </c>
      <c r="AD79" s="57" t="s">
        <v>206</v>
      </c>
      <c r="AE79" s="57">
        <v>6.1999999999999998E-3</v>
      </c>
      <c r="AF79" s="57">
        <v>5.1000000000000004E-3</v>
      </c>
      <c r="AG79" s="57" t="s">
        <v>206</v>
      </c>
      <c r="AH79" s="57" t="s">
        <v>206</v>
      </c>
      <c r="AI79" s="57">
        <v>1.1012999999999999</v>
      </c>
      <c r="AJ79" s="52">
        <v>5.1999999999999998E-3</v>
      </c>
      <c r="AK79" s="52">
        <v>1.1000000000000001E-3</v>
      </c>
      <c r="AL79" s="52">
        <v>0.25</v>
      </c>
      <c r="AM79" s="72">
        <v>7.0000000000000001E-3</v>
      </c>
      <c r="AN79" s="69">
        <f t="shared" si="9"/>
        <v>60.494999999999997</v>
      </c>
      <c r="AO79" s="69">
        <f t="shared" si="10"/>
        <v>20.634999999999998</v>
      </c>
      <c r="AP79" s="69">
        <f t="shared" si="11"/>
        <v>6.1281434999999966</v>
      </c>
      <c r="AQ79" s="69">
        <f t="shared" si="12"/>
        <v>9.3335174999999992</v>
      </c>
      <c r="AR79" s="69">
        <f t="shared" si="13"/>
        <v>5.4536424999999991</v>
      </c>
      <c r="AS79" s="69">
        <f t="shared" si="14"/>
        <v>5.25</v>
      </c>
      <c r="AT79" s="74">
        <f t="shared" si="15"/>
        <v>13.948389454999999</v>
      </c>
      <c r="AU79" s="74">
        <f t="shared" si="16"/>
        <v>12.124369295499999</v>
      </c>
      <c r="AV79" s="74">
        <f t="shared" si="17"/>
        <v>109.11932365949998</v>
      </c>
    </row>
    <row r="80" spans="1:48" s="52" customFormat="1" ht="30">
      <c r="A80" s="52" t="s">
        <v>131</v>
      </c>
      <c r="B80" s="70">
        <v>41275</v>
      </c>
      <c r="C80" s="53">
        <v>41275</v>
      </c>
      <c r="D80" s="54" t="s">
        <v>132</v>
      </c>
      <c r="E80" s="55">
        <v>18.420000000000002</v>
      </c>
      <c r="F80" s="56" t="s">
        <v>206</v>
      </c>
      <c r="G80" s="56">
        <v>0.55000000000000004</v>
      </c>
      <c r="H80" s="56" t="s">
        <v>206</v>
      </c>
      <c r="I80" s="56">
        <v>1.25</v>
      </c>
      <c r="J80" s="56" t="s">
        <v>206</v>
      </c>
      <c r="K80" s="56" t="s">
        <v>206</v>
      </c>
      <c r="L80" s="56" t="s">
        <v>206</v>
      </c>
      <c r="M80" s="56" t="s">
        <v>206</v>
      </c>
      <c r="N80" s="57">
        <v>2.53E-2</v>
      </c>
      <c r="O80" s="57">
        <v>2.8999999999999998E-3</v>
      </c>
      <c r="P80" s="57">
        <v>3.0000000000000001E-3</v>
      </c>
      <c r="Q80" s="57">
        <v>-2.8E-3</v>
      </c>
      <c r="R80" s="57" t="s">
        <v>206</v>
      </c>
      <c r="S80" s="57">
        <v>-1.21E-2</v>
      </c>
      <c r="T80" s="57" t="s">
        <v>206</v>
      </c>
      <c r="U80" s="57">
        <v>-1E-4</v>
      </c>
      <c r="V80" s="57" t="s">
        <v>206</v>
      </c>
      <c r="W80" s="57" t="s">
        <v>206</v>
      </c>
      <c r="X80" s="57" t="s">
        <v>206</v>
      </c>
      <c r="Y80" s="57">
        <v>6.9999999999999999E-4</v>
      </c>
      <c r="Z80" s="57" t="s">
        <v>206</v>
      </c>
      <c r="AA80" s="57" t="s">
        <v>206</v>
      </c>
      <c r="AB80" s="57" t="s">
        <v>206</v>
      </c>
      <c r="AC80" s="57" t="s">
        <v>206</v>
      </c>
      <c r="AD80" s="57" t="s">
        <v>206</v>
      </c>
      <c r="AE80" s="57">
        <v>6.1999999999999998E-3</v>
      </c>
      <c r="AF80" s="57">
        <v>5.1000000000000004E-3</v>
      </c>
      <c r="AG80" s="57" t="s">
        <v>206</v>
      </c>
      <c r="AH80" s="57" t="s">
        <v>206</v>
      </c>
      <c r="AI80" s="57">
        <v>1.1012999999999999</v>
      </c>
      <c r="AJ80" s="52">
        <v>5.1999999999999998E-3</v>
      </c>
      <c r="AK80" s="52">
        <v>1.1000000000000001E-3</v>
      </c>
      <c r="AL80" s="52">
        <v>0.25</v>
      </c>
      <c r="AM80" s="72">
        <v>7.0000000000000001E-3</v>
      </c>
      <c r="AN80" s="69">
        <f t="shared" si="9"/>
        <v>60.494999999999997</v>
      </c>
      <c r="AO80" s="69">
        <f t="shared" si="10"/>
        <v>32.895000000000003</v>
      </c>
      <c r="AP80" s="69">
        <f t="shared" si="11"/>
        <v>6.1281434999999966</v>
      </c>
      <c r="AQ80" s="69">
        <f t="shared" si="12"/>
        <v>9.3335174999999992</v>
      </c>
      <c r="AR80" s="69">
        <f t="shared" si="13"/>
        <v>5.4536424999999991</v>
      </c>
      <c r="AS80" s="69">
        <f t="shared" si="14"/>
        <v>5.25</v>
      </c>
      <c r="AT80" s="74">
        <f t="shared" si="15"/>
        <v>15.542189454999999</v>
      </c>
      <c r="AU80" s="74">
        <f t="shared" si="16"/>
        <v>13.509749295500001</v>
      </c>
      <c r="AV80" s="74">
        <f t="shared" si="17"/>
        <v>121.58774365950001</v>
      </c>
    </row>
    <row r="81" spans="1:48" s="52" customFormat="1">
      <c r="A81" s="52" t="s">
        <v>135</v>
      </c>
      <c r="B81" s="131">
        <v>41244</v>
      </c>
      <c r="C81" s="53">
        <v>41244</v>
      </c>
      <c r="D81" s="54" t="s">
        <v>55</v>
      </c>
      <c r="E81" s="55">
        <v>11.15</v>
      </c>
      <c r="F81" s="56" t="s">
        <v>206</v>
      </c>
      <c r="G81" s="56">
        <v>0.65</v>
      </c>
      <c r="H81" s="56">
        <v>1.86</v>
      </c>
      <c r="I81" s="56" t="s">
        <v>206</v>
      </c>
      <c r="J81" s="56" t="s">
        <v>206</v>
      </c>
      <c r="K81" s="56" t="s">
        <v>206</v>
      </c>
      <c r="L81" s="56" t="s">
        <v>206</v>
      </c>
      <c r="M81" s="56" t="s">
        <v>206</v>
      </c>
      <c r="N81" s="57">
        <v>1.3899999999999999E-2</v>
      </c>
      <c r="O81" s="57">
        <v>1.9E-3</v>
      </c>
      <c r="P81" s="57">
        <v>-7.4000000000000003E-3</v>
      </c>
      <c r="Q81" s="57">
        <v>-2.9999999999999997E-4</v>
      </c>
      <c r="R81" s="57">
        <v>-1.4200000000000001E-2</v>
      </c>
      <c r="S81" s="57">
        <v>-3.8E-3</v>
      </c>
      <c r="T81" s="57" t="s">
        <v>206</v>
      </c>
      <c r="U81" s="57" t="s">
        <v>206</v>
      </c>
      <c r="V81" s="57" t="s">
        <v>206</v>
      </c>
      <c r="W81" s="57" t="s">
        <v>206</v>
      </c>
      <c r="X81" s="57" t="s">
        <v>206</v>
      </c>
      <c r="Y81" s="57" t="s">
        <v>206</v>
      </c>
      <c r="Z81" s="57" t="s">
        <v>206</v>
      </c>
      <c r="AA81" s="57" t="s">
        <v>206</v>
      </c>
      <c r="AB81" s="57">
        <v>2.5499999999999998E-2</v>
      </c>
      <c r="AC81" s="57" t="s">
        <v>206</v>
      </c>
      <c r="AD81" s="57" t="s">
        <v>206</v>
      </c>
      <c r="AE81" s="57">
        <v>5.4000000000000003E-3</v>
      </c>
      <c r="AF81" s="57">
        <v>3.2000000000000002E-3</v>
      </c>
      <c r="AG81" s="57" t="s">
        <v>206</v>
      </c>
      <c r="AH81" s="57" t="s">
        <v>206</v>
      </c>
      <c r="AI81" s="57">
        <v>1.081</v>
      </c>
      <c r="AJ81" s="52">
        <v>5.1999999999999998E-3</v>
      </c>
      <c r="AK81" s="52">
        <v>1.1000000000000001E-3</v>
      </c>
      <c r="AL81" s="52">
        <v>0.25</v>
      </c>
      <c r="AM81" s="72">
        <v>7.0000000000000001E-3</v>
      </c>
      <c r="AN81" s="69">
        <f t="shared" si="9"/>
        <v>60.494999999999997</v>
      </c>
      <c r="AO81" s="69">
        <f t="shared" si="10"/>
        <v>6.2349999999999985</v>
      </c>
      <c r="AP81" s="69">
        <f t="shared" si="11"/>
        <v>4.9000949999999976</v>
      </c>
      <c r="AQ81" s="69">
        <f t="shared" si="12"/>
        <v>6.9724500000000003</v>
      </c>
      <c r="AR81" s="69">
        <f t="shared" si="13"/>
        <v>5.3577250000000003</v>
      </c>
      <c r="AS81" s="69">
        <f t="shared" si="14"/>
        <v>5.25</v>
      </c>
      <c r="AT81" s="74">
        <f t="shared" si="15"/>
        <v>11.597335099999999</v>
      </c>
      <c r="AU81" s="74">
        <f t="shared" si="16"/>
        <v>10.080760509999998</v>
      </c>
      <c r="AV81" s="74">
        <f t="shared" si="17"/>
        <v>90.726844589999985</v>
      </c>
    </row>
    <row r="82" spans="1:48" s="52" customFormat="1">
      <c r="A82" s="52" t="s">
        <v>136</v>
      </c>
      <c r="B82" s="131">
        <v>41214</v>
      </c>
      <c r="C82" s="53">
        <v>41214</v>
      </c>
      <c r="D82" s="54" t="s">
        <v>55</v>
      </c>
      <c r="E82" s="55">
        <v>14.72</v>
      </c>
      <c r="F82" s="56" t="s">
        <v>206</v>
      </c>
      <c r="G82" s="56">
        <v>-0.3</v>
      </c>
      <c r="H82" s="56" t="s">
        <v>206</v>
      </c>
      <c r="I82" s="56">
        <v>2.11</v>
      </c>
      <c r="J82" s="56" t="s">
        <v>206</v>
      </c>
      <c r="K82" s="56" t="s">
        <v>206</v>
      </c>
      <c r="L82" s="56" t="s">
        <v>206</v>
      </c>
      <c r="M82" s="56" t="s">
        <v>206</v>
      </c>
      <c r="N82" s="57">
        <v>1.8599999999999998E-2</v>
      </c>
      <c r="O82" s="57">
        <v>1E-4</v>
      </c>
      <c r="P82" s="57">
        <v>-2.7000000000000001E-3</v>
      </c>
      <c r="Q82" s="60">
        <v>-3.0000000000000001E-5</v>
      </c>
      <c r="R82" s="57">
        <v>-2.2000000000000001E-3</v>
      </c>
      <c r="S82" s="57" t="s">
        <v>206</v>
      </c>
      <c r="T82" s="57" t="s">
        <v>206</v>
      </c>
      <c r="U82" s="57">
        <v>-1E-4</v>
      </c>
      <c r="V82" s="57" t="s">
        <v>206</v>
      </c>
      <c r="W82" s="57">
        <v>2.0000000000000001E-4</v>
      </c>
      <c r="X82" s="57">
        <v>1E-4</v>
      </c>
      <c r="Y82" s="57" t="s">
        <v>206</v>
      </c>
      <c r="Z82" s="57">
        <v>-6.9999999999999999E-4</v>
      </c>
      <c r="AA82" s="57" t="s">
        <v>206</v>
      </c>
      <c r="AB82" s="57">
        <v>2.9999999999999997E-4</v>
      </c>
      <c r="AC82" s="60">
        <v>7.2000000000000005E-4</v>
      </c>
      <c r="AD82" s="57">
        <v>-1E-4</v>
      </c>
      <c r="AE82" s="57">
        <v>7.4999999999999997E-3</v>
      </c>
      <c r="AF82" s="57">
        <v>2.3E-3</v>
      </c>
      <c r="AG82" s="57" t="s">
        <v>206</v>
      </c>
      <c r="AH82" s="57" t="s">
        <v>206</v>
      </c>
      <c r="AI82" s="57">
        <v>1.0404</v>
      </c>
      <c r="AJ82" s="52">
        <v>5.1999999999999998E-3</v>
      </c>
      <c r="AK82" s="52">
        <v>1.1000000000000001E-3</v>
      </c>
      <c r="AL82" s="52">
        <v>0.25</v>
      </c>
      <c r="AM82" s="72">
        <v>7.0000000000000001E-3</v>
      </c>
      <c r="AN82" s="69">
        <f t="shared" si="9"/>
        <v>60.494999999999997</v>
      </c>
      <c r="AO82" s="69">
        <f t="shared" si="10"/>
        <v>26.482500000000002</v>
      </c>
      <c r="AP82" s="69">
        <f t="shared" si="11"/>
        <v>2.4439979999999992</v>
      </c>
      <c r="AQ82" s="69">
        <f t="shared" si="12"/>
        <v>7.646939999999999</v>
      </c>
      <c r="AR82" s="69">
        <f t="shared" si="13"/>
        <v>5.1658900000000001</v>
      </c>
      <c r="AS82" s="69">
        <f t="shared" si="14"/>
        <v>5.25</v>
      </c>
      <c r="AT82" s="74">
        <f t="shared" si="15"/>
        <v>13.972962639999999</v>
      </c>
      <c r="AU82" s="74">
        <f t="shared" si="16"/>
        <v>12.145729064000001</v>
      </c>
      <c r="AV82" s="74">
        <f t="shared" si="17"/>
        <v>109.311561576</v>
      </c>
    </row>
    <row r="83" spans="1:48" s="52" customFormat="1">
      <c r="A83" s="52" t="s">
        <v>137</v>
      </c>
      <c r="B83" s="53">
        <v>41030</v>
      </c>
      <c r="C83" s="53">
        <v>41030</v>
      </c>
      <c r="D83" s="54" t="s">
        <v>55</v>
      </c>
      <c r="E83" s="55">
        <v>14.37</v>
      </c>
      <c r="F83" s="56" t="s">
        <v>206</v>
      </c>
      <c r="G83" s="56">
        <v>-0.24</v>
      </c>
      <c r="H83" s="56" t="s">
        <v>206</v>
      </c>
      <c r="I83" s="56">
        <v>2.1800000000000002</v>
      </c>
      <c r="J83" s="56" t="s">
        <v>206</v>
      </c>
      <c r="K83" s="56" t="s">
        <v>206</v>
      </c>
      <c r="L83" s="56" t="s">
        <v>206</v>
      </c>
      <c r="M83" s="56" t="s">
        <v>206</v>
      </c>
      <c r="N83" s="57">
        <v>1.44E-2</v>
      </c>
      <c r="O83" s="57" t="s">
        <v>206</v>
      </c>
      <c r="P83" s="57">
        <v>-1.6000000000000001E-3</v>
      </c>
      <c r="Q83" s="57" t="s">
        <v>206</v>
      </c>
      <c r="R83" s="57" t="s">
        <v>206</v>
      </c>
      <c r="S83" s="57" t="s">
        <v>206</v>
      </c>
      <c r="T83" s="57" t="s">
        <v>206</v>
      </c>
      <c r="U83" s="57">
        <v>-2.9999999999999997E-4</v>
      </c>
      <c r="V83" s="57" t="s">
        <v>206</v>
      </c>
      <c r="W83" s="57" t="s">
        <v>206</v>
      </c>
      <c r="X83" s="57" t="s">
        <v>206</v>
      </c>
      <c r="Y83" s="57" t="s">
        <v>206</v>
      </c>
      <c r="Z83" s="57" t="s">
        <v>206</v>
      </c>
      <c r="AA83" s="57" t="s">
        <v>206</v>
      </c>
      <c r="AB83" s="57">
        <v>-2.9999999999999997E-4</v>
      </c>
      <c r="AC83" s="57" t="s">
        <v>206</v>
      </c>
      <c r="AD83" s="57" t="s">
        <v>206</v>
      </c>
      <c r="AE83" s="57">
        <v>8.0000000000000002E-3</v>
      </c>
      <c r="AF83" s="57">
        <v>5.5999999999999999E-3</v>
      </c>
      <c r="AG83" s="57" t="s">
        <v>206</v>
      </c>
      <c r="AH83" s="57" t="s">
        <v>206</v>
      </c>
      <c r="AI83" s="57">
        <v>1.0531999999999999</v>
      </c>
      <c r="AJ83" s="52">
        <v>5.1999999999999998E-3</v>
      </c>
      <c r="AK83" s="52">
        <v>1.1000000000000001E-3</v>
      </c>
      <c r="AL83" s="52">
        <v>0.25</v>
      </c>
      <c r="AM83" s="72">
        <v>7.0000000000000001E-3</v>
      </c>
      <c r="AN83" s="69">
        <f t="shared" si="9"/>
        <v>60.494999999999997</v>
      </c>
      <c r="AO83" s="69">
        <f t="shared" si="10"/>
        <v>25.684999999999999</v>
      </c>
      <c r="AP83" s="69">
        <f t="shared" si="11"/>
        <v>3.2183339999999947</v>
      </c>
      <c r="AQ83" s="69">
        <f t="shared" si="12"/>
        <v>10.74264</v>
      </c>
      <c r="AR83" s="69">
        <f t="shared" si="13"/>
        <v>5.2263700000000002</v>
      </c>
      <c r="AS83" s="69">
        <f t="shared" si="14"/>
        <v>5.25</v>
      </c>
      <c r="AT83" s="74">
        <f t="shared" si="15"/>
        <v>14.380254719999998</v>
      </c>
      <c r="AU83" s="74">
        <f t="shared" si="16"/>
        <v>12.499759871999998</v>
      </c>
      <c r="AV83" s="74">
        <f t="shared" si="17"/>
        <v>112.49783884799999</v>
      </c>
    </row>
    <row r="84" spans="1:48" s="52" customFormat="1">
      <c r="A84" s="52" t="s">
        <v>138</v>
      </c>
      <c r="B84" s="131">
        <v>41183</v>
      </c>
      <c r="C84" s="53">
        <v>41183</v>
      </c>
      <c r="D84" s="54" t="s">
        <v>55</v>
      </c>
      <c r="E84" s="55">
        <v>18</v>
      </c>
      <c r="F84" s="56" t="s">
        <v>206</v>
      </c>
      <c r="G84" s="56">
        <v>0.99</v>
      </c>
      <c r="H84" s="56">
        <v>1.83</v>
      </c>
      <c r="I84" s="56" t="s">
        <v>206</v>
      </c>
      <c r="J84" s="56" t="s">
        <v>206</v>
      </c>
      <c r="K84" s="56" t="s">
        <v>206</v>
      </c>
      <c r="L84" s="56" t="s">
        <v>206</v>
      </c>
      <c r="M84" s="56" t="s">
        <v>206</v>
      </c>
      <c r="N84" s="57">
        <v>1.7999999999999999E-2</v>
      </c>
      <c r="O84" s="57">
        <v>1.8E-3</v>
      </c>
      <c r="P84" s="57">
        <v>-5.7999999999999996E-3</v>
      </c>
      <c r="Q84" s="57">
        <v>-2.7000000000000001E-3</v>
      </c>
      <c r="R84" s="57" t="s">
        <v>206</v>
      </c>
      <c r="S84" s="57" t="s">
        <v>206</v>
      </c>
      <c r="T84" s="57" t="s">
        <v>206</v>
      </c>
      <c r="U84" s="57" t="s">
        <v>206</v>
      </c>
      <c r="V84" s="57" t="s">
        <v>206</v>
      </c>
      <c r="W84" s="57">
        <v>4.0000000000000002E-4</v>
      </c>
      <c r="X84" s="57" t="s">
        <v>206</v>
      </c>
      <c r="Y84" s="57" t="s">
        <v>206</v>
      </c>
      <c r="Z84" s="57" t="s">
        <v>206</v>
      </c>
      <c r="AA84" s="57" t="s">
        <v>206</v>
      </c>
      <c r="AB84" s="57">
        <v>4.5999999999999999E-3</v>
      </c>
      <c r="AC84" s="57" t="s">
        <v>206</v>
      </c>
      <c r="AD84" s="57" t="s">
        <v>206</v>
      </c>
      <c r="AE84" s="57">
        <v>5.4000000000000003E-3</v>
      </c>
      <c r="AF84" s="57">
        <v>3.8E-3</v>
      </c>
      <c r="AG84" s="57" t="s">
        <v>206</v>
      </c>
      <c r="AH84" s="57" t="s">
        <v>206</v>
      </c>
      <c r="AI84" s="57">
        <v>1.0716000000000001</v>
      </c>
      <c r="AJ84" s="52">
        <v>5.1999999999999998E-3</v>
      </c>
      <c r="AK84" s="52">
        <v>1.1000000000000001E-3</v>
      </c>
      <c r="AL84" s="52">
        <v>0.25</v>
      </c>
      <c r="AM84" s="72">
        <v>7.0000000000000001E-3</v>
      </c>
      <c r="AN84" s="69">
        <f t="shared" si="9"/>
        <v>60.494999999999997</v>
      </c>
      <c r="AO84" s="69">
        <f t="shared" si="10"/>
        <v>29.594999999999999</v>
      </c>
      <c r="AP84" s="69">
        <f t="shared" si="11"/>
        <v>4.3314420000000062</v>
      </c>
      <c r="AQ84" s="69">
        <f t="shared" si="12"/>
        <v>7.3940400000000004</v>
      </c>
      <c r="AR84" s="69">
        <f t="shared" si="13"/>
        <v>5.3133100000000004</v>
      </c>
      <c r="AS84" s="69">
        <f t="shared" si="14"/>
        <v>5.25</v>
      </c>
      <c r="AT84" s="74">
        <f t="shared" si="15"/>
        <v>14.609242960000003</v>
      </c>
      <c r="AU84" s="74">
        <f t="shared" si="16"/>
        <v>12.698803496000004</v>
      </c>
      <c r="AV84" s="74">
        <f t="shared" si="17"/>
        <v>114.28923146400001</v>
      </c>
    </row>
    <row r="85" spans="1:48" s="52" customFormat="1">
      <c r="A85" s="52" t="s">
        <v>139</v>
      </c>
      <c r="B85" s="53">
        <v>41030</v>
      </c>
      <c r="C85" s="53">
        <v>41030</v>
      </c>
      <c r="D85" s="54" t="s">
        <v>55</v>
      </c>
      <c r="E85" s="55">
        <v>14.2</v>
      </c>
      <c r="F85" s="56" t="s">
        <v>206</v>
      </c>
      <c r="G85" s="56" t="s">
        <v>206</v>
      </c>
      <c r="H85" s="56" t="s">
        <v>206</v>
      </c>
      <c r="I85" s="56" t="s">
        <v>206</v>
      </c>
      <c r="J85" s="56" t="s">
        <v>206</v>
      </c>
      <c r="K85" s="56" t="s">
        <v>206</v>
      </c>
      <c r="L85" s="56" t="s">
        <v>206</v>
      </c>
      <c r="M85" s="56" t="s">
        <v>206</v>
      </c>
      <c r="N85" s="57">
        <v>1.84E-2</v>
      </c>
      <c r="O85" s="57" t="s">
        <v>206</v>
      </c>
      <c r="P85" s="57" t="s">
        <v>206</v>
      </c>
      <c r="Q85" s="57" t="s">
        <v>206</v>
      </c>
      <c r="R85" s="57" t="s">
        <v>206</v>
      </c>
      <c r="S85" s="57" t="s">
        <v>206</v>
      </c>
      <c r="T85" s="57" t="s">
        <v>206</v>
      </c>
      <c r="U85" s="57" t="s">
        <v>206</v>
      </c>
      <c r="V85" s="57" t="s">
        <v>206</v>
      </c>
      <c r="W85" s="57" t="s">
        <v>206</v>
      </c>
      <c r="X85" s="57" t="s">
        <v>206</v>
      </c>
      <c r="Y85" s="57">
        <v>1.4E-3</v>
      </c>
      <c r="Z85" s="57" t="s">
        <v>206</v>
      </c>
      <c r="AA85" s="57" t="s">
        <v>206</v>
      </c>
      <c r="AB85" s="57" t="s">
        <v>206</v>
      </c>
      <c r="AC85" s="57" t="s">
        <v>206</v>
      </c>
      <c r="AD85" s="57" t="s">
        <v>206</v>
      </c>
      <c r="AE85" s="57">
        <v>6.3E-3</v>
      </c>
      <c r="AF85" s="57">
        <v>5.1000000000000004E-3</v>
      </c>
      <c r="AG85" s="57" t="s">
        <v>206</v>
      </c>
      <c r="AH85" s="57" t="s">
        <v>206</v>
      </c>
      <c r="AI85" s="57">
        <v>1.0467</v>
      </c>
      <c r="AJ85" s="52">
        <v>5.1999999999999998E-3</v>
      </c>
      <c r="AK85" s="52">
        <v>1.1000000000000001E-3</v>
      </c>
      <c r="AL85" s="52">
        <v>0.25</v>
      </c>
      <c r="AM85" s="72">
        <v>7.0000000000000001E-3</v>
      </c>
      <c r="AN85" s="69">
        <f t="shared" si="9"/>
        <v>60.494999999999997</v>
      </c>
      <c r="AO85" s="69">
        <f t="shared" si="10"/>
        <v>29.049999999999997</v>
      </c>
      <c r="AP85" s="69">
        <f t="shared" si="11"/>
        <v>2.8251164999999978</v>
      </c>
      <c r="AQ85" s="69">
        <f t="shared" si="12"/>
        <v>8.9492849999999997</v>
      </c>
      <c r="AR85" s="69">
        <f t="shared" si="13"/>
        <v>5.1956575000000003</v>
      </c>
      <c r="AS85" s="69">
        <f t="shared" si="14"/>
        <v>5.25</v>
      </c>
      <c r="AT85" s="74">
        <f t="shared" si="15"/>
        <v>14.529457669999998</v>
      </c>
      <c r="AU85" s="74">
        <f t="shared" si="16"/>
        <v>12.629451666999998</v>
      </c>
      <c r="AV85" s="74">
        <f t="shared" si="17"/>
        <v>113.66506500299998</v>
      </c>
    </row>
    <row r="86" spans="1:48" s="52" customFormat="1">
      <c r="A86" s="52" t="s">
        <v>140</v>
      </c>
      <c r="B86" s="53">
        <v>41030</v>
      </c>
      <c r="C86" s="53">
        <v>41030</v>
      </c>
      <c r="D86" s="54" t="s">
        <v>55</v>
      </c>
      <c r="E86" s="55">
        <v>11.34</v>
      </c>
      <c r="F86" s="56" t="s">
        <v>206</v>
      </c>
      <c r="G86" s="56" t="s">
        <v>206</v>
      </c>
      <c r="H86" s="56" t="s">
        <v>206</v>
      </c>
      <c r="I86" s="56" t="s">
        <v>206</v>
      </c>
      <c r="J86" s="56" t="s">
        <v>206</v>
      </c>
      <c r="K86" s="56" t="s">
        <v>206</v>
      </c>
      <c r="L86" s="56" t="s">
        <v>206</v>
      </c>
      <c r="M86" s="56" t="s">
        <v>206</v>
      </c>
      <c r="N86" s="57">
        <v>1.4200000000000001E-2</v>
      </c>
      <c r="O86" s="57">
        <v>1.1999999999999999E-3</v>
      </c>
      <c r="P86" s="57">
        <v>-1.5E-3</v>
      </c>
      <c r="Q86" s="57" t="s">
        <v>206</v>
      </c>
      <c r="R86" s="57" t="s">
        <v>206</v>
      </c>
      <c r="S86" s="57" t="s">
        <v>206</v>
      </c>
      <c r="T86" s="57" t="s">
        <v>206</v>
      </c>
      <c r="U86" s="57">
        <v>-2.9999999999999997E-4</v>
      </c>
      <c r="V86" s="57" t="s">
        <v>206</v>
      </c>
      <c r="W86" s="57" t="s">
        <v>206</v>
      </c>
      <c r="X86" s="57" t="s">
        <v>206</v>
      </c>
      <c r="Y86" s="57">
        <v>6.9999999999999999E-4</v>
      </c>
      <c r="Z86" s="57" t="s">
        <v>206</v>
      </c>
      <c r="AA86" s="57" t="s">
        <v>206</v>
      </c>
      <c r="AB86" s="57">
        <v>-2.9999999999999997E-4</v>
      </c>
      <c r="AC86" s="57" t="s">
        <v>206</v>
      </c>
      <c r="AD86" s="57" t="s">
        <v>206</v>
      </c>
      <c r="AE86" s="57">
        <v>5.1999999999999998E-3</v>
      </c>
      <c r="AF86" s="57">
        <v>1.9E-3</v>
      </c>
      <c r="AG86" s="57" t="s">
        <v>206</v>
      </c>
      <c r="AH86" s="57" t="s">
        <v>206</v>
      </c>
      <c r="AI86" s="57">
        <v>1.0788</v>
      </c>
      <c r="AJ86" s="52">
        <v>5.1999999999999998E-3</v>
      </c>
      <c r="AK86" s="52">
        <v>1.1000000000000001E-3</v>
      </c>
      <c r="AL86" s="52">
        <v>0.25</v>
      </c>
      <c r="AM86" s="72">
        <v>7.0000000000000001E-3</v>
      </c>
      <c r="AN86" s="69">
        <f t="shared" si="9"/>
        <v>60.494999999999997</v>
      </c>
      <c r="AO86" s="69">
        <f t="shared" si="10"/>
        <v>22.064999999999998</v>
      </c>
      <c r="AP86" s="69">
        <f t="shared" si="11"/>
        <v>4.7670059999999985</v>
      </c>
      <c r="AQ86" s="69">
        <f t="shared" si="12"/>
        <v>5.7446099999999998</v>
      </c>
      <c r="AR86" s="69">
        <f t="shared" si="13"/>
        <v>5.3473300000000004</v>
      </c>
      <c r="AS86" s="69">
        <f t="shared" si="14"/>
        <v>5.25</v>
      </c>
      <c r="AT86" s="74">
        <f t="shared" si="15"/>
        <v>13.47696298</v>
      </c>
      <c r="AU86" s="74">
        <f t="shared" si="16"/>
        <v>11.714590897999999</v>
      </c>
      <c r="AV86" s="74">
        <f t="shared" si="17"/>
        <v>105.43131808199999</v>
      </c>
    </row>
    <row r="87" spans="1:48" s="52" customFormat="1">
      <c r="A87" s="54" t="s">
        <v>141</v>
      </c>
      <c r="B87" s="53">
        <v>40909</v>
      </c>
      <c r="C87" s="53">
        <v>40909</v>
      </c>
      <c r="D87" s="54" t="s">
        <v>55</v>
      </c>
      <c r="E87" s="55">
        <v>17.29</v>
      </c>
      <c r="F87" s="56">
        <v>1.5</v>
      </c>
      <c r="G87" s="56" t="s">
        <v>206</v>
      </c>
      <c r="H87" s="56" t="s">
        <v>206</v>
      </c>
      <c r="I87" s="56" t="s">
        <v>206</v>
      </c>
      <c r="J87" s="56" t="s">
        <v>206</v>
      </c>
      <c r="K87" s="56">
        <v>0.19</v>
      </c>
      <c r="L87" s="56" t="s">
        <v>206</v>
      </c>
      <c r="M87" s="56" t="s">
        <v>206</v>
      </c>
      <c r="N87" s="57">
        <v>1.4200000000000001E-2</v>
      </c>
      <c r="O87" s="57" t="s">
        <v>206</v>
      </c>
      <c r="P87" s="57">
        <v>-1.6999999999999999E-3</v>
      </c>
      <c r="Q87" s="57">
        <v>-3.2000000000000002E-3</v>
      </c>
      <c r="R87" s="57" t="s">
        <v>206</v>
      </c>
      <c r="S87" s="57" t="s">
        <v>206</v>
      </c>
      <c r="T87" s="57" t="s">
        <v>206</v>
      </c>
      <c r="U87" s="57">
        <v>-2.0000000000000001E-4</v>
      </c>
      <c r="V87" s="57" t="s">
        <v>206</v>
      </c>
      <c r="W87" s="57" t="s">
        <v>206</v>
      </c>
      <c r="X87" s="57" t="s">
        <v>206</v>
      </c>
      <c r="Y87" s="57">
        <v>8.9999999999999998E-4</v>
      </c>
      <c r="Z87" s="57" t="s">
        <v>206</v>
      </c>
      <c r="AA87" s="57" t="s">
        <v>206</v>
      </c>
      <c r="AB87" s="57">
        <v>1.2999999999999999E-3</v>
      </c>
      <c r="AC87" s="57" t="s">
        <v>206</v>
      </c>
      <c r="AD87" s="57" t="s">
        <v>206</v>
      </c>
      <c r="AE87" s="57">
        <v>7.4999999999999997E-3</v>
      </c>
      <c r="AF87" s="57">
        <v>5.8999999999999999E-3</v>
      </c>
      <c r="AG87" s="57" t="s">
        <v>206</v>
      </c>
      <c r="AH87" s="57" t="s">
        <v>206</v>
      </c>
      <c r="AI87" s="57">
        <v>1.0454000000000001</v>
      </c>
      <c r="AJ87" s="52">
        <v>5.1999999999999998E-3</v>
      </c>
      <c r="AK87" s="52">
        <v>1.1000000000000001E-3</v>
      </c>
      <c r="AL87" s="52">
        <v>0.25</v>
      </c>
      <c r="AM87" s="72">
        <v>7.0000000000000001E-3</v>
      </c>
      <c r="AN87" s="69">
        <f t="shared" si="9"/>
        <v>60.494999999999997</v>
      </c>
      <c r="AO87" s="69">
        <f t="shared" si="10"/>
        <v>26.48</v>
      </c>
      <c r="AP87" s="69">
        <f t="shared" si="11"/>
        <v>2.7464730000000062</v>
      </c>
      <c r="AQ87" s="69">
        <f t="shared" si="12"/>
        <v>10.506270000000001</v>
      </c>
      <c r="AR87" s="69">
        <f t="shared" si="13"/>
        <v>5.1895150000000001</v>
      </c>
      <c r="AS87" s="69">
        <f t="shared" si="14"/>
        <v>5.25</v>
      </c>
      <c r="AT87" s="74">
        <f t="shared" si="15"/>
        <v>14.386743540000001</v>
      </c>
      <c r="AU87" s="74">
        <f t="shared" si="16"/>
        <v>12.505400154</v>
      </c>
      <c r="AV87" s="74">
        <f t="shared" si="17"/>
        <v>112.548601386</v>
      </c>
    </row>
    <row r="88" spans="1:48" s="52" customFormat="1">
      <c r="A88" s="52" t="s">
        <v>142</v>
      </c>
      <c r="B88" s="53">
        <v>41030</v>
      </c>
      <c r="C88" s="53">
        <v>41030</v>
      </c>
      <c r="D88" s="54" t="s">
        <v>55</v>
      </c>
      <c r="E88" s="55">
        <v>12.83</v>
      </c>
      <c r="F88" s="56" t="s">
        <v>206</v>
      </c>
      <c r="G88" s="56" t="s">
        <v>206</v>
      </c>
      <c r="H88" s="56" t="s">
        <v>206</v>
      </c>
      <c r="I88" s="56" t="s">
        <v>206</v>
      </c>
      <c r="J88" s="56" t="s">
        <v>206</v>
      </c>
      <c r="K88" s="56">
        <v>0.22</v>
      </c>
      <c r="L88" s="56" t="s">
        <v>206</v>
      </c>
      <c r="M88" s="56" t="s">
        <v>206</v>
      </c>
      <c r="N88" s="57">
        <v>2.1999999999999999E-2</v>
      </c>
      <c r="O88" s="57" t="s">
        <v>206</v>
      </c>
      <c r="P88" s="57">
        <v>-1.4E-3</v>
      </c>
      <c r="Q88" s="57">
        <v>1E-4</v>
      </c>
      <c r="R88" s="57">
        <v>1.1000000000000001E-3</v>
      </c>
      <c r="S88" s="57" t="s">
        <v>206</v>
      </c>
      <c r="T88" s="57" t="s">
        <v>206</v>
      </c>
      <c r="U88" s="57">
        <v>-1E-4</v>
      </c>
      <c r="V88" s="57">
        <v>8.0000000000000004E-4</v>
      </c>
      <c r="W88" s="57">
        <v>1.1000000000000001E-3</v>
      </c>
      <c r="X88" s="57">
        <v>2.9999999999999997E-4</v>
      </c>
      <c r="Y88" s="57" t="s">
        <v>206</v>
      </c>
      <c r="Z88" s="57" t="s">
        <v>206</v>
      </c>
      <c r="AA88" s="57" t="s">
        <v>206</v>
      </c>
      <c r="AB88" s="57">
        <v>4.0000000000000002E-4</v>
      </c>
      <c r="AC88" s="57">
        <v>-2.3E-3</v>
      </c>
      <c r="AD88" s="57" t="s">
        <v>206</v>
      </c>
      <c r="AE88" s="57">
        <v>6.7000000000000002E-3</v>
      </c>
      <c r="AF88" s="57">
        <v>5.0000000000000001E-3</v>
      </c>
      <c r="AG88" s="57" t="s">
        <v>206</v>
      </c>
      <c r="AH88" s="57" t="s">
        <v>206</v>
      </c>
      <c r="AI88" s="57">
        <v>1.0430999999999999</v>
      </c>
      <c r="AJ88" s="52">
        <v>5.1999999999999998E-3</v>
      </c>
      <c r="AK88" s="52">
        <v>1.1000000000000001E-3</v>
      </c>
      <c r="AL88" s="52">
        <v>0.25</v>
      </c>
      <c r="AM88" s="72">
        <v>7.0000000000000001E-3</v>
      </c>
      <c r="AN88" s="69">
        <f t="shared" si="9"/>
        <v>60.494999999999997</v>
      </c>
      <c r="AO88" s="69">
        <f t="shared" si="10"/>
        <v>30.975000000000001</v>
      </c>
      <c r="AP88" s="69">
        <f t="shared" si="11"/>
        <v>2.607334499999995</v>
      </c>
      <c r="AQ88" s="69">
        <f t="shared" si="12"/>
        <v>9.153202499999999</v>
      </c>
      <c r="AR88" s="69">
        <f t="shared" si="13"/>
        <v>5.1786474999999994</v>
      </c>
      <c r="AS88" s="69">
        <f t="shared" si="14"/>
        <v>5.25</v>
      </c>
      <c r="AT88" s="74">
        <f t="shared" si="15"/>
        <v>14.775693985</v>
      </c>
      <c r="AU88" s="74">
        <f t="shared" si="16"/>
        <v>12.843487848499999</v>
      </c>
      <c r="AV88" s="74">
        <f t="shared" si="17"/>
        <v>115.59139063649998</v>
      </c>
    </row>
    <row r="89" spans="1:48" s="52" customFormat="1">
      <c r="A89" s="75" t="s">
        <v>174</v>
      </c>
      <c r="B89" s="63"/>
      <c r="C89" s="63"/>
      <c r="D89" s="54"/>
      <c r="E89" s="64"/>
      <c r="AN89" s="76">
        <f>AVERAGE(AN3:AN88)</f>
        <v>60.494999999999912</v>
      </c>
      <c r="AO89" s="76">
        <f t="shared" ref="AO89:AV89" si="18">AVERAGE(AO3:AO88)</f>
        <v>26.485465116279066</v>
      </c>
      <c r="AP89" s="76">
        <f t="shared" si="18"/>
        <v>3.1914629651162767</v>
      </c>
      <c r="AQ89" s="76">
        <f t="shared" si="18"/>
        <v>8.3807383953488355</v>
      </c>
      <c r="AR89" s="76">
        <f t="shared" si="18"/>
        <v>5.224271220930234</v>
      </c>
      <c r="AS89" s="76">
        <f t="shared" si="18"/>
        <v>5.0311046511627904</v>
      </c>
      <c r="AT89" s="76">
        <f t="shared" si="18"/>
        <v>14.145045505348845</v>
      </c>
      <c r="AU89" s="76">
        <f t="shared" si="18"/>
        <v>12.295308785418603</v>
      </c>
      <c r="AV89" s="76">
        <f t="shared" si="18"/>
        <v>110.6577790687675</v>
      </c>
    </row>
    <row r="90" spans="1:48" s="52" customFormat="1">
      <c r="B90" s="63"/>
      <c r="C90" s="63"/>
      <c r="D90" s="54"/>
      <c r="E90" s="64"/>
    </row>
    <row r="91" spans="1:48" s="52" customFormat="1">
      <c r="B91" s="63"/>
      <c r="C91" s="63"/>
      <c r="D91" s="54"/>
      <c r="E91" s="64"/>
    </row>
    <row r="92" spans="1:48" s="52" customFormat="1">
      <c r="B92" s="63"/>
      <c r="C92" s="63"/>
      <c r="D92" s="54"/>
      <c r="E92" s="64"/>
    </row>
    <row r="93" spans="1:48" s="52" customFormat="1">
      <c r="B93" s="63"/>
      <c r="C93" s="63"/>
      <c r="D93" s="54"/>
      <c r="E93" s="64"/>
    </row>
    <row r="94" spans="1:48" s="52" customFormat="1">
      <c r="B94" s="63"/>
      <c r="C94" s="63"/>
      <c r="D94" s="54"/>
      <c r="E94" s="64"/>
    </row>
    <row r="95" spans="1:48" s="52" customFormat="1">
      <c r="B95" s="63"/>
      <c r="C95" s="63"/>
      <c r="D95" s="54"/>
      <c r="E95" s="64"/>
    </row>
    <row r="96" spans="1:48" s="52" customFormat="1">
      <c r="B96" s="63"/>
      <c r="C96" s="63"/>
      <c r="D96" s="54"/>
      <c r="E96" s="64"/>
    </row>
    <row r="97" spans="2:5" s="52" customFormat="1">
      <c r="B97" s="63"/>
      <c r="C97" s="63"/>
      <c r="D97" s="54"/>
      <c r="E97" s="64"/>
    </row>
    <row r="98" spans="2:5" s="52" customFormat="1">
      <c r="B98" s="63"/>
      <c r="C98" s="63"/>
      <c r="D98" s="54"/>
      <c r="E98" s="64"/>
    </row>
    <row r="99" spans="2:5" s="52" customFormat="1">
      <c r="B99" s="63"/>
      <c r="C99" s="63"/>
      <c r="D99" s="54"/>
      <c r="E99" s="64"/>
    </row>
    <row r="100" spans="2:5" s="52" customFormat="1">
      <c r="B100" s="63"/>
      <c r="C100" s="63"/>
      <c r="D100" s="54"/>
      <c r="E100" s="64"/>
    </row>
    <row r="101" spans="2:5" s="52" customFormat="1">
      <c r="B101" s="63"/>
      <c r="C101" s="63"/>
      <c r="D101" s="54"/>
      <c r="E101" s="64"/>
    </row>
    <row r="102" spans="2:5" s="52" customFormat="1">
      <c r="B102" s="63"/>
      <c r="C102" s="63"/>
      <c r="D102" s="54"/>
      <c r="E102" s="64"/>
    </row>
    <row r="103" spans="2:5" s="52" customFormat="1">
      <c r="B103" s="63"/>
      <c r="C103" s="63"/>
      <c r="D103" s="54"/>
      <c r="E103" s="64"/>
    </row>
    <row r="104" spans="2:5" s="52" customFormat="1">
      <c r="B104" s="63"/>
      <c r="C104" s="63"/>
      <c r="D104" s="54"/>
      <c r="E104" s="64"/>
    </row>
    <row r="105" spans="2:5" s="52" customFormat="1">
      <c r="B105" s="63"/>
      <c r="C105" s="63"/>
      <c r="D105" s="54"/>
      <c r="E105" s="64"/>
    </row>
    <row r="106" spans="2:5" s="52" customFormat="1">
      <c r="B106" s="63"/>
      <c r="C106" s="63"/>
      <c r="D106" s="54"/>
      <c r="E106" s="64"/>
    </row>
    <row r="107" spans="2:5" s="52" customFormat="1">
      <c r="B107" s="63"/>
      <c r="C107" s="63"/>
      <c r="D107" s="54"/>
      <c r="E107" s="64"/>
    </row>
    <row r="108" spans="2:5" s="52" customFormat="1">
      <c r="B108" s="63"/>
      <c r="C108" s="63"/>
      <c r="D108" s="54"/>
      <c r="E108" s="64"/>
    </row>
    <row r="109" spans="2:5" s="52" customFormat="1">
      <c r="B109" s="63"/>
      <c r="C109" s="63"/>
      <c r="D109" s="54"/>
      <c r="E109" s="64"/>
    </row>
    <row r="110" spans="2:5" s="52" customFormat="1">
      <c r="B110" s="63"/>
      <c r="C110" s="63"/>
      <c r="D110" s="54"/>
      <c r="E110" s="64"/>
    </row>
    <row r="111" spans="2:5" s="52" customFormat="1">
      <c r="B111" s="63"/>
      <c r="C111" s="63"/>
      <c r="D111" s="54"/>
      <c r="E111" s="64"/>
    </row>
    <row r="112" spans="2:5" s="52" customFormat="1">
      <c r="B112" s="63"/>
      <c r="C112" s="63"/>
      <c r="D112" s="54"/>
      <c r="E112" s="64"/>
    </row>
    <row r="113" spans="2:5" s="52" customFormat="1">
      <c r="B113" s="63"/>
      <c r="C113" s="63"/>
      <c r="D113" s="54"/>
      <c r="E113" s="64"/>
    </row>
    <row r="114" spans="2:5" s="52" customFormat="1">
      <c r="B114" s="63"/>
      <c r="C114" s="63"/>
      <c r="D114" s="54"/>
      <c r="E114" s="64"/>
    </row>
    <row r="115" spans="2:5" s="52" customFormat="1">
      <c r="B115" s="63"/>
      <c r="C115" s="63"/>
      <c r="D115" s="54"/>
      <c r="E115" s="64"/>
    </row>
    <row r="116" spans="2:5" s="52" customFormat="1">
      <c r="B116" s="63"/>
      <c r="C116" s="63"/>
      <c r="D116" s="54"/>
      <c r="E116" s="64"/>
    </row>
    <row r="117" spans="2:5" s="52" customFormat="1">
      <c r="B117" s="63"/>
      <c r="C117" s="63"/>
      <c r="D117" s="54"/>
      <c r="E117" s="64"/>
    </row>
    <row r="118" spans="2:5" s="52" customFormat="1">
      <c r="B118" s="63"/>
      <c r="C118" s="63"/>
      <c r="D118" s="54"/>
      <c r="E118" s="64"/>
    </row>
    <row r="119" spans="2:5" s="52" customFormat="1">
      <c r="B119" s="63"/>
      <c r="C119" s="63"/>
      <c r="D119" s="54"/>
      <c r="E119" s="64"/>
    </row>
    <row r="120" spans="2:5" s="52" customFormat="1">
      <c r="B120" s="63"/>
      <c r="C120" s="63"/>
      <c r="D120" s="54"/>
      <c r="E120" s="64"/>
    </row>
    <row r="121" spans="2:5" s="52" customFormat="1">
      <c r="B121" s="63"/>
      <c r="C121" s="63"/>
      <c r="D121" s="54"/>
      <c r="E121" s="64"/>
    </row>
    <row r="122" spans="2:5" s="52" customFormat="1">
      <c r="B122" s="63"/>
      <c r="C122" s="63"/>
      <c r="D122" s="54"/>
      <c r="E122" s="64"/>
    </row>
    <row r="123" spans="2:5" s="52" customFormat="1">
      <c r="B123" s="63"/>
      <c r="C123" s="63"/>
      <c r="D123" s="54"/>
      <c r="E123" s="64"/>
    </row>
    <row r="124" spans="2:5" s="52" customFormat="1">
      <c r="B124" s="63"/>
      <c r="C124" s="63"/>
      <c r="D124" s="54"/>
      <c r="E124" s="64"/>
    </row>
    <row r="125" spans="2:5" s="52" customFormat="1">
      <c r="B125" s="63"/>
      <c r="C125" s="63"/>
      <c r="D125" s="54"/>
      <c r="E125" s="64"/>
    </row>
    <row r="126" spans="2:5" s="52" customFormat="1">
      <c r="B126" s="63"/>
      <c r="C126" s="63"/>
      <c r="D126" s="54"/>
      <c r="E126" s="64"/>
    </row>
    <row r="127" spans="2:5" s="52" customFormat="1">
      <c r="B127" s="63"/>
      <c r="C127" s="63"/>
      <c r="D127" s="54"/>
      <c r="E127" s="64"/>
    </row>
    <row r="128" spans="2:5" s="52" customFormat="1">
      <c r="B128" s="63"/>
      <c r="C128" s="63"/>
      <c r="D128" s="54"/>
      <c r="E128" s="64"/>
    </row>
    <row r="129" spans="2:5" s="52" customFormat="1">
      <c r="B129" s="63"/>
      <c r="C129" s="63"/>
      <c r="D129" s="54"/>
      <c r="E129" s="64"/>
    </row>
    <row r="130" spans="2:5" s="52" customFormat="1">
      <c r="B130" s="63"/>
      <c r="C130" s="63"/>
      <c r="D130" s="54"/>
      <c r="E130" s="64"/>
    </row>
    <row r="131" spans="2:5" s="52" customFormat="1">
      <c r="B131" s="63"/>
      <c r="C131" s="63"/>
      <c r="D131" s="54"/>
      <c r="E131" s="64"/>
    </row>
    <row r="132" spans="2:5" s="52" customFormat="1">
      <c r="B132" s="63"/>
      <c r="C132" s="63"/>
      <c r="D132" s="54"/>
      <c r="E132" s="64"/>
    </row>
    <row r="133" spans="2:5" s="52" customFormat="1">
      <c r="B133" s="63"/>
      <c r="C133" s="63"/>
      <c r="D133" s="54"/>
      <c r="E133" s="64"/>
    </row>
    <row r="134" spans="2:5" s="52" customFormat="1">
      <c r="B134" s="63"/>
      <c r="C134" s="63"/>
      <c r="D134" s="54"/>
      <c r="E134" s="64"/>
    </row>
    <row r="135" spans="2:5" s="52" customFormat="1">
      <c r="B135" s="63"/>
      <c r="C135" s="63"/>
      <c r="D135" s="54"/>
      <c r="E135" s="64"/>
    </row>
    <row r="136" spans="2:5" s="52" customFormat="1">
      <c r="B136" s="63"/>
      <c r="C136" s="63"/>
      <c r="D136" s="54"/>
      <c r="E136" s="64"/>
    </row>
    <row r="137" spans="2:5" s="52" customFormat="1">
      <c r="B137" s="63"/>
      <c r="C137" s="63"/>
      <c r="D137" s="54"/>
      <c r="E137" s="64"/>
    </row>
    <row r="138" spans="2:5" s="52" customFormat="1">
      <c r="B138" s="63"/>
      <c r="C138" s="63"/>
      <c r="D138" s="54"/>
      <c r="E138" s="64"/>
    </row>
    <row r="139" spans="2:5" s="52" customFormat="1">
      <c r="B139" s="63"/>
      <c r="C139" s="63"/>
      <c r="D139" s="54"/>
      <c r="E139" s="64"/>
    </row>
    <row r="140" spans="2:5" s="52" customFormat="1">
      <c r="B140" s="63"/>
      <c r="C140" s="63"/>
      <c r="D140" s="54"/>
      <c r="E140" s="64"/>
    </row>
    <row r="141" spans="2:5" s="52" customFormat="1">
      <c r="B141" s="63"/>
      <c r="C141" s="63"/>
      <c r="D141" s="54"/>
      <c r="E141" s="64"/>
    </row>
    <row r="142" spans="2:5" s="52" customFormat="1">
      <c r="B142" s="63"/>
      <c r="C142" s="63"/>
      <c r="D142" s="54"/>
      <c r="E142" s="64"/>
    </row>
    <row r="143" spans="2:5" s="52" customFormat="1">
      <c r="B143" s="63"/>
      <c r="C143" s="63"/>
      <c r="D143" s="54"/>
      <c r="E143" s="64"/>
    </row>
    <row r="144" spans="2:5" s="52" customFormat="1">
      <c r="B144" s="63"/>
      <c r="C144" s="63"/>
      <c r="D144" s="54"/>
      <c r="E144" s="64"/>
    </row>
    <row r="145" spans="1:48" s="52" customFormat="1">
      <c r="B145" s="58"/>
      <c r="C145" s="63"/>
      <c r="D145" s="54"/>
      <c r="E145" s="64"/>
    </row>
    <row r="146" spans="1:48" s="52" customFormat="1">
      <c r="B146" s="58"/>
      <c r="C146" s="63"/>
      <c r="D146" s="54"/>
      <c r="E146" s="64"/>
    </row>
    <row r="147" spans="1:48" s="52" customFormat="1">
      <c r="B147" s="58"/>
      <c r="C147" s="63"/>
      <c r="D147" s="54"/>
      <c r="E147" s="64"/>
    </row>
    <row r="148" spans="1:48" s="52" customFormat="1">
      <c r="B148" s="58"/>
      <c r="C148" s="63"/>
      <c r="D148" s="54"/>
      <c r="E148" s="64"/>
    </row>
    <row r="149" spans="1:48" s="52" customFormat="1">
      <c r="B149" s="58"/>
      <c r="C149" s="63"/>
      <c r="D149" s="54"/>
      <c r="E149" s="64"/>
    </row>
    <row r="150" spans="1:48" s="52" customFormat="1">
      <c r="B150" s="58"/>
      <c r="C150" s="63"/>
      <c r="D150" s="54"/>
      <c r="E150" s="64"/>
    </row>
    <row r="151" spans="1:48" s="52" customFormat="1">
      <c r="B151" s="58"/>
      <c r="C151" s="63"/>
      <c r="D151" s="54"/>
      <c r="E151" s="64"/>
    </row>
    <row r="152" spans="1:48" s="52" customFormat="1">
      <c r="B152" s="58"/>
      <c r="C152" s="63"/>
      <c r="D152" s="54"/>
      <c r="E152" s="64"/>
    </row>
    <row r="153" spans="1:48" s="52" customFormat="1">
      <c r="B153" s="58"/>
      <c r="C153" s="63"/>
      <c r="D153" s="54"/>
      <c r="E153" s="64"/>
    </row>
    <row r="154" spans="1:48" s="52" customFormat="1">
      <c r="B154" s="58"/>
      <c r="C154" s="63"/>
      <c r="D154" s="54"/>
      <c r="E154" s="64"/>
    </row>
    <row r="155" spans="1:48" s="52" customFormat="1">
      <c r="B155" s="58"/>
      <c r="C155" s="63"/>
      <c r="D155" s="54"/>
      <c r="E155" s="64"/>
    </row>
    <row r="156" spans="1:48" s="52" customFormat="1">
      <c r="A156"/>
      <c r="B156" s="50"/>
      <c r="C156" s="65"/>
      <c r="D156" s="3"/>
      <c r="E156" s="10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</row>
    <row r="157" spans="1:48" s="52" customFormat="1">
      <c r="A157"/>
      <c r="B157" s="50"/>
      <c r="C157" s="65"/>
      <c r="D157" s="3"/>
      <c r="E157" s="10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</row>
    <row r="171" spans="2:5">
      <c r="B171"/>
      <c r="C171"/>
      <c r="D171"/>
      <c r="E171"/>
    </row>
    <row r="172" spans="2:5">
      <c r="B172"/>
      <c r="C172"/>
      <c r="D172"/>
      <c r="E172"/>
    </row>
    <row r="173" spans="2:5">
      <c r="B173"/>
      <c r="C173"/>
      <c r="D173"/>
      <c r="E173"/>
    </row>
    <row r="174" spans="2:5">
      <c r="B174"/>
      <c r="C174"/>
      <c r="D174"/>
      <c r="E174"/>
    </row>
    <row r="175" spans="2:5">
      <c r="B175"/>
      <c r="C175"/>
      <c r="D175"/>
      <c r="E175"/>
    </row>
    <row r="176" spans="2:5">
      <c r="B176"/>
      <c r="C176"/>
      <c r="D176"/>
      <c r="E176"/>
    </row>
    <row r="177" spans="2:5">
      <c r="B177"/>
      <c r="C177"/>
      <c r="D177"/>
      <c r="E177"/>
    </row>
    <row r="178" spans="2:5">
      <c r="B178"/>
      <c r="C178"/>
      <c r="D178"/>
      <c r="E178"/>
    </row>
    <row r="179" spans="2:5">
      <c r="B179"/>
      <c r="C179"/>
      <c r="D179"/>
      <c r="E179"/>
    </row>
    <row r="180" spans="2:5">
      <c r="B180"/>
      <c r="C180"/>
      <c r="D180"/>
      <c r="E180"/>
    </row>
    <row r="181" spans="2:5">
      <c r="B181"/>
      <c r="C181"/>
      <c r="D181"/>
      <c r="E181"/>
    </row>
    <row r="182" spans="2:5">
      <c r="B182"/>
      <c r="C182"/>
      <c r="D182"/>
      <c r="E182"/>
    </row>
    <row r="183" spans="2:5">
      <c r="B183"/>
      <c r="C183"/>
      <c r="D183"/>
      <c r="E183"/>
    </row>
    <row r="184" spans="2:5">
      <c r="B184"/>
      <c r="C184"/>
      <c r="D184"/>
      <c r="E184"/>
    </row>
    <row r="185" spans="2:5">
      <c r="B185"/>
      <c r="C185"/>
      <c r="D185"/>
      <c r="E185"/>
    </row>
    <row r="186" spans="2:5">
      <c r="B186"/>
      <c r="C186"/>
      <c r="D186"/>
      <c r="E186"/>
    </row>
    <row r="187" spans="2:5">
      <c r="B187"/>
      <c r="C187"/>
      <c r="D187"/>
      <c r="E187"/>
    </row>
    <row r="188" spans="2:5">
      <c r="B188"/>
      <c r="C188"/>
      <c r="D188"/>
      <c r="E188"/>
    </row>
    <row r="189" spans="2:5">
      <c r="B189"/>
      <c r="C189"/>
      <c r="D189"/>
      <c r="E189"/>
    </row>
    <row r="190" spans="2:5">
      <c r="B190"/>
      <c r="C190"/>
      <c r="D190"/>
      <c r="E190"/>
    </row>
    <row r="191" spans="2:5">
      <c r="B191"/>
      <c r="C191"/>
      <c r="D191"/>
      <c r="E191"/>
    </row>
    <row r="192" spans="2:5">
      <c r="B192"/>
      <c r="C192"/>
      <c r="D192"/>
      <c r="E192"/>
    </row>
    <row r="193" spans="2:5">
      <c r="B193"/>
      <c r="C193"/>
      <c r="D193"/>
      <c r="E193"/>
    </row>
    <row r="194" spans="2:5">
      <c r="B194"/>
      <c r="C194"/>
      <c r="D194"/>
      <c r="E194"/>
    </row>
    <row r="195" spans="2:5">
      <c r="B195"/>
      <c r="C195"/>
      <c r="D195"/>
      <c r="E195"/>
    </row>
    <row r="196" spans="2:5">
      <c r="B196"/>
      <c r="C196"/>
      <c r="D196"/>
      <c r="E196"/>
    </row>
    <row r="197" spans="2:5">
      <c r="B197"/>
      <c r="C197"/>
      <c r="D197"/>
      <c r="E197"/>
    </row>
    <row r="198" spans="2:5">
      <c r="B198"/>
      <c r="C198"/>
      <c r="D198"/>
      <c r="E198"/>
    </row>
    <row r="199" spans="2:5">
      <c r="B199"/>
      <c r="C199"/>
      <c r="D199"/>
      <c r="E199"/>
    </row>
    <row r="200" spans="2:5">
      <c r="B200"/>
      <c r="C200"/>
      <c r="D200"/>
      <c r="E200"/>
    </row>
    <row r="201" spans="2:5">
      <c r="B201"/>
      <c r="C201"/>
      <c r="D201"/>
      <c r="E201"/>
    </row>
    <row r="202" spans="2:5">
      <c r="B202"/>
      <c r="C202"/>
      <c r="D202"/>
      <c r="E202"/>
    </row>
    <row r="203" spans="2:5">
      <c r="B203"/>
      <c r="C203"/>
      <c r="D203"/>
      <c r="E203"/>
    </row>
    <row r="204" spans="2:5">
      <c r="B204"/>
      <c r="C204"/>
      <c r="D204"/>
      <c r="E204"/>
    </row>
    <row r="205" spans="2:5">
      <c r="B205"/>
      <c r="C205"/>
      <c r="D205"/>
      <c r="E205"/>
    </row>
    <row r="206" spans="2:5">
      <c r="B206"/>
      <c r="C206"/>
      <c r="D206"/>
      <c r="E206"/>
    </row>
    <row r="207" spans="2:5">
      <c r="B207"/>
      <c r="C207"/>
      <c r="D207"/>
      <c r="E207"/>
    </row>
    <row r="208" spans="2:5">
      <c r="B208"/>
      <c r="C208"/>
      <c r="D208"/>
      <c r="E208"/>
    </row>
    <row r="209" spans="2:5">
      <c r="B209"/>
      <c r="C209"/>
      <c r="D209"/>
      <c r="E209"/>
    </row>
    <row r="210" spans="2:5">
      <c r="B210"/>
      <c r="C210"/>
      <c r="D210"/>
      <c r="E210"/>
    </row>
    <row r="211" spans="2:5">
      <c r="B211"/>
      <c r="C211"/>
      <c r="D211"/>
      <c r="E211"/>
    </row>
    <row r="212" spans="2:5">
      <c r="B212"/>
      <c r="C212"/>
      <c r="D212"/>
      <c r="E212"/>
    </row>
    <row r="213" spans="2:5">
      <c r="B213"/>
      <c r="C213"/>
      <c r="D213"/>
      <c r="E213"/>
    </row>
    <row r="214" spans="2:5">
      <c r="B214"/>
      <c r="C214"/>
      <c r="D214"/>
      <c r="E214"/>
    </row>
    <row r="215" spans="2:5">
      <c r="B215"/>
      <c r="C215"/>
      <c r="D215"/>
      <c r="E215"/>
    </row>
    <row r="216" spans="2:5">
      <c r="B216"/>
      <c r="C216"/>
      <c r="D216"/>
      <c r="E216"/>
    </row>
    <row r="217" spans="2:5">
      <c r="B217"/>
      <c r="C217"/>
      <c r="D217"/>
      <c r="E217"/>
    </row>
    <row r="218" spans="2:5">
      <c r="B218"/>
      <c r="C218"/>
      <c r="D218"/>
      <c r="E218"/>
    </row>
    <row r="219" spans="2:5">
      <c r="B219"/>
      <c r="C219"/>
      <c r="D219"/>
      <c r="E219"/>
    </row>
    <row r="220" spans="2:5">
      <c r="B220"/>
      <c r="C220"/>
      <c r="D220"/>
      <c r="E220"/>
    </row>
    <row r="221" spans="2:5">
      <c r="B221"/>
      <c r="C221"/>
      <c r="D221"/>
      <c r="E221"/>
    </row>
    <row r="222" spans="2:5">
      <c r="B222"/>
      <c r="C222"/>
      <c r="D222"/>
      <c r="E222"/>
    </row>
    <row r="223" spans="2:5">
      <c r="B223"/>
      <c r="C223"/>
      <c r="D223"/>
      <c r="E223"/>
    </row>
    <row r="224" spans="2:5">
      <c r="B224"/>
      <c r="C224"/>
      <c r="D224"/>
      <c r="E224"/>
    </row>
    <row r="225" spans="2:5">
      <c r="B225"/>
      <c r="C225"/>
      <c r="D225"/>
      <c r="E225"/>
    </row>
    <row r="226" spans="2:5">
      <c r="B226"/>
      <c r="C226"/>
      <c r="D226"/>
      <c r="E226"/>
    </row>
    <row r="227" spans="2:5">
      <c r="B227"/>
      <c r="C227"/>
      <c r="D227"/>
      <c r="E227"/>
    </row>
    <row r="228" spans="2:5">
      <c r="B228"/>
      <c r="C228"/>
      <c r="D228"/>
      <c r="E228"/>
    </row>
    <row r="229" spans="2:5">
      <c r="B229"/>
      <c r="C229"/>
      <c r="D229"/>
      <c r="E229"/>
    </row>
    <row r="230" spans="2:5">
      <c r="B230"/>
      <c r="C230"/>
      <c r="D230"/>
      <c r="E230"/>
    </row>
    <row r="231" spans="2:5">
      <c r="B231"/>
      <c r="C231"/>
      <c r="D231"/>
      <c r="E231"/>
    </row>
    <row r="232" spans="2:5">
      <c r="B232"/>
      <c r="C232"/>
      <c r="D232"/>
      <c r="E232"/>
    </row>
    <row r="233" spans="2:5">
      <c r="B233"/>
      <c r="C233"/>
      <c r="D233"/>
      <c r="E233"/>
    </row>
    <row r="234" spans="2:5">
      <c r="B234"/>
      <c r="C234"/>
      <c r="D234"/>
      <c r="E234"/>
    </row>
    <row r="235" spans="2:5">
      <c r="B235"/>
      <c r="C235"/>
      <c r="D235"/>
      <c r="E235"/>
    </row>
    <row r="236" spans="2:5">
      <c r="B236"/>
      <c r="C236"/>
      <c r="D236"/>
      <c r="E236"/>
    </row>
    <row r="237" spans="2:5">
      <c r="B237"/>
      <c r="C237"/>
      <c r="D237"/>
      <c r="E237"/>
    </row>
    <row r="238" spans="2:5">
      <c r="B238"/>
      <c r="C238"/>
      <c r="D238"/>
      <c r="E238"/>
    </row>
    <row r="239" spans="2:5">
      <c r="B239"/>
      <c r="C239"/>
      <c r="D239"/>
      <c r="E239"/>
    </row>
    <row r="240" spans="2:5">
      <c r="B240"/>
      <c r="C240"/>
      <c r="D240"/>
      <c r="E240"/>
    </row>
    <row r="241" spans="2:5">
      <c r="B241"/>
      <c r="C241"/>
      <c r="D241"/>
      <c r="E241"/>
    </row>
    <row r="242" spans="2:5">
      <c r="B242"/>
      <c r="C242"/>
      <c r="D242"/>
      <c r="E242"/>
    </row>
    <row r="243" spans="2:5">
      <c r="B243"/>
      <c r="C243"/>
      <c r="D243"/>
      <c r="E243"/>
    </row>
    <row r="244" spans="2:5">
      <c r="B244"/>
      <c r="C244"/>
      <c r="D244"/>
      <c r="E244"/>
    </row>
    <row r="245" spans="2:5">
      <c r="B245"/>
      <c r="C245"/>
      <c r="D245"/>
      <c r="E245"/>
    </row>
    <row r="246" spans="2:5">
      <c r="B246"/>
      <c r="C246"/>
      <c r="D246"/>
      <c r="E246"/>
    </row>
    <row r="247" spans="2:5">
      <c r="B247"/>
      <c r="C247"/>
      <c r="D247"/>
      <c r="E247"/>
    </row>
    <row r="248" spans="2:5">
      <c r="B248"/>
      <c r="C248"/>
      <c r="D248"/>
      <c r="E248"/>
    </row>
    <row r="249" spans="2:5">
      <c r="B249"/>
      <c r="C249"/>
      <c r="D249"/>
      <c r="E249"/>
    </row>
    <row r="250" spans="2:5">
      <c r="B250"/>
      <c r="C250"/>
      <c r="D250"/>
      <c r="E250"/>
    </row>
    <row r="251" spans="2:5">
      <c r="B251"/>
      <c r="C251"/>
      <c r="D251"/>
      <c r="E251"/>
    </row>
    <row r="252" spans="2:5">
      <c r="B252"/>
      <c r="C252"/>
      <c r="D252"/>
      <c r="E252"/>
    </row>
    <row r="253" spans="2:5">
      <c r="B253"/>
      <c r="C253"/>
      <c r="D253"/>
      <c r="E253"/>
    </row>
    <row r="254" spans="2:5">
      <c r="B254"/>
      <c r="C254"/>
      <c r="D254"/>
      <c r="E254"/>
    </row>
    <row r="255" spans="2:5">
      <c r="B255"/>
      <c r="C255"/>
      <c r="D255"/>
      <c r="E255"/>
    </row>
    <row r="256" spans="2:5">
      <c r="B256"/>
      <c r="C256"/>
      <c r="D256"/>
      <c r="E256"/>
    </row>
    <row r="257" spans="2:5">
      <c r="B257"/>
      <c r="C257"/>
      <c r="D257"/>
      <c r="E257"/>
    </row>
    <row r="258" spans="2:5">
      <c r="B258"/>
      <c r="C258"/>
      <c r="D258"/>
      <c r="E258"/>
    </row>
    <row r="259" spans="2:5">
      <c r="B259"/>
      <c r="C259"/>
      <c r="D259"/>
      <c r="E259"/>
    </row>
    <row r="260" spans="2:5">
      <c r="B260"/>
      <c r="C260"/>
      <c r="D260"/>
      <c r="E260"/>
    </row>
    <row r="261" spans="2:5">
      <c r="B261"/>
      <c r="C261"/>
      <c r="D261"/>
      <c r="E261"/>
    </row>
    <row r="262" spans="2:5">
      <c r="B262"/>
      <c r="C262"/>
      <c r="D262"/>
      <c r="E262"/>
    </row>
    <row r="263" spans="2:5">
      <c r="B263"/>
      <c r="C263"/>
      <c r="D263"/>
      <c r="E263"/>
    </row>
    <row r="264" spans="2:5">
      <c r="B264"/>
      <c r="C264"/>
      <c r="D264"/>
      <c r="E264"/>
    </row>
    <row r="265" spans="2:5">
      <c r="B265"/>
      <c r="C265"/>
      <c r="D265"/>
      <c r="E265"/>
    </row>
    <row r="266" spans="2:5">
      <c r="B266"/>
      <c r="C266"/>
      <c r="D266"/>
      <c r="E266"/>
    </row>
    <row r="267" spans="2:5">
      <c r="B267"/>
      <c r="C267"/>
      <c r="D267"/>
      <c r="E267"/>
    </row>
    <row r="268" spans="2:5">
      <c r="B268"/>
      <c r="C268"/>
      <c r="D268"/>
      <c r="E268"/>
    </row>
    <row r="269" spans="2:5">
      <c r="B269"/>
      <c r="C269"/>
      <c r="D269"/>
      <c r="E269"/>
    </row>
    <row r="270" spans="2:5">
      <c r="B270"/>
      <c r="C270"/>
      <c r="D270"/>
      <c r="E270"/>
    </row>
    <row r="271" spans="2:5">
      <c r="B271"/>
      <c r="C271"/>
      <c r="D271"/>
      <c r="E271"/>
    </row>
    <row r="272" spans="2:5">
      <c r="B272"/>
      <c r="C272"/>
      <c r="D272"/>
      <c r="E272"/>
    </row>
    <row r="273" spans="2:5">
      <c r="B273"/>
      <c r="C273"/>
      <c r="D273"/>
      <c r="E273"/>
    </row>
    <row r="274" spans="2:5">
      <c r="B274"/>
      <c r="C274"/>
      <c r="D274"/>
      <c r="E274"/>
    </row>
    <row r="275" spans="2:5">
      <c r="B275"/>
      <c r="C275"/>
      <c r="D275"/>
      <c r="E275"/>
    </row>
    <row r="276" spans="2:5">
      <c r="B276"/>
      <c r="C276"/>
      <c r="D276"/>
      <c r="E276"/>
    </row>
    <row r="277" spans="2:5">
      <c r="B277"/>
      <c r="C277"/>
      <c r="D277"/>
      <c r="E277"/>
    </row>
    <row r="278" spans="2:5">
      <c r="B278"/>
      <c r="C278"/>
      <c r="D278"/>
      <c r="E278"/>
    </row>
    <row r="279" spans="2:5">
      <c r="B279"/>
      <c r="C279"/>
      <c r="D279"/>
      <c r="E279"/>
    </row>
    <row r="280" spans="2:5">
      <c r="B280"/>
      <c r="C280"/>
      <c r="D280"/>
      <c r="E280"/>
    </row>
    <row r="281" spans="2:5">
      <c r="B281"/>
      <c r="C281"/>
      <c r="D281"/>
      <c r="E281"/>
    </row>
    <row r="282" spans="2:5">
      <c r="B282"/>
      <c r="C282"/>
      <c r="D282"/>
      <c r="E282"/>
    </row>
    <row r="283" spans="2:5">
      <c r="B283"/>
      <c r="C283"/>
      <c r="D283"/>
      <c r="E283"/>
    </row>
    <row r="284" spans="2:5">
      <c r="B284"/>
      <c r="C284"/>
      <c r="D284"/>
      <c r="E284"/>
    </row>
    <row r="285" spans="2:5">
      <c r="B285"/>
      <c r="C285"/>
      <c r="D285"/>
      <c r="E285"/>
    </row>
    <row r="286" spans="2:5">
      <c r="B286"/>
      <c r="C286"/>
      <c r="D286"/>
      <c r="E286"/>
    </row>
    <row r="287" spans="2:5">
      <c r="B287"/>
      <c r="C287"/>
      <c r="D287"/>
      <c r="E287"/>
    </row>
    <row r="288" spans="2:5">
      <c r="B288"/>
      <c r="C288"/>
      <c r="D288"/>
      <c r="E288"/>
    </row>
    <row r="289" spans="2:5">
      <c r="B289"/>
      <c r="C289"/>
      <c r="D289"/>
      <c r="E289"/>
    </row>
    <row r="290" spans="2:5">
      <c r="B290"/>
      <c r="C290"/>
      <c r="D290"/>
      <c r="E290"/>
    </row>
    <row r="291" spans="2:5">
      <c r="B291"/>
      <c r="C291"/>
      <c r="D291"/>
      <c r="E291"/>
    </row>
    <row r="292" spans="2:5">
      <c r="B292"/>
      <c r="C292"/>
      <c r="D292"/>
      <c r="E292"/>
    </row>
    <row r="293" spans="2:5">
      <c r="B293"/>
      <c r="C293"/>
      <c r="D293"/>
      <c r="E293"/>
    </row>
    <row r="294" spans="2:5">
      <c r="B294"/>
      <c r="C294"/>
      <c r="D294"/>
      <c r="E294"/>
    </row>
    <row r="295" spans="2:5">
      <c r="B295"/>
      <c r="C295"/>
      <c r="D295"/>
      <c r="E295"/>
    </row>
    <row r="296" spans="2:5">
      <c r="B296"/>
      <c r="C296"/>
      <c r="D296"/>
      <c r="E296"/>
    </row>
    <row r="297" spans="2:5">
      <c r="B297"/>
      <c r="C297"/>
      <c r="D297"/>
      <c r="E297"/>
    </row>
    <row r="298" spans="2:5">
      <c r="B298"/>
      <c r="C298"/>
      <c r="D298"/>
      <c r="E298"/>
    </row>
    <row r="299" spans="2:5">
      <c r="B299"/>
      <c r="C299"/>
      <c r="D299"/>
      <c r="E299"/>
    </row>
    <row r="300" spans="2:5">
      <c r="B300"/>
      <c r="C300"/>
      <c r="D300"/>
      <c r="E300"/>
    </row>
    <row r="301" spans="2:5">
      <c r="B301"/>
      <c r="C301"/>
      <c r="D301"/>
      <c r="E301"/>
    </row>
    <row r="302" spans="2:5">
      <c r="B302"/>
      <c r="C302"/>
      <c r="D302"/>
      <c r="E302"/>
    </row>
    <row r="303" spans="2:5">
      <c r="B303"/>
      <c r="C303"/>
      <c r="D303"/>
      <c r="E303"/>
    </row>
    <row r="304" spans="2:5">
      <c r="B304"/>
      <c r="C304"/>
      <c r="D304"/>
      <c r="E304"/>
    </row>
    <row r="305" spans="2:5">
      <c r="B305"/>
      <c r="C305"/>
      <c r="D305"/>
      <c r="E305"/>
    </row>
    <row r="306" spans="2:5">
      <c r="B306"/>
      <c r="C306"/>
      <c r="D306"/>
      <c r="E306"/>
    </row>
    <row r="307" spans="2:5">
      <c r="B307"/>
      <c r="C307"/>
      <c r="D307"/>
      <c r="E307"/>
    </row>
    <row r="308" spans="2:5">
      <c r="B308"/>
      <c r="C308"/>
      <c r="D308"/>
      <c r="E308"/>
    </row>
    <row r="309" spans="2:5">
      <c r="B309"/>
      <c r="C309"/>
      <c r="D309"/>
      <c r="E309"/>
    </row>
    <row r="310" spans="2:5">
      <c r="B310"/>
      <c r="C310"/>
      <c r="D310"/>
      <c r="E310"/>
    </row>
    <row r="311" spans="2:5">
      <c r="B311"/>
      <c r="C311"/>
      <c r="D311"/>
      <c r="E311"/>
    </row>
    <row r="312" spans="2:5">
      <c r="B312"/>
      <c r="C312"/>
      <c r="D312"/>
      <c r="E312"/>
    </row>
    <row r="313" spans="2:5">
      <c r="B313"/>
      <c r="C313"/>
      <c r="D313"/>
      <c r="E313"/>
    </row>
    <row r="314" spans="2:5">
      <c r="B314"/>
      <c r="C314"/>
      <c r="D314"/>
      <c r="E314"/>
    </row>
    <row r="315" spans="2:5">
      <c r="B315"/>
      <c r="C315"/>
      <c r="D315"/>
      <c r="E315"/>
    </row>
    <row r="316" spans="2:5">
      <c r="B316"/>
      <c r="C316"/>
      <c r="D316"/>
      <c r="E316"/>
    </row>
    <row r="317" spans="2:5">
      <c r="B317"/>
      <c r="C317"/>
      <c r="D317"/>
      <c r="E317"/>
    </row>
    <row r="318" spans="2:5">
      <c r="B318"/>
      <c r="C318"/>
      <c r="D318"/>
      <c r="E318"/>
    </row>
    <row r="319" spans="2:5">
      <c r="B319"/>
      <c r="C319"/>
      <c r="D319"/>
      <c r="E319"/>
    </row>
    <row r="320" spans="2:5">
      <c r="B320"/>
      <c r="C320"/>
      <c r="D320"/>
      <c r="E320"/>
    </row>
    <row r="321" spans="2:5">
      <c r="B321"/>
      <c r="C321"/>
      <c r="D321"/>
      <c r="E321"/>
    </row>
    <row r="322" spans="2:5">
      <c r="B322"/>
      <c r="C322"/>
      <c r="D322"/>
      <c r="E322"/>
    </row>
    <row r="323" spans="2:5">
      <c r="B323"/>
      <c r="C323"/>
      <c r="D323"/>
      <c r="E323"/>
    </row>
    <row r="324" spans="2:5">
      <c r="B324"/>
      <c r="C324"/>
      <c r="D324"/>
      <c r="E324"/>
    </row>
    <row r="325" spans="2:5">
      <c r="B325"/>
      <c r="C325"/>
      <c r="D325"/>
      <c r="E325"/>
    </row>
    <row r="326" spans="2:5">
      <c r="B326"/>
      <c r="C326"/>
      <c r="D326"/>
      <c r="E326"/>
    </row>
    <row r="327" spans="2:5">
      <c r="B327"/>
      <c r="C327"/>
      <c r="D327"/>
      <c r="E327"/>
    </row>
    <row r="328" spans="2:5">
      <c r="B328"/>
      <c r="C328"/>
      <c r="D328"/>
      <c r="E328"/>
    </row>
    <row r="329" spans="2:5">
      <c r="B329"/>
      <c r="C329"/>
      <c r="D329"/>
      <c r="E329"/>
    </row>
    <row r="330" spans="2:5">
      <c r="B330"/>
      <c r="C330"/>
      <c r="D330"/>
      <c r="E330"/>
    </row>
    <row r="331" spans="2:5">
      <c r="B331"/>
      <c r="C331"/>
      <c r="D331"/>
      <c r="E331"/>
    </row>
    <row r="332" spans="2:5">
      <c r="B332"/>
      <c r="C332"/>
      <c r="D332"/>
      <c r="E332"/>
    </row>
    <row r="333" spans="2:5">
      <c r="B333"/>
      <c r="C333"/>
      <c r="D333"/>
      <c r="E333"/>
    </row>
    <row r="334" spans="2:5">
      <c r="B334"/>
      <c r="C334"/>
      <c r="D334"/>
      <c r="E334"/>
    </row>
    <row r="335" spans="2:5">
      <c r="B335"/>
      <c r="C335"/>
      <c r="D335"/>
      <c r="E335"/>
    </row>
    <row r="336" spans="2:5">
      <c r="B336"/>
      <c r="C336"/>
      <c r="D336"/>
      <c r="E336"/>
    </row>
    <row r="337" spans="2:5">
      <c r="B337"/>
      <c r="C337"/>
      <c r="D337"/>
      <c r="E337"/>
    </row>
    <row r="338" spans="2:5">
      <c r="B338"/>
      <c r="C338"/>
      <c r="D338"/>
      <c r="E338"/>
    </row>
    <row r="339" spans="2:5">
      <c r="B339"/>
      <c r="C339"/>
      <c r="D339"/>
      <c r="E339"/>
    </row>
    <row r="340" spans="2:5">
      <c r="B340"/>
      <c r="C340"/>
      <c r="D340"/>
      <c r="E340"/>
    </row>
    <row r="341" spans="2:5">
      <c r="B341"/>
      <c r="C341"/>
      <c r="D341"/>
      <c r="E341"/>
    </row>
    <row r="342" spans="2:5">
      <c r="B342"/>
      <c r="C342"/>
      <c r="D342"/>
      <c r="E342"/>
    </row>
    <row r="343" spans="2:5">
      <c r="B343"/>
      <c r="C343"/>
      <c r="D343"/>
      <c r="E343"/>
    </row>
    <row r="344" spans="2:5">
      <c r="B344"/>
      <c r="C344"/>
      <c r="D344"/>
      <c r="E344"/>
    </row>
    <row r="345" spans="2:5">
      <c r="B345"/>
      <c r="C345"/>
      <c r="D345"/>
      <c r="E345"/>
    </row>
    <row r="346" spans="2:5">
      <c r="B346"/>
      <c r="C346"/>
      <c r="D346"/>
      <c r="E346"/>
    </row>
    <row r="347" spans="2:5">
      <c r="B347"/>
      <c r="C347"/>
      <c r="D347"/>
      <c r="E347"/>
    </row>
    <row r="348" spans="2:5">
      <c r="B348"/>
      <c r="C348"/>
      <c r="D348"/>
      <c r="E348"/>
    </row>
    <row r="349" spans="2:5">
      <c r="B349"/>
      <c r="C349"/>
      <c r="D349"/>
      <c r="E349"/>
    </row>
    <row r="350" spans="2:5">
      <c r="B350"/>
      <c r="C350"/>
      <c r="D350"/>
      <c r="E350"/>
    </row>
    <row r="351" spans="2:5">
      <c r="B351"/>
      <c r="C351"/>
      <c r="D351"/>
      <c r="E351"/>
    </row>
    <row r="352" spans="2:5">
      <c r="B352"/>
      <c r="C352"/>
      <c r="D352"/>
      <c r="E352"/>
    </row>
    <row r="353" spans="2:5">
      <c r="B353"/>
      <c r="C353"/>
      <c r="D353"/>
      <c r="E353"/>
    </row>
    <row r="354" spans="2:5">
      <c r="B354"/>
      <c r="C354"/>
      <c r="D354"/>
      <c r="E354"/>
    </row>
    <row r="355" spans="2:5">
      <c r="B355"/>
      <c r="C355"/>
      <c r="D355"/>
      <c r="E355"/>
    </row>
    <row r="356" spans="2:5">
      <c r="B356"/>
      <c r="C356"/>
      <c r="D356"/>
      <c r="E356"/>
    </row>
    <row r="357" spans="2:5">
      <c r="B357"/>
      <c r="C357"/>
      <c r="D357"/>
      <c r="E357"/>
    </row>
    <row r="358" spans="2:5">
      <c r="B358"/>
      <c r="C358"/>
      <c r="D358"/>
      <c r="E358"/>
    </row>
    <row r="359" spans="2:5">
      <c r="B359"/>
      <c r="C359"/>
      <c r="D359"/>
      <c r="E359"/>
    </row>
    <row r="360" spans="2:5">
      <c r="B360"/>
      <c r="C360"/>
      <c r="D360"/>
      <c r="E360"/>
    </row>
    <row r="361" spans="2:5">
      <c r="B361"/>
      <c r="C361"/>
      <c r="D361"/>
      <c r="E361"/>
    </row>
    <row r="362" spans="2:5">
      <c r="B362"/>
      <c r="C362"/>
      <c r="D362"/>
      <c r="E362"/>
    </row>
    <row r="363" spans="2:5">
      <c r="B363"/>
      <c r="C363"/>
      <c r="D363"/>
      <c r="E363"/>
    </row>
    <row r="364" spans="2:5">
      <c r="B364"/>
      <c r="C364"/>
      <c r="D364"/>
      <c r="E364"/>
    </row>
    <row r="365" spans="2:5">
      <c r="B365"/>
      <c r="C365"/>
      <c r="D365"/>
      <c r="E365"/>
    </row>
    <row r="366" spans="2:5">
      <c r="B366"/>
      <c r="C366"/>
      <c r="D366"/>
      <c r="E366"/>
    </row>
    <row r="367" spans="2:5">
      <c r="B367"/>
      <c r="C367"/>
      <c r="D367"/>
      <c r="E367"/>
    </row>
    <row r="368" spans="2:5">
      <c r="B368"/>
      <c r="C368"/>
      <c r="D368"/>
      <c r="E368"/>
    </row>
    <row r="369" spans="2:5">
      <c r="B369"/>
      <c r="C369"/>
      <c r="D369"/>
      <c r="E369"/>
    </row>
    <row r="370" spans="2:5">
      <c r="B370"/>
      <c r="C370"/>
      <c r="D370"/>
      <c r="E370"/>
    </row>
    <row r="371" spans="2:5">
      <c r="B371"/>
      <c r="C371"/>
      <c r="D371"/>
      <c r="E371"/>
    </row>
    <row r="372" spans="2:5">
      <c r="B372"/>
      <c r="C372"/>
      <c r="D372"/>
      <c r="E372"/>
    </row>
    <row r="373" spans="2:5">
      <c r="B373"/>
      <c r="C373"/>
      <c r="D373"/>
      <c r="E373"/>
    </row>
    <row r="374" spans="2:5">
      <c r="B374"/>
      <c r="C374"/>
      <c r="D374"/>
      <c r="E374"/>
    </row>
    <row r="375" spans="2:5">
      <c r="B375"/>
      <c r="C375"/>
      <c r="D375"/>
      <c r="E375"/>
    </row>
    <row r="376" spans="2:5">
      <c r="B376"/>
      <c r="C376"/>
      <c r="D376"/>
      <c r="E376"/>
    </row>
    <row r="377" spans="2:5">
      <c r="B377"/>
      <c r="C377"/>
      <c r="D377"/>
      <c r="E377"/>
    </row>
    <row r="378" spans="2:5">
      <c r="B378"/>
      <c r="C378"/>
      <c r="D378"/>
      <c r="E378"/>
    </row>
    <row r="379" spans="2:5">
      <c r="B379"/>
      <c r="C379"/>
      <c r="D379"/>
      <c r="E379"/>
    </row>
    <row r="380" spans="2:5">
      <c r="B380"/>
      <c r="C380"/>
      <c r="D380"/>
      <c r="E380"/>
    </row>
    <row r="381" spans="2:5">
      <c r="B381"/>
      <c r="C381"/>
      <c r="D381"/>
      <c r="E381"/>
    </row>
    <row r="382" spans="2:5">
      <c r="B382"/>
      <c r="C382"/>
      <c r="D382"/>
      <c r="E382"/>
    </row>
    <row r="383" spans="2:5">
      <c r="B383"/>
      <c r="C383"/>
      <c r="D383"/>
      <c r="E383"/>
    </row>
    <row r="384" spans="2:5">
      <c r="B384"/>
      <c r="C384"/>
      <c r="D384"/>
      <c r="E384"/>
    </row>
    <row r="385" spans="2:5">
      <c r="B385"/>
      <c r="C385"/>
      <c r="D385"/>
      <c r="E385"/>
    </row>
    <row r="386" spans="2:5">
      <c r="B386"/>
      <c r="C386"/>
      <c r="D386"/>
      <c r="E386"/>
    </row>
    <row r="387" spans="2:5">
      <c r="B387"/>
      <c r="C387"/>
      <c r="D387"/>
      <c r="E387"/>
    </row>
    <row r="388" spans="2:5">
      <c r="B388"/>
      <c r="C388"/>
      <c r="D388"/>
      <c r="E388"/>
    </row>
    <row r="389" spans="2:5">
      <c r="B389"/>
      <c r="C389"/>
      <c r="D389"/>
      <c r="E389"/>
    </row>
    <row r="390" spans="2:5">
      <c r="B390"/>
      <c r="C390"/>
      <c r="D390"/>
      <c r="E390"/>
    </row>
    <row r="391" spans="2:5">
      <c r="B391"/>
      <c r="C391"/>
      <c r="D391"/>
      <c r="E391"/>
    </row>
    <row r="392" spans="2:5">
      <c r="B392"/>
      <c r="C392"/>
      <c r="D392"/>
      <c r="E392"/>
    </row>
    <row r="393" spans="2:5">
      <c r="B393"/>
      <c r="C393"/>
      <c r="D393"/>
      <c r="E393"/>
    </row>
    <row r="394" spans="2:5">
      <c r="B394"/>
      <c r="C394"/>
      <c r="D394"/>
      <c r="E394"/>
    </row>
    <row r="395" spans="2:5">
      <c r="B395"/>
      <c r="C395"/>
      <c r="D395"/>
      <c r="E395"/>
    </row>
    <row r="396" spans="2:5">
      <c r="B396"/>
      <c r="C396"/>
      <c r="D396"/>
      <c r="E396"/>
    </row>
    <row r="397" spans="2:5">
      <c r="B397"/>
      <c r="C397"/>
      <c r="D397"/>
      <c r="E397"/>
    </row>
    <row r="398" spans="2:5">
      <c r="B398"/>
      <c r="C398"/>
      <c r="D398"/>
      <c r="E398"/>
    </row>
    <row r="399" spans="2:5">
      <c r="B399"/>
      <c r="C399"/>
      <c r="D399"/>
      <c r="E399"/>
    </row>
    <row r="400" spans="2:5">
      <c r="B400"/>
      <c r="C400"/>
      <c r="D400"/>
      <c r="E400"/>
    </row>
    <row r="401" spans="2:5">
      <c r="B401"/>
      <c r="C401"/>
      <c r="D401"/>
      <c r="E401"/>
    </row>
    <row r="402" spans="2:5">
      <c r="B402"/>
      <c r="C402"/>
      <c r="D402"/>
      <c r="E402"/>
    </row>
    <row r="403" spans="2:5">
      <c r="B403"/>
      <c r="C403"/>
      <c r="D403"/>
      <c r="E403"/>
    </row>
    <row r="404" spans="2:5">
      <c r="B404"/>
      <c r="C404"/>
      <c r="D404"/>
      <c r="E404"/>
    </row>
    <row r="405" spans="2:5">
      <c r="B405"/>
      <c r="C405"/>
      <c r="D405"/>
      <c r="E405"/>
    </row>
    <row r="406" spans="2:5">
      <c r="B406"/>
      <c r="C406"/>
      <c r="D406"/>
      <c r="E406"/>
    </row>
    <row r="407" spans="2:5">
      <c r="B407"/>
      <c r="C407"/>
      <c r="D407"/>
      <c r="E407"/>
    </row>
    <row r="408" spans="2:5">
      <c r="B408"/>
      <c r="C408"/>
      <c r="D408"/>
      <c r="E408"/>
    </row>
    <row r="409" spans="2:5">
      <c r="B409"/>
      <c r="C409"/>
      <c r="D409"/>
      <c r="E409"/>
    </row>
    <row r="410" spans="2:5">
      <c r="B410"/>
      <c r="C410"/>
      <c r="D410"/>
      <c r="E410"/>
    </row>
    <row r="411" spans="2:5">
      <c r="B411"/>
      <c r="C411"/>
      <c r="D411"/>
      <c r="E411"/>
    </row>
    <row r="412" spans="2:5">
      <c r="B412"/>
      <c r="C412"/>
      <c r="D412"/>
      <c r="E412"/>
    </row>
    <row r="413" spans="2:5">
      <c r="B413"/>
      <c r="C413"/>
      <c r="D413"/>
      <c r="E413"/>
    </row>
    <row r="414" spans="2:5">
      <c r="B414"/>
      <c r="C414"/>
      <c r="D414"/>
      <c r="E414"/>
    </row>
    <row r="415" spans="2:5">
      <c r="B415"/>
      <c r="C415"/>
      <c r="D415"/>
      <c r="E415"/>
    </row>
    <row r="416" spans="2:5">
      <c r="B416"/>
      <c r="C416"/>
      <c r="D416"/>
      <c r="E416"/>
    </row>
    <row r="417" spans="2:5">
      <c r="B417"/>
      <c r="C417"/>
      <c r="D417"/>
      <c r="E417"/>
    </row>
    <row r="418" spans="2:5">
      <c r="B418"/>
      <c r="C418"/>
      <c r="D418"/>
      <c r="E418"/>
    </row>
    <row r="419" spans="2:5">
      <c r="B419"/>
      <c r="C419"/>
      <c r="D419"/>
      <c r="E419"/>
    </row>
    <row r="420" spans="2:5">
      <c r="B420"/>
      <c r="C420"/>
      <c r="D420"/>
      <c r="E420"/>
    </row>
    <row r="421" spans="2:5">
      <c r="B421"/>
      <c r="C421"/>
      <c r="D421"/>
      <c r="E421"/>
    </row>
    <row r="422" spans="2:5">
      <c r="B422"/>
      <c r="C422"/>
      <c r="D422"/>
      <c r="E422"/>
    </row>
    <row r="423" spans="2:5">
      <c r="B423"/>
      <c r="C423"/>
      <c r="D423"/>
      <c r="E423"/>
    </row>
    <row r="424" spans="2:5">
      <c r="B424"/>
      <c r="C424"/>
      <c r="D424"/>
      <c r="E424"/>
    </row>
    <row r="425" spans="2:5">
      <c r="B425"/>
      <c r="C425"/>
      <c r="D425"/>
      <c r="E425"/>
    </row>
    <row r="426" spans="2:5">
      <c r="B426"/>
      <c r="C426"/>
      <c r="D426"/>
      <c r="E426"/>
    </row>
    <row r="427" spans="2:5">
      <c r="B427"/>
      <c r="C427"/>
      <c r="D427"/>
      <c r="E427"/>
    </row>
    <row r="428" spans="2:5">
      <c r="B428"/>
      <c r="C428"/>
      <c r="D428"/>
      <c r="E428"/>
    </row>
    <row r="429" spans="2:5">
      <c r="B429"/>
      <c r="C429"/>
      <c r="D429"/>
      <c r="E429"/>
    </row>
    <row r="430" spans="2:5">
      <c r="B430"/>
      <c r="C430"/>
      <c r="D430"/>
      <c r="E430"/>
    </row>
    <row r="431" spans="2:5">
      <c r="B431"/>
      <c r="C431"/>
      <c r="D431"/>
      <c r="E431"/>
    </row>
    <row r="432" spans="2:5">
      <c r="B432"/>
      <c r="C432"/>
      <c r="D432"/>
      <c r="E432"/>
    </row>
    <row r="433" spans="2:5">
      <c r="B433"/>
      <c r="C433"/>
      <c r="D433"/>
      <c r="E433"/>
    </row>
    <row r="434" spans="2:5">
      <c r="B434"/>
      <c r="C434"/>
      <c r="D434"/>
      <c r="E434"/>
    </row>
    <row r="435" spans="2:5">
      <c r="B435"/>
      <c r="C435"/>
      <c r="D435"/>
      <c r="E435"/>
    </row>
    <row r="436" spans="2:5">
      <c r="B436"/>
      <c r="C436"/>
      <c r="D436"/>
      <c r="E436"/>
    </row>
    <row r="437" spans="2:5">
      <c r="B437"/>
      <c r="C437"/>
      <c r="D437"/>
      <c r="E437"/>
    </row>
    <row r="438" spans="2:5">
      <c r="B438"/>
      <c r="C438"/>
      <c r="D438"/>
      <c r="E438"/>
    </row>
    <row r="439" spans="2:5">
      <c r="B439"/>
      <c r="C439"/>
      <c r="D439"/>
      <c r="E439"/>
    </row>
    <row r="440" spans="2:5">
      <c r="B440"/>
      <c r="C440"/>
      <c r="D440"/>
      <c r="E440"/>
    </row>
    <row r="441" spans="2:5">
      <c r="B441"/>
      <c r="C441"/>
      <c r="D441"/>
      <c r="E441"/>
    </row>
    <row r="442" spans="2:5">
      <c r="B442"/>
      <c r="C442"/>
      <c r="D442"/>
      <c r="E442"/>
    </row>
    <row r="443" spans="2:5">
      <c r="B443"/>
      <c r="C443"/>
      <c r="D443"/>
      <c r="E443"/>
    </row>
    <row r="444" spans="2:5">
      <c r="B444"/>
      <c r="C444"/>
      <c r="D444"/>
      <c r="E444"/>
    </row>
    <row r="445" spans="2:5">
      <c r="B445"/>
      <c r="C445"/>
      <c r="D445"/>
      <c r="E445"/>
    </row>
    <row r="446" spans="2:5">
      <c r="B446"/>
      <c r="C446"/>
      <c r="D446"/>
      <c r="E446"/>
    </row>
    <row r="447" spans="2:5">
      <c r="B447"/>
      <c r="C447"/>
      <c r="D447"/>
      <c r="E447"/>
    </row>
    <row r="448" spans="2:5">
      <c r="B448"/>
      <c r="C448"/>
      <c r="D448"/>
      <c r="E448"/>
    </row>
    <row r="449" spans="2:5">
      <c r="B449"/>
      <c r="C449"/>
      <c r="D449"/>
      <c r="E449"/>
    </row>
    <row r="450" spans="2:5">
      <c r="B450"/>
      <c r="C450"/>
      <c r="D450"/>
      <c r="E450"/>
    </row>
    <row r="451" spans="2:5">
      <c r="B451"/>
      <c r="C451"/>
      <c r="D451"/>
      <c r="E451"/>
    </row>
    <row r="452" spans="2:5">
      <c r="B452"/>
      <c r="C452"/>
      <c r="D452"/>
      <c r="E452"/>
    </row>
    <row r="453" spans="2:5">
      <c r="B453"/>
      <c r="C453"/>
      <c r="D453"/>
      <c r="E453"/>
    </row>
    <row r="454" spans="2:5">
      <c r="B454"/>
      <c r="C454"/>
      <c r="D454"/>
      <c r="E454"/>
    </row>
    <row r="455" spans="2:5">
      <c r="B455"/>
      <c r="C455"/>
      <c r="D455"/>
      <c r="E455"/>
    </row>
    <row r="456" spans="2:5">
      <c r="B456"/>
      <c r="C456"/>
      <c r="D456"/>
      <c r="E456"/>
    </row>
    <row r="457" spans="2:5">
      <c r="B457"/>
      <c r="C457"/>
      <c r="D457"/>
      <c r="E457"/>
    </row>
    <row r="458" spans="2:5">
      <c r="B458"/>
      <c r="C458"/>
      <c r="D458"/>
      <c r="E458"/>
    </row>
    <row r="459" spans="2:5">
      <c r="B459"/>
      <c r="C459"/>
      <c r="D459"/>
      <c r="E459"/>
    </row>
    <row r="460" spans="2:5">
      <c r="B460"/>
      <c r="C460"/>
      <c r="D460"/>
      <c r="E460"/>
    </row>
    <row r="461" spans="2:5">
      <c r="B461"/>
      <c r="C461"/>
      <c r="D461"/>
      <c r="E461"/>
    </row>
    <row r="462" spans="2:5">
      <c r="B462"/>
      <c r="C462"/>
      <c r="D462"/>
      <c r="E462"/>
    </row>
    <row r="463" spans="2:5">
      <c r="B463"/>
      <c r="C463"/>
      <c r="D463"/>
      <c r="E463"/>
    </row>
    <row r="464" spans="2:5">
      <c r="B464"/>
      <c r="C464"/>
      <c r="D464"/>
      <c r="E464"/>
    </row>
    <row r="465" spans="2:5">
      <c r="B465"/>
      <c r="C465"/>
      <c r="D465"/>
      <c r="E465"/>
    </row>
    <row r="466" spans="2:5">
      <c r="B466"/>
      <c r="C466"/>
      <c r="D466"/>
      <c r="E466"/>
    </row>
    <row r="467" spans="2:5">
      <c r="B467"/>
      <c r="C467"/>
      <c r="D467"/>
      <c r="E467"/>
    </row>
    <row r="468" spans="2:5">
      <c r="B468"/>
      <c r="C468"/>
      <c r="D468"/>
      <c r="E468"/>
    </row>
    <row r="469" spans="2:5">
      <c r="B469"/>
      <c r="C469"/>
      <c r="D469"/>
      <c r="E469"/>
    </row>
    <row r="470" spans="2:5">
      <c r="B470"/>
      <c r="C470"/>
      <c r="D470"/>
      <c r="E470"/>
    </row>
    <row r="471" spans="2:5">
      <c r="B471"/>
      <c r="C471"/>
      <c r="D471"/>
      <c r="E471"/>
    </row>
    <row r="472" spans="2:5">
      <c r="B472"/>
      <c r="C472"/>
      <c r="D472"/>
      <c r="E472"/>
    </row>
    <row r="473" spans="2:5">
      <c r="B473"/>
      <c r="C473"/>
      <c r="D473"/>
      <c r="E473"/>
    </row>
    <row r="474" spans="2:5">
      <c r="B474"/>
      <c r="C474"/>
      <c r="D474"/>
      <c r="E474"/>
    </row>
    <row r="475" spans="2:5">
      <c r="B475"/>
      <c r="C475"/>
      <c r="D475"/>
      <c r="E475"/>
    </row>
    <row r="476" spans="2:5">
      <c r="B476"/>
      <c r="C476"/>
      <c r="D476"/>
      <c r="E476"/>
    </row>
    <row r="477" spans="2:5">
      <c r="B477"/>
      <c r="C477"/>
      <c r="D477"/>
      <c r="E477"/>
    </row>
    <row r="478" spans="2:5">
      <c r="B478"/>
      <c r="C478"/>
      <c r="D478"/>
      <c r="E478"/>
    </row>
    <row r="479" spans="2:5">
      <c r="B479"/>
      <c r="C479"/>
      <c r="D479"/>
      <c r="E479"/>
    </row>
    <row r="480" spans="2:5">
      <c r="B480"/>
      <c r="C480"/>
      <c r="D480"/>
      <c r="E480"/>
    </row>
    <row r="481" spans="2:5">
      <c r="B481"/>
      <c r="C481"/>
      <c r="D481"/>
      <c r="E481"/>
    </row>
    <row r="482" spans="2:5">
      <c r="B482"/>
      <c r="C482"/>
      <c r="D482"/>
      <c r="E482"/>
    </row>
    <row r="483" spans="2:5">
      <c r="B483"/>
      <c r="C483"/>
      <c r="D483"/>
      <c r="E483"/>
    </row>
    <row r="484" spans="2:5">
      <c r="B484"/>
      <c r="C484"/>
      <c r="D484"/>
      <c r="E484"/>
    </row>
    <row r="485" spans="2:5">
      <c r="B485"/>
      <c r="C485"/>
      <c r="D485"/>
      <c r="E485"/>
    </row>
    <row r="486" spans="2:5">
      <c r="B486"/>
      <c r="C486"/>
      <c r="D486"/>
      <c r="E486"/>
    </row>
    <row r="487" spans="2:5">
      <c r="B487"/>
      <c r="C487"/>
      <c r="D487"/>
      <c r="E487"/>
    </row>
    <row r="488" spans="2:5">
      <c r="B488"/>
      <c r="C488"/>
      <c r="D488"/>
      <c r="E488"/>
    </row>
    <row r="489" spans="2:5">
      <c r="B489"/>
      <c r="C489"/>
      <c r="D489"/>
      <c r="E489"/>
    </row>
    <row r="490" spans="2:5">
      <c r="B490"/>
      <c r="C490"/>
      <c r="D490"/>
      <c r="E490"/>
    </row>
    <row r="491" spans="2:5">
      <c r="B491"/>
      <c r="C491"/>
      <c r="D491"/>
      <c r="E491"/>
    </row>
    <row r="492" spans="2:5">
      <c r="B492"/>
      <c r="C492"/>
      <c r="D492"/>
      <c r="E492"/>
    </row>
    <row r="493" spans="2:5">
      <c r="B493"/>
      <c r="C493"/>
      <c r="D493"/>
      <c r="E493"/>
    </row>
    <row r="494" spans="2:5">
      <c r="B494"/>
      <c r="C494"/>
      <c r="D494"/>
      <c r="E494"/>
    </row>
    <row r="495" spans="2:5">
      <c r="B495"/>
      <c r="C495"/>
      <c r="D495"/>
      <c r="E495"/>
    </row>
    <row r="496" spans="2:5">
      <c r="B496"/>
      <c r="C496"/>
      <c r="D496"/>
      <c r="E496"/>
    </row>
    <row r="497" spans="2:5">
      <c r="B497"/>
      <c r="C497"/>
      <c r="D497"/>
      <c r="E497"/>
    </row>
    <row r="498" spans="2:5">
      <c r="B498"/>
      <c r="C498"/>
      <c r="D498"/>
      <c r="E498"/>
    </row>
    <row r="499" spans="2:5">
      <c r="B499"/>
      <c r="C499"/>
      <c r="D499"/>
      <c r="E499"/>
    </row>
    <row r="500" spans="2:5">
      <c r="B500"/>
      <c r="C500"/>
      <c r="D500"/>
      <c r="E500"/>
    </row>
    <row r="501" spans="2:5">
      <c r="B501"/>
      <c r="C501"/>
      <c r="D501"/>
      <c r="E501"/>
    </row>
    <row r="502" spans="2:5">
      <c r="B502"/>
      <c r="C502"/>
      <c r="D502"/>
      <c r="E502"/>
    </row>
    <row r="503" spans="2:5">
      <c r="B503"/>
      <c r="C503"/>
      <c r="D503"/>
      <c r="E503"/>
    </row>
    <row r="504" spans="2:5">
      <c r="B504"/>
      <c r="C504"/>
      <c r="D504"/>
      <c r="E504"/>
    </row>
    <row r="505" spans="2:5">
      <c r="B505"/>
      <c r="C505"/>
      <c r="D505"/>
      <c r="E505"/>
    </row>
    <row r="506" spans="2:5">
      <c r="B506"/>
      <c r="C506"/>
      <c r="D506"/>
      <c r="E506"/>
    </row>
    <row r="507" spans="2:5">
      <c r="B507"/>
      <c r="C507"/>
      <c r="D507"/>
      <c r="E507"/>
    </row>
    <row r="508" spans="2:5">
      <c r="B508"/>
      <c r="C508"/>
      <c r="D508"/>
      <c r="E508"/>
    </row>
    <row r="509" spans="2:5">
      <c r="B509"/>
      <c r="C509"/>
      <c r="D509"/>
      <c r="E509"/>
    </row>
    <row r="510" spans="2:5">
      <c r="B510"/>
      <c r="C510"/>
      <c r="D510"/>
      <c r="E510"/>
    </row>
    <row r="511" spans="2:5">
      <c r="B511"/>
      <c r="C511"/>
      <c r="D511"/>
      <c r="E511"/>
    </row>
    <row r="512" spans="2:5">
      <c r="B512"/>
      <c r="C512"/>
      <c r="D512"/>
      <c r="E512"/>
    </row>
    <row r="513" spans="2:5">
      <c r="B513"/>
      <c r="C513"/>
      <c r="D513"/>
      <c r="E513"/>
    </row>
    <row r="514" spans="2:5">
      <c r="B514"/>
      <c r="C514"/>
      <c r="D514"/>
      <c r="E514"/>
    </row>
    <row r="515" spans="2:5">
      <c r="B515"/>
      <c r="C515"/>
      <c r="D515"/>
      <c r="E515"/>
    </row>
    <row r="516" spans="2:5">
      <c r="B516"/>
      <c r="C516"/>
      <c r="D516"/>
      <c r="E516"/>
    </row>
    <row r="517" spans="2:5">
      <c r="B517"/>
      <c r="C517"/>
      <c r="D517"/>
      <c r="E517"/>
    </row>
    <row r="518" spans="2:5">
      <c r="B518"/>
      <c r="C518"/>
      <c r="D518"/>
      <c r="E518"/>
    </row>
    <row r="519" spans="2:5">
      <c r="B519"/>
      <c r="C519"/>
      <c r="D519"/>
      <c r="E519"/>
    </row>
    <row r="520" spans="2:5">
      <c r="B520"/>
      <c r="C520"/>
      <c r="D520"/>
      <c r="E520"/>
    </row>
    <row r="521" spans="2:5">
      <c r="B521"/>
      <c r="C521"/>
      <c r="D521"/>
      <c r="E521"/>
    </row>
    <row r="522" spans="2:5">
      <c r="B522"/>
      <c r="C522"/>
      <c r="D522"/>
      <c r="E522"/>
    </row>
    <row r="523" spans="2:5">
      <c r="B523"/>
      <c r="C523"/>
      <c r="D523"/>
      <c r="E523"/>
    </row>
    <row r="524" spans="2:5">
      <c r="B524"/>
      <c r="C524"/>
      <c r="D524"/>
      <c r="E524"/>
    </row>
    <row r="525" spans="2:5">
      <c r="B525"/>
      <c r="C525"/>
      <c r="D525"/>
      <c r="E525"/>
    </row>
    <row r="526" spans="2:5">
      <c r="B526"/>
      <c r="C526"/>
      <c r="D526"/>
      <c r="E526"/>
    </row>
    <row r="527" spans="2:5">
      <c r="B527"/>
      <c r="C527"/>
      <c r="D527"/>
      <c r="E527"/>
    </row>
    <row r="528" spans="2:5">
      <c r="B528"/>
      <c r="C528"/>
      <c r="D528"/>
      <c r="E528"/>
    </row>
    <row r="529" spans="2:5">
      <c r="B529"/>
      <c r="C529"/>
      <c r="D529"/>
      <c r="E529"/>
    </row>
    <row r="530" spans="2:5">
      <c r="B530"/>
      <c r="C530"/>
      <c r="D530"/>
      <c r="E530"/>
    </row>
    <row r="531" spans="2:5">
      <c r="B531"/>
      <c r="C531"/>
      <c r="D531"/>
      <c r="E531"/>
    </row>
    <row r="532" spans="2:5">
      <c r="B532"/>
      <c r="C532"/>
      <c r="D532"/>
      <c r="E532"/>
    </row>
    <row r="533" spans="2:5">
      <c r="B533"/>
      <c r="C533"/>
      <c r="D533"/>
      <c r="E533"/>
    </row>
    <row r="534" spans="2:5">
      <c r="B534"/>
      <c r="C534"/>
      <c r="D534"/>
      <c r="E534"/>
    </row>
    <row r="535" spans="2:5">
      <c r="B535"/>
      <c r="C535"/>
      <c r="D535"/>
      <c r="E535"/>
    </row>
    <row r="536" spans="2:5">
      <c r="B536"/>
      <c r="C536"/>
      <c r="D536"/>
      <c r="E536"/>
    </row>
    <row r="537" spans="2:5">
      <c r="B537"/>
      <c r="C537"/>
      <c r="D537"/>
      <c r="E537"/>
    </row>
    <row r="538" spans="2:5">
      <c r="B538"/>
      <c r="C538"/>
      <c r="D538"/>
      <c r="E538"/>
    </row>
    <row r="539" spans="2:5">
      <c r="B539"/>
      <c r="C539"/>
      <c r="D539"/>
      <c r="E539"/>
    </row>
    <row r="540" spans="2:5">
      <c r="B540"/>
      <c r="C540"/>
      <c r="D540"/>
      <c r="E540"/>
    </row>
    <row r="541" spans="2:5">
      <c r="B541"/>
      <c r="C541"/>
      <c r="D541"/>
      <c r="E541"/>
    </row>
    <row r="542" spans="2:5">
      <c r="B542"/>
      <c r="C542"/>
      <c r="D542"/>
      <c r="E542"/>
    </row>
    <row r="543" spans="2:5">
      <c r="B543"/>
      <c r="C543"/>
      <c r="D543"/>
      <c r="E543"/>
    </row>
    <row r="544" spans="2:5">
      <c r="B544"/>
      <c r="C544"/>
      <c r="D544"/>
      <c r="E544"/>
    </row>
    <row r="545" spans="2:5">
      <c r="B545"/>
      <c r="C545"/>
      <c r="D545"/>
      <c r="E545"/>
    </row>
    <row r="546" spans="2:5">
      <c r="B546"/>
      <c r="C546"/>
      <c r="D546"/>
      <c r="E546"/>
    </row>
    <row r="547" spans="2:5">
      <c r="B547"/>
      <c r="C547"/>
      <c r="D547"/>
      <c r="E547"/>
    </row>
    <row r="548" spans="2:5">
      <c r="B548"/>
      <c r="C548"/>
      <c r="D548"/>
      <c r="E548"/>
    </row>
    <row r="549" spans="2:5">
      <c r="B549"/>
      <c r="C549"/>
      <c r="D549"/>
      <c r="E549"/>
    </row>
    <row r="550" spans="2:5">
      <c r="B550"/>
      <c r="C550"/>
      <c r="D550"/>
      <c r="E550"/>
    </row>
    <row r="551" spans="2:5">
      <c r="B551"/>
      <c r="C551"/>
      <c r="D551"/>
      <c r="E551"/>
    </row>
    <row r="552" spans="2:5">
      <c r="B552"/>
      <c r="C552"/>
      <c r="D552"/>
      <c r="E552"/>
    </row>
    <row r="553" spans="2:5">
      <c r="B553"/>
      <c r="C553"/>
      <c r="D553"/>
      <c r="E553"/>
    </row>
    <row r="554" spans="2:5">
      <c r="B554"/>
      <c r="C554"/>
      <c r="D554"/>
      <c r="E554"/>
    </row>
    <row r="555" spans="2:5">
      <c r="B555"/>
      <c r="C555"/>
      <c r="D555"/>
      <c r="E555"/>
    </row>
    <row r="556" spans="2:5">
      <c r="B556"/>
      <c r="C556"/>
      <c r="D556"/>
      <c r="E556"/>
    </row>
    <row r="557" spans="2:5">
      <c r="B557"/>
      <c r="C557"/>
      <c r="D557"/>
      <c r="E557"/>
    </row>
    <row r="558" spans="2:5">
      <c r="B558"/>
      <c r="C558"/>
      <c r="D558"/>
      <c r="E558"/>
    </row>
    <row r="559" spans="2:5">
      <c r="B559"/>
      <c r="C559"/>
      <c r="D559"/>
      <c r="E559"/>
    </row>
    <row r="560" spans="2:5">
      <c r="B560"/>
      <c r="C560"/>
      <c r="D560"/>
      <c r="E560"/>
    </row>
    <row r="561" spans="2:5">
      <c r="B561"/>
      <c r="C561"/>
      <c r="D561"/>
      <c r="E561"/>
    </row>
    <row r="562" spans="2:5">
      <c r="B562"/>
      <c r="C562"/>
      <c r="D562"/>
      <c r="E562"/>
    </row>
    <row r="563" spans="2:5">
      <c r="B563"/>
      <c r="C563"/>
      <c r="D563"/>
      <c r="E563"/>
    </row>
    <row r="564" spans="2:5">
      <c r="B564"/>
      <c r="C564"/>
      <c r="D564"/>
      <c r="E564"/>
    </row>
    <row r="565" spans="2:5">
      <c r="B565"/>
      <c r="C565"/>
      <c r="D565"/>
      <c r="E565"/>
    </row>
    <row r="566" spans="2:5">
      <c r="B566"/>
      <c r="C566"/>
      <c r="D566"/>
      <c r="E566"/>
    </row>
    <row r="567" spans="2:5">
      <c r="B567"/>
      <c r="C567"/>
      <c r="D567"/>
      <c r="E567"/>
    </row>
    <row r="568" spans="2:5">
      <c r="B568"/>
      <c r="C568"/>
      <c r="D568"/>
      <c r="E568"/>
    </row>
  </sheetData>
  <mergeCells count="2">
    <mergeCell ref="E1:M1"/>
    <mergeCell ref="N1:AH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opLeftCell="A52" workbookViewId="0">
      <selection activeCell="C88" sqref="C88"/>
    </sheetView>
  </sheetViews>
  <sheetFormatPr defaultRowHeight="15"/>
  <cols>
    <col min="1" max="1" width="54.28515625" customWidth="1"/>
    <col min="2" max="2" width="7" customWidth="1"/>
    <col min="3" max="3" width="51.42578125" customWidth="1"/>
  </cols>
  <sheetData>
    <row r="1" spans="1:4">
      <c r="A1" s="52" t="s">
        <v>143</v>
      </c>
      <c r="B1">
        <f>COUNTIF($C$1:$C$91,A1)</f>
        <v>1</v>
      </c>
      <c r="C1" s="11" t="s">
        <v>143</v>
      </c>
      <c r="D1">
        <f>COUNTIF($A$1:$A$91,C1)</f>
        <v>3</v>
      </c>
    </row>
    <row r="2" spans="1:4">
      <c r="A2" s="52" t="s">
        <v>143</v>
      </c>
      <c r="B2">
        <f t="shared" ref="B2:B65" si="0">COUNTIF($C$1:$C$91,A2)</f>
        <v>1</v>
      </c>
      <c r="C2" s="11" t="s">
        <v>54</v>
      </c>
      <c r="D2">
        <f t="shared" ref="D2:D65" si="1">COUNTIF($A$1:$A$91,C2)</f>
        <v>1</v>
      </c>
    </row>
    <row r="3" spans="1:4">
      <c r="A3" s="52" t="s">
        <v>143</v>
      </c>
      <c r="B3">
        <f t="shared" si="0"/>
        <v>1</v>
      </c>
      <c r="C3" s="11" t="s">
        <v>144</v>
      </c>
      <c r="D3">
        <f t="shared" si="1"/>
        <v>0</v>
      </c>
    </row>
    <row r="4" spans="1:4">
      <c r="A4" s="52" t="s">
        <v>54</v>
      </c>
      <c r="B4">
        <f t="shared" si="0"/>
        <v>1</v>
      </c>
      <c r="C4" s="11" t="s">
        <v>57</v>
      </c>
      <c r="D4">
        <f t="shared" si="1"/>
        <v>1</v>
      </c>
    </row>
    <row r="5" spans="1:4">
      <c r="A5" s="52" t="s">
        <v>57</v>
      </c>
      <c r="B5">
        <f t="shared" si="0"/>
        <v>1</v>
      </c>
      <c r="C5" s="11" t="s">
        <v>58</v>
      </c>
      <c r="D5">
        <f t="shared" si="1"/>
        <v>1</v>
      </c>
    </row>
    <row r="6" spans="1:4">
      <c r="A6" s="52" t="s">
        <v>58</v>
      </c>
      <c r="B6">
        <f t="shared" si="0"/>
        <v>1</v>
      </c>
      <c r="C6" s="11" t="s">
        <v>59</v>
      </c>
      <c r="D6">
        <f t="shared" si="1"/>
        <v>1</v>
      </c>
    </row>
    <row r="7" spans="1:4">
      <c r="A7" s="52" t="s">
        <v>59</v>
      </c>
      <c r="B7">
        <f t="shared" si="0"/>
        <v>1</v>
      </c>
      <c r="C7" s="11" t="s">
        <v>60</v>
      </c>
      <c r="D7">
        <f t="shared" si="1"/>
        <v>1</v>
      </c>
    </row>
    <row r="8" spans="1:4">
      <c r="A8" s="52" t="s">
        <v>60</v>
      </c>
      <c r="B8">
        <f t="shared" si="0"/>
        <v>1</v>
      </c>
      <c r="C8" s="11" t="s">
        <v>61</v>
      </c>
      <c r="D8">
        <f t="shared" si="1"/>
        <v>1</v>
      </c>
    </row>
    <row r="9" spans="1:4">
      <c r="A9" s="52" t="s">
        <v>61</v>
      </c>
      <c r="B9">
        <f t="shared" si="0"/>
        <v>1</v>
      </c>
      <c r="C9" s="11" t="s">
        <v>62</v>
      </c>
      <c r="D9">
        <f t="shared" si="1"/>
        <v>1</v>
      </c>
    </row>
    <row r="10" spans="1:4">
      <c r="A10" s="52" t="s">
        <v>62</v>
      </c>
      <c r="B10">
        <f t="shared" si="0"/>
        <v>1</v>
      </c>
      <c r="C10" s="11" t="s">
        <v>63</v>
      </c>
      <c r="D10">
        <f t="shared" si="1"/>
        <v>1</v>
      </c>
    </row>
    <row r="11" spans="1:4">
      <c r="A11" s="52" t="s">
        <v>63</v>
      </c>
      <c r="B11">
        <f t="shared" si="0"/>
        <v>1</v>
      </c>
      <c r="C11" s="11" t="s">
        <v>64</v>
      </c>
      <c r="D11">
        <f t="shared" si="1"/>
        <v>1</v>
      </c>
    </row>
    <row r="12" spans="1:4">
      <c r="A12" s="52" t="s">
        <v>64</v>
      </c>
      <c r="B12">
        <f t="shared" si="0"/>
        <v>1</v>
      </c>
      <c r="C12" s="11" t="s">
        <v>65</v>
      </c>
      <c r="D12">
        <f t="shared" si="1"/>
        <v>1</v>
      </c>
    </row>
    <row r="13" spans="1:4">
      <c r="A13" s="52" t="s">
        <v>65</v>
      </c>
      <c r="B13">
        <f t="shared" si="0"/>
        <v>1</v>
      </c>
      <c r="C13" s="11" t="s">
        <v>66</v>
      </c>
      <c r="D13">
        <f t="shared" si="1"/>
        <v>1</v>
      </c>
    </row>
    <row r="14" spans="1:4">
      <c r="A14" s="52" t="s">
        <v>66</v>
      </c>
      <c r="B14">
        <f t="shared" si="0"/>
        <v>1</v>
      </c>
      <c r="C14" s="66" t="s">
        <v>68</v>
      </c>
      <c r="D14">
        <f t="shared" si="1"/>
        <v>0</v>
      </c>
    </row>
    <row r="15" spans="1:4">
      <c r="A15" s="52" t="s">
        <v>207</v>
      </c>
      <c r="B15">
        <f t="shared" si="0"/>
        <v>1</v>
      </c>
      <c r="C15" s="11" t="s">
        <v>69</v>
      </c>
      <c r="D15">
        <f t="shared" si="1"/>
        <v>1</v>
      </c>
    </row>
    <row r="16" spans="1:4">
      <c r="A16" s="52" t="s">
        <v>70</v>
      </c>
      <c r="B16">
        <f t="shared" si="0"/>
        <v>1</v>
      </c>
      <c r="C16" s="11" t="s">
        <v>70</v>
      </c>
      <c r="D16">
        <f t="shared" si="1"/>
        <v>1</v>
      </c>
    </row>
    <row r="17" spans="1:4">
      <c r="A17" s="52" t="s">
        <v>71</v>
      </c>
      <c r="B17">
        <f t="shared" si="0"/>
        <v>1</v>
      </c>
      <c r="C17" s="11" t="s">
        <v>71</v>
      </c>
      <c r="D17">
        <f t="shared" si="1"/>
        <v>1</v>
      </c>
    </row>
    <row r="18" spans="1:4">
      <c r="A18" s="52" t="s">
        <v>72</v>
      </c>
      <c r="B18">
        <f t="shared" si="0"/>
        <v>1</v>
      </c>
      <c r="C18" s="11" t="s">
        <v>72</v>
      </c>
      <c r="D18">
        <f t="shared" si="1"/>
        <v>1</v>
      </c>
    </row>
    <row r="19" spans="1:4" ht="25.5">
      <c r="A19" s="59" t="s">
        <v>208</v>
      </c>
      <c r="B19">
        <f t="shared" si="0"/>
        <v>0</v>
      </c>
      <c r="C19" s="67" t="s">
        <v>226</v>
      </c>
      <c r="D19">
        <f t="shared" si="1"/>
        <v>0</v>
      </c>
    </row>
    <row r="20" spans="1:4" ht="25.5">
      <c r="A20" s="59" t="s">
        <v>209</v>
      </c>
      <c r="B20">
        <f t="shared" si="0"/>
        <v>0</v>
      </c>
      <c r="C20" s="68" t="s">
        <v>227</v>
      </c>
      <c r="D20">
        <f t="shared" si="1"/>
        <v>0</v>
      </c>
    </row>
    <row r="21" spans="1:4">
      <c r="A21" s="59" t="s">
        <v>210</v>
      </c>
      <c r="B21">
        <f t="shared" si="0"/>
        <v>0</v>
      </c>
      <c r="C21" s="68" t="s">
        <v>228</v>
      </c>
      <c r="D21">
        <f t="shared" si="1"/>
        <v>0</v>
      </c>
    </row>
    <row r="22" spans="1:4">
      <c r="A22" s="59" t="s">
        <v>211</v>
      </c>
      <c r="B22">
        <f t="shared" si="0"/>
        <v>0</v>
      </c>
      <c r="C22" s="67" t="s">
        <v>229</v>
      </c>
      <c r="D22">
        <f t="shared" si="1"/>
        <v>0</v>
      </c>
    </row>
    <row r="23" spans="1:4">
      <c r="A23" s="52" t="s">
        <v>73</v>
      </c>
      <c r="B23">
        <f t="shared" si="0"/>
        <v>1</v>
      </c>
      <c r="C23" s="11" t="s">
        <v>73</v>
      </c>
      <c r="D23">
        <f t="shared" si="1"/>
        <v>1</v>
      </c>
    </row>
    <row r="24" spans="1:4">
      <c r="A24" s="52" t="s">
        <v>74</v>
      </c>
      <c r="B24">
        <f t="shared" si="0"/>
        <v>1</v>
      </c>
      <c r="C24" s="11" t="s">
        <v>74</v>
      </c>
      <c r="D24">
        <f t="shared" si="1"/>
        <v>1</v>
      </c>
    </row>
    <row r="25" spans="1:4" ht="30">
      <c r="A25" s="54" t="s">
        <v>212</v>
      </c>
      <c r="B25">
        <f t="shared" si="0"/>
        <v>0</v>
      </c>
      <c r="C25" s="11" t="s">
        <v>75</v>
      </c>
      <c r="D25">
        <f t="shared" si="1"/>
        <v>1</v>
      </c>
    </row>
    <row r="26" spans="1:4" ht="30">
      <c r="A26" s="54" t="s">
        <v>213</v>
      </c>
      <c r="B26">
        <f t="shared" si="0"/>
        <v>0</v>
      </c>
      <c r="C26" s="11" t="s">
        <v>76</v>
      </c>
      <c r="D26">
        <f t="shared" si="1"/>
        <v>1</v>
      </c>
    </row>
    <row r="27" spans="1:4">
      <c r="A27" s="52" t="s">
        <v>75</v>
      </c>
      <c r="B27">
        <f t="shared" si="0"/>
        <v>1</v>
      </c>
      <c r="C27" s="11" t="s">
        <v>77</v>
      </c>
      <c r="D27">
        <f t="shared" si="1"/>
        <v>2</v>
      </c>
    </row>
    <row r="28" spans="1:4">
      <c r="A28" s="52" t="s">
        <v>76</v>
      </c>
      <c r="B28">
        <f t="shared" si="0"/>
        <v>1</v>
      </c>
      <c r="C28" s="11" t="s">
        <v>78</v>
      </c>
      <c r="D28">
        <f t="shared" si="1"/>
        <v>0</v>
      </c>
    </row>
    <row r="29" spans="1:4">
      <c r="A29" s="52" t="s">
        <v>77</v>
      </c>
      <c r="B29">
        <f t="shared" si="0"/>
        <v>1</v>
      </c>
      <c r="C29" s="11" t="s">
        <v>145</v>
      </c>
      <c r="D29">
        <f t="shared" si="1"/>
        <v>0</v>
      </c>
    </row>
    <row r="30" spans="1:4">
      <c r="A30" s="52" t="s">
        <v>77</v>
      </c>
      <c r="B30">
        <f t="shared" si="0"/>
        <v>1</v>
      </c>
      <c r="C30" s="11" t="s">
        <v>79</v>
      </c>
      <c r="D30">
        <f t="shared" si="1"/>
        <v>1</v>
      </c>
    </row>
    <row r="31" spans="1:4">
      <c r="A31" s="52" t="s">
        <v>79</v>
      </c>
      <c r="B31">
        <f t="shared" si="0"/>
        <v>1</v>
      </c>
      <c r="C31" s="11" t="s">
        <v>146</v>
      </c>
      <c r="D31">
        <f t="shared" si="1"/>
        <v>1</v>
      </c>
    </row>
    <row r="32" spans="1:4">
      <c r="A32" s="52" t="s">
        <v>146</v>
      </c>
      <c r="B32">
        <f t="shared" si="0"/>
        <v>1</v>
      </c>
      <c r="C32" s="11" t="s">
        <v>82</v>
      </c>
      <c r="D32">
        <f t="shared" si="1"/>
        <v>1</v>
      </c>
    </row>
    <row r="33" spans="1:4">
      <c r="A33" s="52" t="s">
        <v>82</v>
      </c>
      <c r="B33">
        <f t="shared" si="0"/>
        <v>1</v>
      </c>
      <c r="C33" s="11" t="s">
        <v>83</v>
      </c>
      <c r="D33">
        <f t="shared" si="1"/>
        <v>1</v>
      </c>
    </row>
    <row r="34" spans="1:4">
      <c r="A34" s="52" t="s">
        <v>83</v>
      </c>
      <c r="B34">
        <f t="shared" si="0"/>
        <v>1</v>
      </c>
      <c r="C34" s="11" t="s">
        <v>84</v>
      </c>
      <c r="D34">
        <f t="shared" si="1"/>
        <v>1</v>
      </c>
    </row>
    <row r="35" spans="1:4">
      <c r="A35" s="52" t="s">
        <v>84</v>
      </c>
      <c r="B35">
        <f t="shared" si="0"/>
        <v>1</v>
      </c>
      <c r="C35" s="11" t="s">
        <v>87</v>
      </c>
      <c r="D35">
        <f t="shared" si="1"/>
        <v>1</v>
      </c>
    </row>
    <row r="36" spans="1:4">
      <c r="A36" s="52" t="s">
        <v>87</v>
      </c>
      <c r="B36">
        <f t="shared" si="0"/>
        <v>1</v>
      </c>
      <c r="C36" s="67" t="s">
        <v>88</v>
      </c>
      <c r="D36">
        <f t="shared" si="1"/>
        <v>1</v>
      </c>
    </row>
    <row r="37" spans="1:4">
      <c r="A37" s="52" t="s">
        <v>88</v>
      </c>
      <c r="B37">
        <f t="shared" si="0"/>
        <v>1</v>
      </c>
      <c r="C37" s="11" t="s">
        <v>89</v>
      </c>
      <c r="D37">
        <f t="shared" si="1"/>
        <v>1</v>
      </c>
    </row>
    <row r="38" spans="1:4">
      <c r="A38" s="52" t="s">
        <v>89</v>
      </c>
      <c r="B38">
        <f t="shared" si="0"/>
        <v>1</v>
      </c>
      <c r="C38" s="11" t="s">
        <v>90</v>
      </c>
      <c r="D38">
        <f t="shared" si="1"/>
        <v>1</v>
      </c>
    </row>
    <row r="39" spans="1:4">
      <c r="A39" s="52" t="s">
        <v>90</v>
      </c>
      <c r="B39">
        <f t="shared" si="0"/>
        <v>1</v>
      </c>
      <c r="C39" s="11" t="s">
        <v>91</v>
      </c>
      <c r="D39">
        <f t="shared" si="1"/>
        <v>1</v>
      </c>
    </row>
    <row r="40" spans="1:4">
      <c r="A40" s="52" t="s">
        <v>91</v>
      </c>
      <c r="B40">
        <f t="shared" si="0"/>
        <v>1</v>
      </c>
      <c r="C40" s="11" t="s">
        <v>92</v>
      </c>
      <c r="D40">
        <f t="shared" si="1"/>
        <v>1</v>
      </c>
    </row>
    <row r="41" spans="1:4">
      <c r="A41" s="52" t="s">
        <v>92</v>
      </c>
      <c r="B41">
        <f t="shared" si="0"/>
        <v>1</v>
      </c>
      <c r="C41" s="11" t="s">
        <v>176</v>
      </c>
      <c r="D41">
        <f t="shared" si="1"/>
        <v>0</v>
      </c>
    </row>
    <row r="42" spans="1:4">
      <c r="A42" s="61" t="s">
        <v>215</v>
      </c>
      <c r="B42">
        <f t="shared" si="0"/>
        <v>0</v>
      </c>
      <c r="C42" s="11" t="s">
        <v>169</v>
      </c>
      <c r="D42">
        <f t="shared" si="1"/>
        <v>0</v>
      </c>
    </row>
    <row r="43" spans="1:4">
      <c r="A43" s="61" t="s">
        <v>215</v>
      </c>
      <c r="B43">
        <f t="shared" si="0"/>
        <v>0</v>
      </c>
      <c r="C43" s="11" t="s">
        <v>177</v>
      </c>
      <c r="D43">
        <f t="shared" si="1"/>
        <v>0</v>
      </c>
    </row>
    <row r="44" spans="1:4">
      <c r="A44" s="61" t="s">
        <v>215</v>
      </c>
      <c r="B44">
        <f t="shared" si="0"/>
        <v>0</v>
      </c>
      <c r="C44" s="11" t="s">
        <v>178</v>
      </c>
      <c r="D44">
        <f t="shared" si="1"/>
        <v>0</v>
      </c>
    </row>
    <row r="45" spans="1:4">
      <c r="A45" s="52" t="s">
        <v>93</v>
      </c>
      <c r="B45">
        <f t="shared" si="0"/>
        <v>1</v>
      </c>
      <c r="C45" s="11" t="s">
        <v>93</v>
      </c>
      <c r="D45">
        <f t="shared" si="1"/>
        <v>1</v>
      </c>
    </row>
    <row r="46" spans="1:4">
      <c r="A46" s="52" t="s">
        <v>94</v>
      </c>
      <c r="B46">
        <f t="shared" si="0"/>
        <v>0</v>
      </c>
      <c r="C46" s="11" t="s">
        <v>170</v>
      </c>
      <c r="D46">
        <f t="shared" si="1"/>
        <v>0</v>
      </c>
    </row>
    <row r="47" spans="1:4">
      <c r="A47" s="52" t="s">
        <v>95</v>
      </c>
      <c r="B47">
        <f t="shared" si="0"/>
        <v>1</v>
      </c>
      <c r="C47" s="66" t="s">
        <v>147</v>
      </c>
      <c r="D47">
        <f t="shared" si="1"/>
        <v>0</v>
      </c>
    </row>
    <row r="48" spans="1:4">
      <c r="A48" s="52" t="s">
        <v>96</v>
      </c>
      <c r="B48">
        <f t="shared" si="0"/>
        <v>1</v>
      </c>
      <c r="C48" s="66" t="s">
        <v>95</v>
      </c>
      <c r="D48">
        <f t="shared" si="1"/>
        <v>1</v>
      </c>
    </row>
    <row r="49" spans="1:4">
      <c r="A49" s="52" t="s">
        <v>97</v>
      </c>
      <c r="B49">
        <f t="shared" si="0"/>
        <v>1</v>
      </c>
      <c r="C49" s="66" t="s">
        <v>96</v>
      </c>
      <c r="D49">
        <f t="shared" si="1"/>
        <v>1</v>
      </c>
    </row>
    <row r="50" spans="1:4">
      <c r="A50" s="52" t="s">
        <v>98</v>
      </c>
      <c r="B50">
        <f t="shared" si="0"/>
        <v>1</v>
      </c>
      <c r="C50" s="11" t="s">
        <v>97</v>
      </c>
      <c r="D50">
        <f t="shared" si="1"/>
        <v>1</v>
      </c>
    </row>
    <row r="51" spans="1:4">
      <c r="A51" s="52" t="s">
        <v>99</v>
      </c>
      <c r="B51">
        <f t="shared" si="0"/>
        <v>1</v>
      </c>
      <c r="C51" s="11" t="s">
        <v>98</v>
      </c>
      <c r="D51">
        <f t="shared" si="1"/>
        <v>1</v>
      </c>
    </row>
    <row r="52" spans="1:4">
      <c r="A52" s="52" t="s">
        <v>100</v>
      </c>
      <c r="B52">
        <f t="shared" si="0"/>
        <v>1</v>
      </c>
      <c r="C52" s="11" t="s">
        <v>99</v>
      </c>
      <c r="D52">
        <f t="shared" si="1"/>
        <v>1</v>
      </c>
    </row>
    <row r="53" spans="1:4">
      <c r="A53" s="52" t="s">
        <v>103</v>
      </c>
      <c r="B53">
        <f t="shared" si="0"/>
        <v>1</v>
      </c>
      <c r="C53" s="11" t="s">
        <v>100</v>
      </c>
      <c r="D53">
        <f t="shared" si="1"/>
        <v>1</v>
      </c>
    </row>
    <row r="54" spans="1:4">
      <c r="A54" s="52" t="s">
        <v>104</v>
      </c>
      <c r="B54">
        <f t="shared" si="0"/>
        <v>1</v>
      </c>
      <c r="C54" s="11" t="s">
        <v>103</v>
      </c>
      <c r="D54">
        <f t="shared" si="1"/>
        <v>1</v>
      </c>
    </row>
    <row r="55" spans="1:4">
      <c r="A55" s="52" t="s">
        <v>217</v>
      </c>
      <c r="B55">
        <f t="shared" si="0"/>
        <v>0</v>
      </c>
      <c r="C55" s="11" t="s">
        <v>104</v>
      </c>
      <c r="D55">
        <f t="shared" si="1"/>
        <v>1</v>
      </c>
    </row>
    <row r="56" spans="1:4">
      <c r="A56" s="52" t="s">
        <v>217</v>
      </c>
      <c r="B56">
        <f t="shared" si="0"/>
        <v>0</v>
      </c>
      <c r="C56" s="11" t="s">
        <v>106</v>
      </c>
      <c r="D56">
        <f t="shared" si="1"/>
        <v>0</v>
      </c>
    </row>
    <row r="57" spans="1:4">
      <c r="A57" s="52" t="s">
        <v>110</v>
      </c>
      <c r="B57">
        <f t="shared" si="0"/>
        <v>1</v>
      </c>
      <c r="C57" s="11" t="s">
        <v>107</v>
      </c>
      <c r="D57">
        <f t="shared" si="1"/>
        <v>0</v>
      </c>
    </row>
    <row r="58" spans="1:4">
      <c r="A58" s="52" t="s">
        <v>220</v>
      </c>
      <c r="B58">
        <f t="shared" si="0"/>
        <v>0</v>
      </c>
      <c r="C58" s="12" t="s">
        <v>108</v>
      </c>
      <c r="D58">
        <f t="shared" si="1"/>
        <v>0</v>
      </c>
    </row>
    <row r="59" spans="1:4">
      <c r="A59" s="52" t="s">
        <v>220</v>
      </c>
      <c r="B59">
        <f t="shared" si="0"/>
        <v>0</v>
      </c>
      <c r="C59" s="12" t="s">
        <v>109</v>
      </c>
      <c r="D59">
        <f t="shared" si="1"/>
        <v>0</v>
      </c>
    </row>
    <row r="60" spans="1:4">
      <c r="A60" s="52" t="s">
        <v>111</v>
      </c>
      <c r="B60">
        <f t="shared" si="0"/>
        <v>1</v>
      </c>
      <c r="C60" s="11" t="s">
        <v>110</v>
      </c>
      <c r="D60">
        <f t="shared" si="1"/>
        <v>1</v>
      </c>
    </row>
    <row r="61" spans="1:4">
      <c r="A61" s="52" t="s">
        <v>112</v>
      </c>
      <c r="B61">
        <f t="shared" si="0"/>
        <v>1</v>
      </c>
      <c r="C61" s="11" t="s">
        <v>111</v>
      </c>
      <c r="D61">
        <f t="shared" si="1"/>
        <v>1</v>
      </c>
    </row>
    <row r="62" spans="1:4">
      <c r="A62" s="52" t="s">
        <v>113</v>
      </c>
      <c r="B62">
        <f t="shared" si="0"/>
        <v>1</v>
      </c>
      <c r="C62" s="11" t="s">
        <v>112</v>
      </c>
      <c r="D62">
        <f t="shared" si="1"/>
        <v>1</v>
      </c>
    </row>
    <row r="63" spans="1:4">
      <c r="A63" s="52" t="s">
        <v>114</v>
      </c>
      <c r="B63">
        <f t="shared" si="0"/>
        <v>1</v>
      </c>
      <c r="C63" s="11" t="s">
        <v>113</v>
      </c>
      <c r="D63">
        <f t="shared" si="1"/>
        <v>1</v>
      </c>
    </row>
    <row r="64" spans="1:4">
      <c r="A64" s="52" t="s">
        <v>115</v>
      </c>
      <c r="B64">
        <f t="shared" si="0"/>
        <v>1</v>
      </c>
      <c r="C64" s="11" t="s">
        <v>114</v>
      </c>
      <c r="D64">
        <f t="shared" si="1"/>
        <v>1</v>
      </c>
    </row>
    <row r="65" spans="1:4">
      <c r="A65" s="52" t="s">
        <v>117</v>
      </c>
      <c r="B65">
        <f t="shared" si="0"/>
        <v>1</v>
      </c>
      <c r="C65" s="11" t="s">
        <v>115</v>
      </c>
      <c r="D65">
        <f t="shared" si="1"/>
        <v>1</v>
      </c>
    </row>
    <row r="66" spans="1:4">
      <c r="A66" s="52" t="s">
        <v>118</v>
      </c>
      <c r="B66">
        <f t="shared" ref="B66:B91" si="2">COUNTIF($C$1:$C$91,A66)</f>
        <v>1</v>
      </c>
      <c r="C66" s="11" t="s">
        <v>117</v>
      </c>
      <c r="D66">
        <f t="shared" ref="D66:D91" si="3">COUNTIF($A$1:$A$91,C66)</f>
        <v>1</v>
      </c>
    </row>
    <row r="67" spans="1:4">
      <c r="A67" s="52" t="s">
        <v>119</v>
      </c>
      <c r="B67">
        <f t="shared" si="2"/>
        <v>1</v>
      </c>
      <c r="C67" s="11" t="s">
        <v>118</v>
      </c>
      <c r="D67">
        <f t="shared" si="3"/>
        <v>1</v>
      </c>
    </row>
    <row r="68" spans="1:4">
      <c r="A68" s="52" t="s">
        <v>120</v>
      </c>
      <c r="B68">
        <f t="shared" si="2"/>
        <v>1</v>
      </c>
      <c r="C68" s="11" t="s">
        <v>119</v>
      </c>
      <c r="D68">
        <f t="shared" si="3"/>
        <v>1</v>
      </c>
    </row>
    <row r="69" spans="1:4">
      <c r="A69" s="52" t="s">
        <v>121</v>
      </c>
      <c r="B69">
        <f t="shared" si="2"/>
        <v>1</v>
      </c>
      <c r="C69" s="11" t="s">
        <v>120</v>
      </c>
      <c r="D69">
        <f t="shared" si="3"/>
        <v>1</v>
      </c>
    </row>
    <row r="70" spans="1:4">
      <c r="A70" s="52" t="s">
        <v>223</v>
      </c>
      <c r="B70">
        <f t="shared" si="2"/>
        <v>0</v>
      </c>
      <c r="C70" s="11" t="s">
        <v>121</v>
      </c>
      <c r="D70">
        <f t="shared" si="3"/>
        <v>1</v>
      </c>
    </row>
    <row r="71" spans="1:4">
      <c r="A71" s="52" t="s">
        <v>224</v>
      </c>
      <c r="B71">
        <f t="shared" si="2"/>
        <v>0</v>
      </c>
      <c r="C71" s="11" t="s">
        <v>149</v>
      </c>
      <c r="D71">
        <f t="shared" si="3"/>
        <v>0</v>
      </c>
    </row>
    <row r="72" spans="1:4">
      <c r="A72" s="52" t="s">
        <v>123</v>
      </c>
      <c r="B72">
        <f t="shared" si="2"/>
        <v>1</v>
      </c>
      <c r="C72" s="11" t="s">
        <v>122</v>
      </c>
      <c r="D72">
        <f t="shared" si="3"/>
        <v>0</v>
      </c>
    </row>
    <row r="73" spans="1:4">
      <c r="A73" s="52" t="s">
        <v>124</v>
      </c>
      <c r="B73">
        <f t="shared" si="2"/>
        <v>1</v>
      </c>
      <c r="C73" s="11" t="s">
        <v>123</v>
      </c>
      <c r="D73">
        <f t="shared" si="3"/>
        <v>1</v>
      </c>
    </row>
    <row r="74" spans="1:4" ht="409.6">
      <c r="A74" s="52" t="s">
        <v>125</v>
      </c>
      <c r="B74">
        <f t="shared" si="2"/>
        <v>1</v>
      </c>
      <c r="C74" s="11" t="s">
        <v>124</v>
      </c>
      <c r="D74">
        <f t="shared" si="3"/>
        <v>1</v>
      </c>
    </row>
    <row r="75" spans="1:4" ht="409.6">
      <c r="A75" s="52" t="s">
        <v>127</v>
      </c>
      <c r="B75">
        <f t="shared" si="2"/>
        <v>1</v>
      </c>
      <c r="C75" s="11" t="s">
        <v>125</v>
      </c>
      <c r="D75">
        <f t="shared" si="3"/>
        <v>1</v>
      </c>
    </row>
    <row r="76" spans="1:4" ht="409.6">
      <c r="A76" s="52" t="s">
        <v>126</v>
      </c>
      <c r="B76">
        <f t="shared" si="2"/>
        <v>1</v>
      </c>
      <c r="C76" s="11" t="s">
        <v>126</v>
      </c>
      <c r="D76">
        <f t="shared" si="3"/>
        <v>1</v>
      </c>
    </row>
    <row r="77" spans="1:4" ht="409.6">
      <c r="A77" s="52" t="s">
        <v>128</v>
      </c>
      <c r="B77">
        <f t="shared" si="2"/>
        <v>1</v>
      </c>
      <c r="C77" s="11" t="s">
        <v>127</v>
      </c>
      <c r="D77">
        <f t="shared" si="3"/>
        <v>1</v>
      </c>
    </row>
    <row r="78" spans="1:4" ht="409.6">
      <c r="A78" s="52" t="s">
        <v>129</v>
      </c>
      <c r="B78">
        <f t="shared" si="2"/>
        <v>1</v>
      </c>
      <c r="C78" s="11" t="s">
        <v>128</v>
      </c>
      <c r="D78">
        <f t="shared" si="3"/>
        <v>1</v>
      </c>
    </row>
    <row r="79" spans="1:4" ht="409.6">
      <c r="A79" s="52" t="s">
        <v>130</v>
      </c>
      <c r="B79">
        <f t="shared" si="2"/>
        <v>1</v>
      </c>
      <c r="C79" s="11" t="s">
        <v>129</v>
      </c>
      <c r="D79">
        <f t="shared" si="3"/>
        <v>1</v>
      </c>
    </row>
    <row r="80" spans="1:4" ht="409.6">
      <c r="A80" s="61" t="s">
        <v>225</v>
      </c>
      <c r="B80">
        <f t="shared" si="2"/>
        <v>0</v>
      </c>
      <c r="C80" s="11" t="s">
        <v>130</v>
      </c>
      <c r="D80">
        <f t="shared" si="3"/>
        <v>1</v>
      </c>
    </row>
    <row r="81" spans="1:4" ht="409.6">
      <c r="A81" s="52" t="s">
        <v>131</v>
      </c>
      <c r="B81">
        <f t="shared" si="2"/>
        <v>1</v>
      </c>
      <c r="C81" s="11" t="s">
        <v>134</v>
      </c>
      <c r="D81">
        <f t="shared" si="3"/>
        <v>0</v>
      </c>
    </row>
    <row r="82" spans="1:4" ht="409.6">
      <c r="A82" s="52" t="s">
        <v>131</v>
      </c>
      <c r="B82">
        <f t="shared" si="2"/>
        <v>1</v>
      </c>
      <c r="C82" s="11" t="s">
        <v>131</v>
      </c>
      <c r="D82">
        <f t="shared" si="3"/>
        <v>3</v>
      </c>
    </row>
    <row r="83" spans="1:4" ht="409.6">
      <c r="A83" s="52" t="s">
        <v>131</v>
      </c>
      <c r="B83">
        <f t="shared" si="2"/>
        <v>1</v>
      </c>
      <c r="C83" s="11" t="s">
        <v>135</v>
      </c>
      <c r="D83">
        <f t="shared" si="3"/>
        <v>1</v>
      </c>
    </row>
    <row r="84" spans="1:4" ht="409.6">
      <c r="A84" s="52" t="s">
        <v>135</v>
      </c>
      <c r="B84">
        <f t="shared" si="2"/>
        <v>1</v>
      </c>
      <c r="C84" s="11" t="s">
        <v>136</v>
      </c>
      <c r="D84">
        <f t="shared" si="3"/>
        <v>1</v>
      </c>
    </row>
    <row r="85" spans="1:4" ht="409.6">
      <c r="A85" s="52" t="s">
        <v>136</v>
      </c>
      <c r="B85">
        <f t="shared" si="2"/>
        <v>1</v>
      </c>
      <c r="C85" s="11" t="s">
        <v>137</v>
      </c>
      <c r="D85">
        <f t="shared" si="3"/>
        <v>1</v>
      </c>
    </row>
    <row r="86" spans="1:4" ht="409.6">
      <c r="A86" s="52" t="s">
        <v>137</v>
      </c>
      <c r="B86">
        <f t="shared" si="2"/>
        <v>1</v>
      </c>
      <c r="C86" s="11" t="s">
        <v>138</v>
      </c>
      <c r="D86">
        <f t="shared" si="3"/>
        <v>1</v>
      </c>
    </row>
    <row r="87" spans="1:4" ht="409.6">
      <c r="A87" s="52" t="s">
        <v>138</v>
      </c>
      <c r="B87">
        <f t="shared" si="2"/>
        <v>1</v>
      </c>
      <c r="C87" s="11" t="s">
        <v>139</v>
      </c>
      <c r="D87">
        <f t="shared" si="3"/>
        <v>1</v>
      </c>
    </row>
    <row r="88" spans="1:4" ht="409.6">
      <c r="A88" s="52" t="s">
        <v>139</v>
      </c>
      <c r="B88">
        <f t="shared" si="2"/>
        <v>1</v>
      </c>
      <c r="C88" s="11" t="s">
        <v>150</v>
      </c>
      <c r="D88">
        <f t="shared" si="3"/>
        <v>0</v>
      </c>
    </row>
    <row r="89" spans="1:4" ht="409.6">
      <c r="A89" s="52" t="s">
        <v>140</v>
      </c>
      <c r="B89">
        <f t="shared" si="2"/>
        <v>1</v>
      </c>
      <c r="C89" s="11" t="s">
        <v>140</v>
      </c>
      <c r="D89">
        <f t="shared" si="3"/>
        <v>1</v>
      </c>
    </row>
    <row r="90" spans="1:4" ht="409.6">
      <c r="A90" s="54" t="s">
        <v>141</v>
      </c>
      <c r="B90">
        <f t="shared" si="2"/>
        <v>1</v>
      </c>
      <c r="C90" s="11" t="s">
        <v>141</v>
      </c>
      <c r="D90">
        <f t="shared" si="3"/>
        <v>1</v>
      </c>
    </row>
    <row r="91" spans="1:4" ht="409.6">
      <c r="A91" s="52" t="s">
        <v>142</v>
      </c>
      <c r="B91">
        <f t="shared" si="2"/>
        <v>1</v>
      </c>
      <c r="C91" s="11" t="s">
        <v>142</v>
      </c>
      <c r="D91">
        <f t="shared" si="3"/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7"/>
  <sheetViews>
    <sheetView workbookViewId="0">
      <pane xSplit="3" ySplit="2" topLeftCell="D66" activePane="bottomRight" state="frozen"/>
      <selection pane="topRight" activeCell="D1" sqref="D1"/>
      <selection pane="bottomLeft" activeCell="A3" sqref="A3"/>
      <selection pane="bottomRight" activeCell="D81" sqref="D81"/>
    </sheetView>
  </sheetViews>
  <sheetFormatPr defaultColWidth="19" defaultRowHeight="15"/>
  <cols>
    <col min="1" max="1" width="68.85546875" bestFit="1" customWidth="1"/>
    <col min="2" max="3" width="16.85546875" style="50" bestFit="1" customWidth="1"/>
    <col min="4" max="4" width="21.5703125" style="3" customWidth="1"/>
    <col min="5" max="5" width="16.28515625" style="10" bestFit="1" customWidth="1"/>
    <col min="6" max="6" width="17" bestFit="1" customWidth="1"/>
    <col min="7" max="7" width="18.140625" bestFit="1" customWidth="1"/>
    <col min="8" max="8" width="15.140625" bestFit="1" customWidth="1"/>
    <col min="9" max="9" width="18" bestFit="1" customWidth="1"/>
    <col min="10" max="10" width="17" bestFit="1" customWidth="1"/>
    <col min="11" max="11" width="18.5703125" bestFit="1" customWidth="1"/>
    <col min="12" max="14" width="18.42578125" bestFit="1" customWidth="1"/>
    <col min="15" max="15" width="15.7109375" bestFit="1" customWidth="1"/>
    <col min="16" max="16" width="12.5703125" bestFit="1" customWidth="1"/>
    <col min="17" max="21" width="17.28515625" bestFit="1" customWidth="1"/>
    <col min="22" max="22" width="18.5703125" bestFit="1" customWidth="1"/>
    <col min="23" max="23" width="16.42578125" bestFit="1" customWidth="1"/>
    <col min="24" max="24" width="13.5703125" bestFit="1" customWidth="1"/>
    <col min="25" max="26" width="16.42578125" bestFit="1" customWidth="1"/>
    <col min="27" max="27" width="13.5703125" bestFit="1" customWidth="1"/>
    <col min="28" max="29" width="18.42578125" bestFit="1" customWidth="1"/>
    <col min="30" max="33" width="18.28515625" bestFit="1" customWidth="1"/>
    <col min="34" max="34" width="14" bestFit="1" customWidth="1"/>
    <col min="36" max="36" width="17.85546875" bestFit="1" customWidth="1"/>
    <col min="37" max="37" width="18.7109375" bestFit="1" customWidth="1"/>
    <col min="38" max="38" width="17.85546875" bestFit="1" customWidth="1"/>
    <col min="39" max="42" width="10" customWidth="1"/>
    <col min="43" max="51" width="13.5703125" customWidth="1"/>
    <col min="52" max="56" width="8.5703125" customWidth="1"/>
  </cols>
  <sheetData>
    <row r="1" spans="1:56" ht="25.5">
      <c r="E1" s="136" t="s">
        <v>179</v>
      </c>
      <c r="F1" s="136"/>
      <c r="G1" s="136"/>
      <c r="H1" s="136"/>
      <c r="I1" s="136"/>
      <c r="J1" s="136"/>
      <c r="K1" s="136"/>
      <c r="L1" s="136"/>
      <c r="M1" s="136"/>
      <c r="N1" s="136"/>
      <c r="O1" s="137" t="s">
        <v>180</v>
      </c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Z1" s="40" t="s">
        <v>173</v>
      </c>
      <c r="BA1" s="19">
        <v>750</v>
      </c>
      <c r="BB1" s="23" t="s">
        <v>156</v>
      </c>
      <c r="BC1" s="24">
        <v>6.7000000000000004E-2</v>
      </c>
      <c r="BD1" s="25">
        <v>0.64</v>
      </c>
    </row>
    <row r="2" spans="1:56" s="3" customFormat="1" ht="51">
      <c r="A2" s="22" t="s">
        <v>272</v>
      </c>
      <c r="B2" s="22" t="s">
        <v>181</v>
      </c>
      <c r="C2" s="22" t="s">
        <v>182</v>
      </c>
      <c r="D2" s="22" t="s">
        <v>183</v>
      </c>
      <c r="E2" s="51" t="s">
        <v>184</v>
      </c>
      <c r="F2" s="22" t="s">
        <v>185</v>
      </c>
      <c r="G2" s="22" t="s">
        <v>186</v>
      </c>
      <c r="H2" s="22" t="s">
        <v>187</v>
      </c>
      <c r="I2" s="22" t="s">
        <v>230</v>
      </c>
      <c r="J2" s="22" t="s">
        <v>188</v>
      </c>
      <c r="K2" s="22" t="s">
        <v>189</v>
      </c>
      <c r="L2" s="22" t="s">
        <v>190</v>
      </c>
      <c r="M2" s="22" t="s">
        <v>190</v>
      </c>
      <c r="N2" s="22" t="s">
        <v>190</v>
      </c>
      <c r="O2" s="22" t="s">
        <v>191</v>
      </c>
      <c r="P2" s="22" t="s">
        <v>192</v>
      </c>
      <c r="Q2" s="22" t="s">
        <v>193</v>
      </c>
      <c r="R2" s="22" t="s">
        <v>193</v>
      </c>
      <c r="S2" s="22" t="s">
        <v>193</v>
      </c>
      <c r="T2" s="22" t="s">
        <v>193</v>
      </c>
      <c r="U2" s="22" t="s">
        <v>194</v>
      </c>
      <c r="V2" s="22" t="s">
        <v>189</v>
      </c>
      <c r="W2" s="22" t="s">
        <v>195</v>
      </c>
      <c r="X2" s="22" t="s">
        <v>196</v>
      </c>
      <c r="Y2" s="22" t="s">
        <v>197</v>
      </c>
      <c r="Z2" s="22" t="s">
        <v>197</v>
      </c>
      <c r="AA2" s="22" t="s">
        <v>198</v>
      </c>
      <c r="AB2" s="22" t="s">
        <v>190</v>
      </c>
      <c r="AC2" s="22" t="s">
        <v>190</v>
      </c>
      <c r="AD2" s="22" t="s">
        <v>199</v>
      </c>
      <c r="AE2" s="22" t="s">
        <v>199</v>
      </c>
      <c r="AF2" s="22" t="s">
        <v>199</v>
      </c>
      <c r="AG2" s="22" t="s">
        <v>231</v>
      </c>
      <c r="AH2" s="22" t="s">
        <v>200</v>
      </c>
      <c r="AI2" s="22" t="s">
        <v>201</v>
      </c>
      <c r="AJ2" s="22" t="s">
        <v>202</v>
      </c>
      <c r="AK2" s="22" t="s">
        <v>203</v>
      </c>
      <c r="AL2" s="22" t="s">
        <v>204</v>
      </c>
      <c r="AM2" s="26" t="s">
        <v>159</v>
      </c>
      <c r="AN2" s="26" t="s">
        <v>160</v>
      </c>
      <c r="AO2" s="22" t="s">
        <v>161</v>
      </c>
      <c r="AP2" s="22" t="s">
        <v>162</v>
      </c>
      <c r="AQ2" s="29" t="s">
        <v>151</v>
      </c>
      <c r="AR2" s="29" t="s">
        <v>152</v>
      </c>
      <c r="AS2" s="29" t="s">
        <v>153</v>
      </c>
      <c r="AT2" s="29" t="s">
        <v>154</v>
      </c>
      <c r="AU2" s="29" t="s">
        <v>155</v>
      </c>
      <c r="AV2" s="29" t="s">
        <v>162</v>
      </c>
      <c r="AW2" s="29" t="s">
        <v>171</v>
      </c>
      <c r="AX2" s="29" t="s">
        <v>172</v>
      </c>
      <c r="AY2" s="29" t="s">
        <v>163</v>
      </c>
      <c r="AZ2"/>
      <c r="BA2"/>
      <c r="BB2" s="18" t="s">
        <v>157</v>
      </c>
      <c r="BC2" s="19">
        <v>0.104</v>
      </c>
      <c r="BD2" s="20">
        <v>0.18</v>
      </c>
    </row>
    <row r="3" spans="1:56">
      <c r="A3" t="s">
        <v>143</v>
      </c>
      <c r="B3" s="77">
        <v>41275</v>
      </c>
      <c r="C3" s="77">
        <v>41395</v>
      </c>
      <c r="D3" s="3" t="s">
        <v>205</v>
      </c>
      <c r="E3" s="78">
        <v>22.32</v>
      </c>
      <c r="F3" s="79" t="s">
        <v>206</v>
      </c>
      <c r="G3" s="79" t="s">
        <v>206</v>
      </c>
      <c r="H3" s="79" t="s">
        <v>206</v>
      </c>
      <c r="I3" s="79">
        <v>0.79</v>
      </c>
      <c r="J3" s="79" t="s">
        <v>206</v>
      </c>
      <c r="K3" s="79" t="s">
        <v>206</v>
      </c>
      <c r="L3" s="79" t="s">
        <v>206</v>
      </c>
      <c r="M3" s="79" t="s">
        <v>206</v>
      </c>
      <c r="N3" s="79" t="s">
        <v>206</v>
      </c>
      <c r="O3" s="80">
        <v>3.1300000000000001E-2</v>
      </c>
      <c r="P3" s="80" t="s">
        <v>206</v>
      </c>
      <c r="Q3" s="80">
        <v>4.5999999999999999E-3</v>
      </c>
      <c r="R3" s="80">
        <v>-6.1000000000000004E-3</v>
      </c>
      <c r="S3" s="80">
        <v>-5.1999999999999998E-3</v>
      </c>
      <c r="T3" s="80" t="s">
        <v>206</v>
      </c>
      <c r="U3" s="80" t="s">
        <v>206</v>
      </c>
      <c r="V3" s="80">
        <v>4.0000000000000002E-4</v>
      </c>
      <c r="W3" s="80">
        <v>-2.0000000000000001E-4</v>
      </c>
      <c r="X3" s="80" t="s">
        <v>206</v>
      </c>
      <c r="Y3" s="80" t="s">
        <v>206</v>
      </c>
      <c r="Z3" s="80" t="s">
        <v>206</v>
      </c>
      <c r="AA3" s="80" t="s">
        <v>206</v>
      </c>
      <c r="AB3" s="80" t="s">
        <v>206</v>
      </c>
      <c r="AC3" s="80" t="s">
        <v>206</v>
      </c>
      <c r="AD3" s="80">
        <v>1.4999999999999999E-2</v>
      </c>
      <c r="AE3" s="80" t="s">
        <v>206</v>
      </c>
      <c r="AF3" s="80" t="s">
        <v>206</v>
      </c>
      <c r="AG3" s="80" t="s">
        <v>206</v>
      </c>
      <c r="AH3" s="80">
        <v>6.8999999999999999E-3</v>
      </c>
      <c r="AI3" s="80">
        <v>4.8999999999999998E-3</v>
      </c>
      <c r="AJ3" s="80" t="s">
        <v>206</v>
      </c>
      <c r="AK3" s="80" t="s">
        <v>206</v>
      </c>
      <c r="AL3" s="80">
        <v>1.0864</v>
      </c>
      <c r="AM3" s="80">
        <v>4.4000000000000003E-3</v>
      </c>
      <c r="AN3" s="80">
        <v>1.1999999999999999E-3</v>
      </c>
      <c r="AO3" s="80">
        <v>0.25</v>
      </c>
      <c r="AP3" s="84">
        <v>2E-3</v>
      </c>
      <c r="AQ3" s="21">
        <f>$BA$1*$BC$4</f>
        <v>62.94</v>
      </c>
      <c r="AR3" s="21">
        <f>SUM(E3:N3)+SUM(O3:AC3)*$BA$1</f>
        <v>41.71</v>
      </c>
      <c r="AS3" s="21">
        <f>$BA$1*$BC$4*(AL3-1)</f>
        <v>5.438016000000002</v>
      </c>
      <c r="AT3" s="21">
        <f>$BA$1*AL3*SUM(AH3:AI3)</f>
        <v>9.6146400000000014</v>
      </c>
      <c r="AU3" s="21">
        <f>SUM(AM3:AN3)*$BA$1*AL3+AO3</f>
        <v>4.8128800000000007</v>
      </c>
      <c r="AV3" s="21">
        <f>AP3*$BA$1</f>
        <v>1.5</v>
      </c>
      <c r="AW3" s="49">
        <f>SUM(AQ3:AV3)*0.13</f>
        <v>16.382019680000003</v>
      </c>
      <c r="AX3" s="49">
        <f>SUM(AQ3:AW3)*0.1</f>
        <v>14.239755568000005</v>
      </c>
      <c r="AY3" s="49">
        <f>SUM(AQ3:AW3)-AX3</f>
        <v>128.15780011200005</v>
      </c>
      <c r="BB3" s="18" t="s">
        <v>158</v>
      </c>
      <c r="BC3" s="19">
        <v>0.124</v>
      </c>
      <c r="BD3" s="20">
        <v>0.18</v>
      </c>
    </row>
    <row r="4" spans="1:56">
      <c r="A4" t="s">
        <v>54</v>
      </c>
      <c r="B4" s="77">
        <v>41456</v>
      </c>
      <c r="C4" s="77">
        <v>41456</v>
      </c>
      <c r="D4" s="3" t="s">
        <v>55</v>
      </c>
      <c r="E4" s="78">
        <v>34.15</v>
      </c>
      <c r="F4" s="79" t="s">
        <v>206</v>
      </c>
      <c r="G4" s="79">
        <v>0.48</v>
      </c>
      <c r="H4" s="79">
        <v>0.39</v>
      </c>
      <c r="I4" s="79">
        <v>0.79</v>
      </c>
      <c r="J4" s="79">
        <v>1.06</v>
      </c>
      <c r="K4" s="79" t="s">
        <v>206</v>
      </c>
      <c r="L4" s="79">
        <v>2.79</v>
      </c>
      <c r="M4" s="79" t="s">
        <v>206</v>
      </c>
      <c r="N4" s="79" t="s">
        <v>206</v>
      </c>
      <c r="O4" s="80">
        <v>1.35E-2</v>
      </c>
      <c r="P4" s="80" t="s">
        <v>206</v>
      </c>
      <c r="Q4" s="80">
        <v>8.9999999999999998E-4</v>
      </c>
      <c r="R4" s="80" t="s">
        <v>206</v>
      </c>
      <c r="S4" s="80" t="s">
        <v>206</v>
      </c>
      <c r="T4" s="80" t="s">
        <v>206</v>
      </c>
      <c r="U4" s="80" t="s">
        <v>206</v>
      </c>
      <c r="V4" s="80" t="s">
        <v>206</v>
      </c>
      <c r="W4" s="80" t="s">
        <v>206</v>
      </c>
      <c r="X4" s="80" t="s">
        <v>206</v>
      </c>
      <c r="Y4" s="80" t="s">
        <v>206</v>
      </c>
      <c r="Z4" s="80" t="s">
        <v>206</v>
      </c>
      <c r="AA4" s="80" t="s">
        <v>206</v>
      </c>
      <c r="AB4" s="80" t="s">
        <v>206</v>
      </c>
      <c r="AC4" s="80" t="s">
        <v>206</v>
      </c>
      <c r="AD4" s="80">
        <v>4.0000000000000002E-4</v>
      </c>
      <c r="AE4" s="80" t="s">
        <v>206</v>
      </c>
      <c r="AF4" s="80" t="s">
        <v>206</v>
      </c>
      <c r="AG4" s="80" t="s">
        <v>206</v>
      </c>
      <c r="AH4" s="80">
        <v>6.4999999999999997E-3</v>
      </c>
      <c r="AI4" s="80">
        <v>3.7000000000000002E-3</v>
      </c>
      <c r="AJ4" s="80" t="s">
        <v>206</v>
      </c>
      <c r="AK4" s="80" t="s">
        <v>206</v>
      </c>
      <c r="AL4" s="80">
        <v>1.0778000000000001</v>
      </c>
      <c r="AM4" s="80">
        <v>4.4000000000000003E-3</v>
      </c>
      <c r="AN4" s="80">
        <v>1.1999999999999999E-3</v>
      </c>
      <c r="AO4" s="80">
        <v>0.25</v>
      </c>
      <c r="AP4" s="80">
        <v>7.0000000000000001E-3</v>
      </c>
      <c r="AQ4" s="21">
        <f t="shared" ref="AQ4:AQ64" si="0">$BA$1*$BC$4</f>
        <v>62.94</v>
      </c>
      <c r="AR4" s="21">
        <f t="shared" ref="AR4:AR64" si="1">SUM(E4:N4)+SUM(O4:AC4)*$BA$1</f>
        <v>50.459999999999994</v>
      </c>
      <c r="AS4" s="21">
        <f t="shared" ref="AS4:AS64" si="2">$BA$1*$BC$4*(AL4-1)</f>
        <v>4.8967320000000054</v>
      </c>
      <c r="AT4" s="21">
        <f t="shared" ref="AT4:AT64" si="3">$BA$1*AL4*SUM(AH4:AI4)</f>
        <v>8.2451700000000017</v>
      </c>
      <c r="AU4" s="21">
        <f t="shared" ref="AU4:AU64" si="4">SUM(AM4:AN4)*$BA$1*AL4+AO4</f>
        <v>4.7767600000000003</v>
      </c>
      <c r="AV4" s="21">
        <f t="shared" ref="AV4:AV64" si="5">AP4*$BA$1</f>
        <v>5.25</v>
      </c>
      <c r="AW4" s="49">
        <f t="shared" ref="AW4:AW64" si="6">SUM(AQ4:AV4)*0.13</f>
        <v>17.753926059999998</v>
      </c>
      <c r="AX4" s="49">
        <f t="shared" ref="AX4:AX64" si="7">SUM(AQ4:AW4)*0.1</f>
        <v>15.432258806</v>
      </c>
      <c r="AY4" s="49">
        <f t="shared" ref="AY4:AY64" si="8">SUM(AQ4:AW4)-AX4</f>
        <v>138.89032925399999</v>
      </c>
      <c r="BC4">
        <f>BC1*BD1+BC2*BD2+BC3*BD3</f>
        <v>8.3919999999999995E-2</v>
      </c>
    </row>
    <row r="5" spans="1:56">
      <c r="A5" t="s">
        <v>57</v>
      </c>
      <c r="B5" s="77">
        <v>41395</v>
      </c>
      <c r="C5" s="77">
        <v>41395</v>
      </c>
      <c r="D5" s="3" t="s">
        <v>55</v>
      </c>
      <c r="E5" s="78">
        <v>15.48</v>
      </c>
      <c r="F5" s="79" t="s">
        <v>206</v>
      </c>
      <c r="G5" s="79" t="s">
        <v>206</v>
      </c>
      <c r="H5" s="79">
        <v>1.47</v>
      </c>
      <c r="I5" s="79">
        <v>0.79</v>
      </c>
      <c r="J5" s="79" t="s">
        <v>206</v>
      </c>
      <c r="K5" s="79" t="s">
        <v>206</v>
      </c>
      <c r="L5" s="79" t="s">
        <v>206</v>
      </c>
      <c r="M5" s="79" t="s">
        <v>206</v>
      </c>
      <c r="N5" s="79" t="s">
        <v>206</v>
      </c>
      <c r="O5" s="80">
        <v>2.1100000000000001E-2</v>
      </c>
      <c r="P5" s="80">
        <v>2.0000000000000001E-4</v>
      </c>
      <c r="Q5" s="80">
        <v>-1.6999999999999999E-3</v>
      </c>
      <c r="R5" s="80">
        <v>-1.2999999999999999E-3</v>
      </c>
      <c r="S5" s="80" t="s">
        <v>206</v>
      </c>
      <c r="T5" s="80" t="s">
        <v>206</v>
      </c>
      <c r="U5" s="80" t="s">
        <v>206</v>
      </c>
      <c r="V5" s="80" t="s">
        <v>206</v>
      </c>
      <c r="W5" s="80" t="s">
        <v>206</v>
      </c>
      <c r="X5" s="80" t="s">
        <v>206</v>
      </c>
      <c r="Y5" s="80" t="s">
        <v>206</v>
      </c>
      <c r="Z5" s="80" t="s">
        <v>206</v>
      </c>
      <c r="AA5" s="80">
        <v>2.0000000000000001E-4</v>
      </c>
      <c r="AB5" s="80">
        <v>4.0000000000000002E-4</v>
      </c>
      <c r="AC5" s="80">
        <v>1E-4</v>
      </c>
      <c r="AD5" s="80">
        <v>-2.0000000000000001E-4</v>
      </c>
      <c r="AE5" s="80">
        <v>4.0000000000000002E-4</v>
      </c>
      <c r="AF5" s="80" t="s">
        <v>206</v>
      </c>
      <c r="AG5" s="80" t="s">
        <v>206</v>
      </c>
      <c r="AH5" s="80">
        <v>6.4000000000000003E-3</v>
      </c>
      <c r="AI5" s="80">
        <v>5.4000000000000003E-3</v>
      </c>
      <c r="AJ5" s="80" t="s">
        <v>206</v>
      </c>
      <c r="AK5" s="80" t="s">
        <v>206</v>
      </c>
      <c r="AL5" s="80">
        <v>1.0421</v>
      </c>
      <c r="AM5" s="80">
        <v>4.4000000000000003E-3</v>
      </c>
      <c r="AN5" s="80">
        <v>1.1999999999999999E-3</v>
      </c>
      <c r="AO5" s="80">
        <v>0.25</v>
      </c>
      <c r="AP5" s="80">
        <v>7.0000000000000001E-3</v>
      </c>
      <c r="AQ5" s="21">
        <f t="shared" si="0"/>
        <v>62.94</v>
      </c>
      <c r="AR5" s="21">
        <f t="shared" si="1"/>
        <v>31.99</v>
      </c>
      <c r="AS5" s="21">
        <f t="shared" si="2"/>
        <v>2.6497740000000016</v>
      </c>
      <c r="AT5" s="21">
        <f t="shared" si="3"/>
        <v>9.2225850000000023</v>
      </c>
      <c r="AU5" s="21">
        <f t="shared" si="4"/>
        <v>4.6268200000000004</v>
      </c>
      <c r="AV5" s="21">
        <f t="shared" si="5"/>
        <v>5.25</v>
      </c>
      <c r="AW5" s="49">
        <f t="shared" si="6"/>
        <v>15.168293269999999</v>
      </c>
      <c r="AX5" s="49">
        <f t="shared" si="7"/>
        <v>13.184747227000001</v>
      </c>
      <c r="AY5" s="49">
        <f t="shared" si="8"/>
        <v>118.66272504299999</v>
      </c>
    </row>
    <row r="6" spans="1:56">
      <c r="A6" t="s">
        <v>58</v>
      </c>
      <c r="B6" s="77">
        <v>41395</v>
      </c>
      <c r="C6" s="77">
        <v>41395</v>
      </c>
      <c r="D6" s="3" t="s">
        <v>55</v>
      </c>
      <c r="E6" s="78">
        <v>11.1</v>
      </c>
      <c r="F6" s="79" t="s">
        <v>206</v>
      </c>
      <c r="G6" s="79">
        <v>2.4300000000000002</v>
      </c>
      <c r="H6" s="79" t="s">
        <v>206</v>
      </c>
      <c r="I6" s="79">
        <v>0.79</v>
      </c>
      <c r="J6" s="79">
        <v>1.75</v>
      </c>
      <c r="K6" s="79" t="s">
        <v>206</v>
      </c>
      <c r="L6" s="79" t="s">
        <v>206</v>
      </c>
      <c r="M6" s="79" t="s">
        <v>206</v>
      </c>
      <c r="N6" s="79" t="s">
        <v>206</v>
      </c>
      <c r="O6" s="80">
        <v>2.0899999999999998E-2</v>
      </c>
      <c r="P6" s="80">
        <v>2.3999999999999998E-3</v>
      </c>
      <c r="Q6" s="80">
        <v>-5.8999999999999999E-3</v>
      </c>
      <c r="R6" s="80" t="s">
        <v>206</v>
      </c>
      <c r="S6" s="80" t="s">
        <v>206</v>
      </c>
      <c r="T6" s="80" t="s">
        <v>206</v>
      </c>
      <c r="U6" s="80">
        <v>-1.1000000000000001E-3</v>
      </c>
      <c r="V6" s="80" t="s">
        <v>206</v>
      </c>
      <c r="W6" s="80" t="s">
        <v>206</v>
      </c>
      <c r="X6" s="80" t="s">
        <v>206</v>
      </c>
      <c r="Y6" s="80" t="s">
        <v>206</v>
      </c>
      <c r="Z6" s="80" t="s">
        <v>206</v>
      </c>
      <c r="AA6" s="80" t="s">
        <v>206</v>
      </c>
      <c r="AB6" s="80" t="s">
        <v>206</v>
      </c>
      <c r="AC6" s="80" t="s">
        <v>206</v>
      </c>
      <c r="AD6" s="80">
        <v>4.1999999999999997E-3</v>
      </c>
      <c r="AE6" s="80" t="s">
        <v>206</v>
      </c>
      <c r="AF6" s="80" t="s">
        <v>206</v>
      </c>
      <c r="AG6" s="80" t="s">
        <v>206</v>
      </c>
      <c r="AH6" s="80">
        <v>5.8999999999999999E-3</v>
      </c>
      <c r="AI6" s="80">
        <v>3.8E-3</v>
      </c>
      <c r="AJ6" s="80" t="s">
        <v>206</v>
      </c>
      <c r="AK6" s="80" t="s">
        <v>206</v>
      </c>
      <c r="AL6" s="80">
        <v>1.0495000000000001</v>
      </c>
      <c r="AM6" s="80">
        <v>4.4000000000000003E-3</v>
      </c>
      <c r="AN6" s="80">
        <v>1.1999999999999999E-3</v>
      </c>
      <c r="AO6" s="80">
        <v>0.25</v>
      </c>
      <c r="AP6" s="80">
        <v>7.0000000000000001E-3</v>
      </c>
      <c r="AQ6" s="21">
        <f t="shared" si="0"/>
        <v>62.94</v>
      </c>
      <c r="AR6" s="21">
        <f t="shared" si="1"/>
        <v>28.295000000000002</v>
      </c>
      <c r="AS6" s="21">
        <f t="shared" si="2"/>
        <v>3.1155300000000063</v>
      </c>
      <c r="AT6" s="21">
        <f t="shared" si="3"/>
        <v>7.6351125000000017</v>
      </c>
      <c r="AU6" s="21">
        <f t="shared" si="4"/>
        <v>4.6579000000000006</v>
      </c>
      <c r="AV6" s="21">
        <f t="shared" si="5"/>
        <v>5.25</v>
      </c>
      <c r="AW6" s="49">
        <f t="shared" si="6"/>
        <v>14.546160525000001</v>
      </c>
      <c r="AX6" s="49">
        <f t="shared" si="7"/>
        <v>12.643970302500001</v>
      </c>
      <c r="AY6" s="49">
        <f t="shared" si="8"/>
        <v>113.79573272250002</v>
      </c>
    </row>
    <row r="7" spans="1:56">
      <c r="A7" t="s">
        <v>59</v>
      </c>
      <c r="B7" s="77">
        <v>41030</v>
      </c>
      <c r="C7" s="77">
        <v>41030</v>
      </c>
      <c r="D7" s="3" t="s">
        <v>55</v>
      </c>
      <c r="E7" s="78">
        <v>11.46</v>
      </c>
      <c r="F7" s="79" t="s">
        <v>206</v>
      </c>
      <c r="G7" s="79" t="s">
        <v>206</v>
      </c>
      <c r="H7" s="79" t="s">
        <v>206</v>
      </c>
      <c r="I7" s="79" t="s">
        <v>206</v>
      </c>
      <c r="J7" s="79" t="s">
        <v>206</v>
      </c>
      <c r="K7" s="79" t="s">
        <v>206</v>
      </c>
      <c r="L7" s="79" t="s">
        <v>206</v>
      </c>
      <c r="M7" s="79" t="s">
        <v>206</v>
      </c>
      <c r="N7" s="79" t="s">
        <v>206</v>
      </c>
      <c r="O7" s="80">
        <v>1.38E-2</v>
      </c>
      <c r="P7" s="80" t="s">
        <v>206</v>
      </c>
      <c r="Q7" s="80">
        <v>-7.0000000000000001E-3</v>
      </c>
      <c r="R7" s="80" t="s">
        <v>206</v>
      </c>
      <c r="S7" s="80" t="s">
        <v>206</v>
      </c>
      <c r="T7" s="80" t="s">
        <v>206</v>
      </c>
      <c r="U7" s="80" t="s">
        <v>206</v>
      </c>
      <c r="V7" s="80" t="s">
        <v>206</v>
      </c>
      <c r="W7" s="80">
        <v>-5.0000000000000001E-4</v>
      </c>
      <c r="X7" s="80" t="s">
        <v>206</v>
      </c>
      <c r="Y7" s="80">
        <v>1.2999999999999999E-3</v>
      </c>
      <c r="Z7" s="80" t="s">
        <v>206</v>
      </c>
      <c r="AA7" s="80" t="s">
        <v>206</v>
      </c>
      <c r="AB7" s="80" t="s">
        <v>206</v>
      </c>
      <c r="AC7" s="80" t="s">
        <v>206</v>
      </c>
      <c r="AD7" s="80">
        <v>-1.5E-3</v>
      </c>
      <c r="AE7" s="80" t="s">
        <v>206</v>
      </c>
      <c r="AF7" s="80" t="s">
        <v>206</v>
      </c>
      <c r="AG7" s="80" t="s">
        <v>206</v>
      </c>
      <c r="AH7" s="80">
        <v>8.0000000000000002E-3</v>
      </c>
      <c r="AI7" s="80">
        <v>5.4999999999999997E-3</v>
      </c>
      <c r="AJ7" s="80" t="s">
        <v>206</v>
      </c>
      <c r="AK7" s="80" t="s">
        <v>206</v>
      </c>
      <c r="AL7" s="80">
        <v>1.042</v>
      </c>
      <c r="AM7" s="80">
        <v>4.4000000000000003E-3</v>
      </c>
      <c r="AN7" s="80">
        <v>1.1999999999999999E-3</v>
      </c>
      <c r="AO7" s="80">
        <v>0.25</v>
      </c>
      <c r="AP7" s="80">
        <v>7.0000000000000001E-3</v>
      </c>
      <c r="AQ7" s="21">
        <f t="shared" si="0"/>
        <v>62.94</v>
      </c>
      <c r="AR7" s="21">
        <f t="shared" si="1"/>
        <v>17.16</v>
      </c>
      <c r="AS7" s="21">
        <f t="shared" si="2"/>
        <v>2.6434800000000021</v>
      </c>
      <c r="AT7" s="21">
        <f t="shared" si="3"/>
        <v>10.55025</v>
      </c>
      <c r="AU7" s="21">
        <f t="shared" si="4"/>
        <v>4.6264000000000003</v>
      </c>
      <c r="AV7" s="21">
        <f t="shared" si="5"/>
        <v>5.25</v>
      </c>
      <c r="AW7" s="49">
        <f t="shared" si="6"/>
        <v>13.412116900000001</v>
      </c>
      <c r="AX7" s="49">
        <f t="shared" si="7"/>
        <v>11.658224690000001</v>
      </c>
      <c r="AY7" s="49">
        <f t="shared" si="8"/>
        <v>104.92402221</v>
      </c>
    </row>
    <row r="8" spans="1:56">
      <c r="A8" t="s">
        <v>60</v>
      </c>
      <c r="B8" s="77">
        <v>41395</v>
      </c>
      <c r="C8" s="77">
        <v>41395</v>
      </c>
      <c r="D8" s="3" t="s">
        <v>55</v>
      </c>
      <c r="E8" s="78">
        <v>12.29</v>
      </c>
      <c r="F8" s="79" t="s">
        <v>206</v>
      </c>
      <c r="G8" s="79" t="s">
        <v>206</v>
      </c>
      <c r="H8" s="79" t="s">
        <v>206</v>
      </c>
      <c r="I8" s="79">
        <v>0.79</v>
      </c>
      <c r="J8" s="79">
        <v>2.17</v>
      </c>
      <c r="K8" s="79" t="s">
        <v>206</v>
      </c>
      <c r="L8" s="79" t="s">
        <v>206</v>
      </c>
      <c r="M8" s="79" t="s">
        <v>206</v>
      </c>
      <c r="N8" s="79" t="s">
        <v>206</v>
      </c>
      <c r="O8" s="80">
        <v>1.67E-2</v>
      </c>
      <c r="P8" s="80" t="s">
        <v>206</v>
      </c>
      <c r="Q8" s="80">
        <v>-5.9999999999999995E-4</v>
      </c>
      <c r="R8" s="80">
        <v>-2E-3</v>
      </c>
      <c r="S8" s="80" t="s">
        <v>206</v>
      </c>
      <c r="T8" s="80" t="s">
        <v>206</v>
      </c>
      <c r="U8" s="80" t="s">
        <v>206</v>
      </c>
      <c r="V8" s="80" t="s">
        <v>206</v>
      </c>
      <c r="W8" s="80">
        <v>-2.0000000000000001E-4</v>
      </c>
      <c r="X8" s="80" t="s">
        <v>206</v>
      </c>
      <c r="Y8" s="80">
        <v>4.0000000000000002E-4</v>
      </c>
      <c r="Z8" s="80" t="s">
        <v>206</v>
      </c>
      <c r="AA8" s="80" t="s">
        <v>206</v>
      </c>
      <c r="AB8" s="80" t="s">
        <v>206</v>
      </c>
      <c r="AC8" s="80" t="s">
        <v>206</v>
      </c>
      <c r="AD8" s="80">
        <v>2.9999999999999997E-4</v>
      </c>
      <c r="AE8" s="80">
        <v>8.9999999999999998E-4</v>
      </c>
      <c r="AF8" s="80" t="s">
        <v>206</v>
      </c>
      <c r="AG8" s="80" t="s">
        <v>206</v>
      </c>
      <c r="AH8" s="80">
        <v>7.1999999999999998E-3</v>
      </c>
      <c r="AI8" s="80">
        <v>5.4999999999999997E-3</v>
      </c>
      <c r="AJ8" s="80" t="s">
        <v>206</v>
      </c>
      <c r="AK8" s="80" t="s">
        <v>206</v>
      </c>
      <c r="AL8" s="80">
        <v>1.0405</v>
      </c>
      <c r="AM8" s="80">
        <v>4.4000000000000003E-3</v>
      </c>
      <c r="AN8" s="80">
        <v>1.1999999999999999E-3</v>
      </c>
      <c r="AO8" s="80">
        <v>0.25</v>
      </c>
      <c r="AP8" s="80">
        <v>7.0000000000000001E-3</v>
      </c>
      <c r="AQ8" s="21">
        <f t="shared" si="0"/>
        <v>62.94</v>
      </c>
      <c r="AR8" s="21">
        <f t="shared" si="1"/>
        <v>25.974999999999998</v>
      </c>
      <c r="AS8" s="21">
        <f t="shared" si="2"/>
        <v>2.5490699999999986</v>
      </c>
      <c r="AT8" s="21">
        <f t="shared" si="3"/>
        <v>9.9107624999999988</v>
      </c>
      <c r="AU8" s="21">
        <f t="shared" si="4"/>
        <v>4.6200999999999999</v>
      </c>
      <c r="AV8" s="21">
        <f t="shared" si="5"/>
        <v>5.25</v>
      </c>
      <c r="AW8" s="49">
        <f t="shared" si="6"/>
        <v>14.461841224999999</v>
      </c>
      <c r="AX8" s="49">
        <f t="shared" si="7"/>
        <v>12.570677372500001</v>
      </c>
      <c r="AY8" s="49">
        <f t="shared" si="8"/>
        <v>113.13609635249999</v>
      </c>
    </row>
    <row r="9" spans="1:56">
      <c r="A9" t="s">
        <v>61</v>
      </c>
      <c r="B9" s="77">
        <v>41395</v>
      </c>
      <c r="C9" s="77">
        <v>41395</v>
      </c>
      <c r="D9" s="3" t="s">
        <v>55</v>
      </c>
      <c r="E9" s="78">
        <v>10.09</v>
      </c>
      <c r="F9" s="79" t="s">
        <v>206</v>
      </c>
      <c r="G9" s="79">
        <v>0.01</v>
      </c>
      <c r="H9" s="79" t="s">
        <v>206</v>
      </c>
      <c r="I9" s="79">
        <v>0.79</v>
      </c>
      <c r="J9" s="79">
        <v>2.2200000000000002</v>
      </c>
      <c r="K9" s="79" t="s">
        <v>206</v>
      </c>
      <c r="L9" s="79" t="s">
        <v>206</v>
      </c>
      <c r="M9" s="79" t="s">
        <v>206</v>
      </c>
      <c r="N9" s="79" t="s">
        <v>206</v>
      </c>
      <c r="O9" s="80">
        <v>1.6299999999999999E-2</v>
      </c>
      <c r="P9" s="80">
        <v>1E-4</v>
      </c>
      <c r="Q9" s="80">
        <v>2.9999999999999997E-4</v>
      </c>
      <c r="R9" s="80" t="s">
        <v>206</v>
      </c>
      <c r="S9" s="80" t="s">
        <v>206</v>
      </c>
      <c r="T9" s="80" t="s">
        <v>206</v>
      </c>
      <c r="U9" s="80" t="s">
        <v>206</v>
      </c>
      <c r="V9" s="80" t="s">
        <v>206</v>
      </c>
      <c r="W9" s="80">
        <v>-1E-4</v>
      </c>
      <c r="X9" s="80" t="s">
        <v>206</v>
      </c>
      <c r="Y9" s="80" t="s">
        <v>206</v>
      </c>
      <c r="Z9" s="80" t="s">
        <v>206</v>
      </c>
      <c r="AA9" s="80" t="s">
        <v>206</v>
      </c>
      <c r="AB9" s="80" t="s">
        <v>206</v>
      </c>
      <c r="AC9" s="80" t="s">
        <v>206</v>
      </c>
      <c r="AD9" s="80">
        <v>3.3E-3</v>
      </c>
      <c r="AE9" s="80" t="s">
        <v>206</v>
      </c>
      <c r="AF9" s="80" t="s">
        <v>206</v>
      </c>
      <c r="AG9" s="80" t="s">
        <v>206</v>
      </c>
      <c r="AH9" s="80">
        <v>6.1999999999999998E-3</v>
      </c>
      <c r="AI9" s="80">
        <v>3.5999999999999999E-3</v>
      </c>
      <c r="AJ9" s="80" t="s">
        <v>206</v>
      </c>
      <c r="AK9" s="80" t="s">
        <v>206</v>
      </c>
      <c r="AL9" s="80">
        <v>1.0286</v>
      </c>
      <c r="AM9" s="80">
        <v>4.4000000000000003E-3</v>
      </c>
      <c r="AN9" s="80">
        <v>1.1999999999999999E-3</v>
      </c>
      <c r="AO9" s="80">
        <v>0.25</v>
      </c>
      <c r="AP9" s="80">
        <v>7.0000000000000001E-3</v>
      </c>
      <c r="AQ9" s="21">
        <f t="shared" si="0"/>
        <v>62.94</v>
      </c>
      <c r="AR9" s="21">
        <f t="shared" si="1"/>
        <v>25.560000000000002</v>
      </c>
      <c r="AS9" s="21">
        <f t="shared" si="2"/>
        <v>1.8000839999999974</v>
      </c>
      <c r="AT9" s="21">
        <f t="shared" si="3"/>
        <v>7.5602099999999988</v>
      </c>
      <c r="AU9" s="21">
        <f t="shared" si="4"/>
        <v>4.5701200000000002</v>
      </c>
      <c r="AV9" s="21">
        <f t="shared" si="5"/>
        <v>5.25</v>
      </c>
      <c r="AW9" s="49">
        <f t="shared" si="6"/>
        <v>13.99845382</v>
      </c>
      <c r="AX9" s="49">
        <f t="shared" si="7"/>
        <v>12.167886782</v>
      </c>
      <c r="AY9" s="49">
        <f t="shared" si="8"/>
        <v>109.510981038</v>
      </c>
    </row>
    <row r="10" spans="1:56">
      <c r="A10" t="s">
        <v>62</v>
      </c>
      <c r="B10" s="77">
        <v>41275</v>
      </c>
      <c r="C10" s="77">
        <v>41275</v>
      </c>
      <c r="D10" s="3" t="s">
        <v>55</v>
      </c>
      <c r="E10" s="78">
        <v>18.440000000000001</v>
      </c>
      <c r="F10" s="79" t="s">
        <v>206</v>
      </c>
      <c r="G10" s="79">
        <v>1.04</v>
      </c>
      <c r="H10" s="79">
        <v>1.5</v>
      </c>
      <c r="I10" s="79" t="s">
        <v>206</v>
      </c>
      <c r="J10" s="79" t="s">
        <v>206</v>
      </c>
      <c r="K10" s="79" t="s">
        <v>206</v>
      </c>
      <c r="L10" s="79" t="s">
        <v>206</v>
      </c>
      <c r="M10" s="79" t="s">
        <v>206</v>
      </c>
      <c r="N10" s="79" t="s">
        <v>206</v>
      </c>
      <c r="O10" s="80">
        <v>1.9900000000000001E-2</v>
      </c>
      <c r="P10" s="80">
        <v>2.0000000000000001E-4</v>
      </c>
      <c r="Q10" s="80">
        <v>-8.9999999999999998E-4</v>
      </c>
      <c r="R10" s="80" t="s">
        <v>206</v>
      </c>
      <c r="S10" s="80" t="s">
        <v>206</v>
      </c>
      <c r="T10" s="80" t="s">
        <v>206</v>
      </c>
      <c r="U10" s="80" t="s">
        <v>206</v>
      </c>
      <c r="V10" s="80" t="s">
        <v>206</v>
      </c>
      <c r="W10" s="80">
        <v>-5.0000000000000001E-4</v>
      </c>
      <c r="X10" s="80" t="s">
        <v>206</v>
      </c>
      <c r="Y10" s="80" t="s">
        <v>206</v>
      </c>
      <c r="Z10" s="80" t="s">
        <v>206</v>
      </c>
      <c r="AA10" s="80" t="s">
        <v>206</v>
      </c>
      <c r="AB10" s="80" t="s">
        <v>206</v>
      </c>
      <c r="AC10" s="80" t="s">
        <v>206</v>
      </c>
      <c r="AD10" s="80">
        <v>2.0999999999999999E-3</v>
      </c>
      <c r="AE10" s="80" t="s">
        <v>206</v>
      </c>
      <c r="AF10" s="80" t="s">
        <v>206</v>
      </c>
      <c r="AG10" s="80" t="s">
        <v>206</v>
      </c>
      <c r="AH10" s="80">
        <v>6.6E-3</v>
      </c>
      <c r="AI10" s="80">
        <v>5.3E-3</v>
      </c>
      <c r="AJ10" s="80" t="s">
        <v>206</v>
      </c>
      <c r="AK10" s="80" t="s">
        <v>206</v>
      </c>
      <c r="AL10" s="80">
        <v>1.0542</v>
      </c>
      <c r="AM10" s="80">
        <v>4.4000000000000003E-3</v>
      </c>
      <c r="AN10" s="80">
        <v>1.1999999999999999E-3</v>
      </c>
      <c r="AO10" s="80">
        <v>0.25</v>
      </c>
      <c r="AP10" s="84">
        <v>5.1000000000000004E-3</v>
      </c>
      <c r="AQ10" s="21">
        <f t="shared" si="0"/>
        <v>62.94</v>
      </c>
      <c r="AR10" s="21">
        <f t="shared" si="1"/>
        <v>35.004999999999995</v>
      </c>
      <c r="AS10" s="21">
        <f t="shared" si="2"/>
        <v>3.4113480000000016</v>
      </c>
      <c r="AT10" s="21">
        <f t="shared" si="3"/>
        <v>9.4087350000000001</v>
      </c>
      <c r="AU10" s="21">
        <f t="shared" si="4"/>
        <v>4.6776400000000002</v>
      </c>
      <c r="AV10" s="21">
        <f t="shared" si="5"/>
        <v>3.8250000000000002</v>
      </c>
      <c r="AW10" s="49">
        <f t="shared" si="6"/>
        <v>15.504803990000001</v>
      </c>
      <c r="AX10" s="49">
        <f t="shared" si="7"/>
        <v>13.477252699000003</v>
      </c>
      <c r="AY10" s="49">
        <f t="shared" si="8"/>
        <v>121.29527429100001</v>
      </c>
    </row>
    <row r="11" spans="1:56">
      <c r="A11" t="s">
        <v>63</v>
      </c>
      <c r="B11" s="77">
        <v>41275</v>
      </c>
      <c r="C11" s="77">
        <v>41275</v>
      </c>
      <c r="D11" s="3" t="s">
        <v>55</v>
      </c>
      <c r="E11" s="78">
        <v>18.440000000000001</v>
      </c>
      <c r="F11" s="79" t="s">
        <v>206</v>
      </c>
      <c r="G11" s="79">
        <v>0.45</v>
      </c>
      <c r="H11" s="79">
        <v>1.5</v>
      </c>
      <c r="I11" s="79" t="s">
        <v>206</v>
      </c>
      <c r="J11" s="79" t="s">
        <v>206</v>
      </c>
      <c r="K11" s="79" t="s">
        <v>206</v>
      </c>
      <c r="L11" s="79" t="s">
        <v>206</v>
      </c>
      <c r="M11" s="79" t="s">
        <v>206</v>
      </c>
      <c r="N11" s="79" t="s">
        <v>206</v>
      </c>
      <c r="O11" s="80">
        <v>1.9900000000000001E-2</v>
      </c>
      <c r="P11" s="80">
        <v>2.0000000000000001E-4</v>
      </c>
      <c r="Q11" s="80">
        <v>-6.9999999999999999E-4</v>
      </c>
      <c r="R11" s="80">
        <v>5.0000000000000001E-4</v>
      </c>
      <c r="S11" s="80" t="s">
        <v>206</v>
      </c>
      <c r="T11" s="80" t="s">
        <v>206</v>
      </c>
      <c r="U11" s="80" t="s">
        <v>206</v>
      </c>
      <c r="V11" s="80" t="s">
        <v>206</v>
      </c>
      <c r="W11" s="80">
        <v>-5.0000000000000001E-4</v>
      </c>
      <c r="X11" s="80" t="s">
        <v>206</v>
      </c>
      <c r="Y11" s="80" t="s">
        <v>206</v>
      </c>
      <c r="Z11" s="80" t="s">
        <v>206</v>
      </c>
      <c r="AA11" s="80" t="s">
        <v>206</v>
      </c>
      <c r="AB11" s="80" t="s">
        <v>206</v>
      </c>
      <c r="AC11" s="80" t="s">
        <v>206</v>
      </c>
      <c r="AD11" s="80">
        <v>-8.9999999999999998E-4</v>
      </c>
      <c r="AE11" s="80">
        <v>1.6999999999999999E-3</v>
      </c>
      <c r="AF11" s="80" t="s">
        <v>206</v>
      </c>
      <c r="AG11" s="80" t="s">
        <v>206</v>
      </c>
      <c r="AH11" s="80">
        <v>6.6E-3</v>
      </c>
      <c r="AI11" s="80">
        <v>5.3E-3</v>
      </c>
      <c r="AJ11" s="80" t="s">
        <v>206</v>
      </c>
      <c r="AK11" s="80" t="s">
        <v>206</v>
      </c>
      <c r="AL11" s="80">
        <v>1.0542</v>
      </c>
      <c r="AM11" s="80">
        <v>4.4000000000000003E-3</v>
      </c>
      <c r="AN11" s="80">
        <v>1.1999999999999999E-3</v>
      </c>
      <c r="AO11" s="80">
        <v>0.25</v>
      </c>
      <c r="AP11" s="84">
        <v>0</v>
      </c>
      <c r="AQ11" s="21">
        <f t="shared" si="0"/>
        <v>62.94</v>
      </c>
      <c r="AR11" s="21">
        <f t="shared" si="1"/>
        <v>34.94</v>
      </c>
      <c r="AS11" s="21">
        <f t="shared" si="2"/>
        <v>3.4113480000000016</v>
      </c>
      <c r="AT11" s="21">
        <f t="shared" si="3"/>
        <v>9.4087350000000001</v>
      </c>
      <c r="AU11" s="21">
        <f t="shared" si="4"/>
        <v>4.6776400000000002</v>
      </c>
      <c r="AV11" s="21">
        <f t="shared" si="5"/>
        <v>0</v>
      </c>
      <c r="AW11" s="49">
        <f t="shared" si="6"/>
        <v>14.99910399</v>
      </c>
      <c r="AX11" s="49">
        <f t="shared" si="7"/>
        <v>13.037682699000001</v>
      </c>
      <c r="AY11" s="49">
        <f t="shared" si="8"/>
        <v>117.33914429100001</v>
      </c>
    </row>
    <row r="12" spans="1:56">
      <c r="A12" t="s">
        <v>64</v>
      </c>
      <c r="B12" s="77">
        <v>41275</v>
      </c>
      <c r="C12" s="77">
        <v>41275</v>
      </c>
      <c r="D12" s="3" t="s">
        <v>55</v>
      </c>
      <c r="E12" s="78">
        <v>16.489999999999998</v>
      </c>
      <c r="F12" s="79" t="s">
        <v>206</v>
      </c>
      <c r="G12" s="79">
        <v>0.84</v>
      </c>
      <c r="H12" s="79">
        <v>1.72</v>
      </c>
      <c r="I12" s="79" t="s">
        <v>206</v>
      </c>
      <c r="J12" s="79" t="s">
        <v>206</v>
      </c>
      <c r="K12" s="79" t="s">
        <v>206</v>
      </c>
      <c r="L12" s="79" t="s">
        <v>206</v>
      </c>
      <c r="M12" s="79" t="s">
        <v>206</v>
      </c>
      <c r="N12" s="79" t="s">
        <v>206</v>
      </c>
      <c r="O12" s="80">
        <v>2.4500000000000001E-2</v>
      </c>
      <c r="P12" s="80">
        <v>2.0000000000000001E-4</v>
      </c>
      <c r="Q12" s="80">
        <v>-2.8999999999999998E-3</v>
      </c>
      <c r="R12" s="80">
        <v>1E-3</v>
      </c>
      <c r="S12" s="80" t="s">
        <v>206</v>
      </c>
      <c r="T12" s="80" t="s">
        <v>206</v>
      </c>
      <c r="U12" s="80">
        <v>6.9999999999999999E-4</v>
      </c>
      <c r="V12" s="80" t="s">
        <v>206</v>
      </c>
      <c r="W12" s="80">
        <v>-6.9999999999999999E-4</v>
      </c>
      <c r="X12" s="80" t="s">
        <v>206</v>
      </c>
      <c r="Y12" s="80" t="s">
        <v>206</v>
      </c>
      <c r="Z12" s="80" t="s">
        <v>206</v>
      </c>
      <c r="AA12" s="80" t="s">
        <v>206</v>
      </c>
      <c r="AB12" s="80" t="s">
        <v>206</v>
      </c>
      <c r="AC12" s="80" t="s">
        <v>206</v>
      </c>
      <c r="AD12" s="80">
        <v>6.8999999999999999E-3</v>
      </c>
      <c r="AE12" s="80">
        <v>1.2999999999999999E-3</v>
      </c>
      <c r="AF12" s="80" t="s">
        <v>206</v>
      </c>
      <c r="AG12" s="80" t="s">
        <v>206</v>
      </c>
      <c r="AH12" s="80">
        <v>6.6E-3</v>
      </c>
      <c r="AI12" s="80">
        <v>5.3E-3</v>
      </c>
      <c r="AJ12" s="80" t="s">
        <v>206</v>
      </c>
      <c r="AK12" s="80" t="s">
        <v>206</v>
      </c>
      <c r="AL12" s="80">
        <v>1.0542</v>
      </c>
      <c r="AM12" s="80">
        <v>4.4000000000000003E-3</v>
      </c>
      <c r="AN12" s="80">
        <v>1.1999999999999999E-3</v>
      </c>
      <c r="AO12" s="80">
        <v>0.25</v>
      </c>
      <c r="AP12" s="80">
        <v>7.0000000000000001E-3</v>
      </c>
      <c r="AQ12" s="21">
        <f t="shared" si="0"/>
        <v>62.94</v>
      </c>
      <c r="AR12" s="21">
        <f t="shared" si="1"/>
        <v>36.15</v>
      </c>
      <c r="AS12" s="21">
        <f t="shared" si="2"/>
        <v>3.4113480000000016</v>
      </c>
      <c r="AT12" s="21">
        <f t="shared" si="3"/>
        <v>9.4087350000000001</v>
      </c>
      <c r="AU12" s="21">
        <f t="shared" si="4"/>
        <v>4.6776400000000002</v>
      </c>
      <c r="AV12" s="21">
        <f t="shared" si="5"/>
        <v>5.25</v>
      </c>
      <c r="AW12" s="49">
        <f t="shared" si="6"/>
        <v>15.838903990000002</v>
      </c>
      <c r="AX12" s="49">
        <f t="shared" si="7"/>
        <v>13.767662699000002</v>
      </c>
      <c r="AY12" s="49">
        <f t="shared" si="8"/>
        <v>123.90896429100002</v>
      </c>
    </row>
    <row r="13" spans="1:56">
      <c r="A13" t="s">
        <v>65</v>
      </c>
      <c r="B13" s="77">
        <v>41456</v>
      </c>
      <c r="C13" s="77">
        <v>41456</v>
      </c>
      <c r="D13" s="3" t="s">
        <v>55</v>
      </c>
      <c r="E13" s="78">
        <v>15.22</v>
      </c>
      <c r="F13" s="79" t="s">
        <v>206</v>
      </c>
      <c r="G13" s="79">
        <v>1.25</v>
      </c>
      <c r="H13" s="79">
        <v>0.98</v>
      </c>
      <c r="I13" s="79">
        <v>0.79</v>
      </c>
      <c r="J13" s="79" t="s">
        <v>206</v>
      </c>
      <c r="K13" s="79" t="s">
        <v>206</v>
      </c>
      <c r="L13" s="79" t="s">
        <v>206</v>
      </c>
      <c r="M13" s="79" t="s">
        <v>206</v>
      </c>
      <c r="N13" s="79" t="s">
        <v>206</v>
      </c>
      <c r="O13" s="80">
        <v>1.4E-2</v>
      </c>
      <c r="P13" s="80">
        <v>1.8E-3</v>
      </c>
      <c r="Q13" s="80">
        <v>-2.5000000000000001E-3</v>
      </c>
      <c r="R13" s="80" t="s">
        <v>206</v>
      </c>
      <c r="S13" s="80" t="s">
        <v>206</v>
      </c>
      <c r="T13" s="80" t="s">
        <v>206</v>
      </c>
      <c r="U13" s="80">
        <v>-1.9E-3</v>
      </c>
      <c r="V13" s="80" t="s">
        <v>206</v>
      </c>
      <c r="W13" s="80" t="s">
        <v>206</v>
      </c>
      <c r="X13" s="80" t="s">
        <v>206</v>
      </c>
      <c r="Y13" s="80" t="s">
        <v>206</v>
      </c>
      <c r="Z13" s="80" t="s">
        <v>206</v>
      </c>
      <c r="AA13" s="81">
        <v>5.0000000000000002E-5</v>
      </c>
      <c r="AB13" s="80" t="s">
        <v>206</v>
      </c>
      <c r="AC13" s="80" t="s">
        <v>206</v>
      </c>
      <c r="AD13" s="80">
        <v>3.5999999999999999E-3</v>
      </c>
      <c r="AE13" s="80" t="s">
        <v>206</v>
      </c>
      <c r="AF13" s="80" t="s">
        <v>206</v>
      </c>
      <c r="AG13" s="80" t="s">
        <v>206</v>
      </c>
      <c r="AH13" s="80">
        <v>7.1999999999999998E-3</v>
      </c>
      <c r="AI13" s="80">
        <v>5.4999999999999997E-3</v>
      </c>
      <c r="AJ13" s="80" t="s">
        <v>206</v>
      </c>
      <c r="AK13" s="80" t="s">
        <v>206</v>
      </c>
      <c r="AL13" s="80">
        <v>1.0497000000000001</v>
      </c>
      <c r="AM13" s="80">
        <v>4.4000000000000003E-3</v>
      </c>
      <c r="AN13" s="80">
        <v>1.1999999999999999E-3</v>
      </c>
      <c r="AO13" s="80">
        <v>0.25</v>
      </c>
      <c r="AP13" s="80">
        <v>7.0000000000000001E-3</v>
      </c>
      <c r="AQ13" s="21">
        <f t="shared" si="0"/>
        <v>62.94</v>
      </c>
      <c r="AR13" s="21">
        <f t="shared" si="1"/>
        <v>26.827500000000001</v>
      </c>
      <c r="AS13" s="21">
        <f t="shared" si="2"/>
        <v>3.1281180000000046</v>
      </c>
      <c r="AT13" s="21">
        <f t="shared" si="3"/>
        <v>9.9983925000000013</v>
      </c>
      <c r="AU13" s="21">
        <f t="shared" si="4"/>
        <v>4.6587400000000008</v>
      </c>
      <c r="AV13" s="21">
        <f t="shared" si="5"/>
        <v>5.25</v>
      </c>
      <c r="AW13" s="49">
        <f t="shared" si="6"/>
        <v>14.664357565000001</v>
      </c>
      <c r="AX13" s="49">
        <f t="shared" si="7"/>
        <v>12.746710806500001</v>
      </c>
      <c r="AY13" s="49">
        <f t="shared" si="8"/>
        <v>114.7203972585</v>
      </c>
    </row>
    <row r="14" spans="1:56">
      <c r="A14" t="s">
        <v>66</v>
      </c>
      <c r="B14" s="77">
        <v>41395</v>
      </c>
      <c r="C14" s="77">
        <v>41395</v>
      </c>
      <c r="D14" s="3" t="s">
        <v>55</v>
      </c>
      <c r="E14" s="78">
        <v>23.48</v>
      </c>
      <c r="F14" s="79" t="s">
        <v>206</v>
      </c>
      <c r="G14" s="79">
        <v>2.2599999999999998</v>
      </c>
      <c r="H14" s="79">
        <v>0.9</v>
      </c>
      <c r="I14" s="79">
        <v>0.79</v>
      </c>
      <c r="J14" s="79" t="s">
        <v>206</v>
      </c>
      <c r="K14" s="79" t="s">
        <v>206</v>
      </c>
      <c r="L14" s="79" t="s">
        <v>206</v>
      </c>
      <c r="M14" s="79" t="s">
        <v>206</v>
      </c>
      <c r="N14" s="79" t="s">
        <v>206</v>
      </c>
      <c r="O14" s="80">
        <v>1.3599999999999999E-2</v>
      </c>
      <c r="P14" s="80">
        <v>5.9999999999999995E-4</v>
      </c>
      <c r="Q14" s="80">
        <v>-3.3999999999999998E-3</v>
      </c>
      <c r="R14" s="80">
        <v>3.5999999999999999E-3</v>
      </c>
      <c r="S14" s="80" t="s">
        <v>206</v>
      </c>
      <c r="T14" s="80" t="s">
        <v>206</v>
      </c>
      <c r="U14" s="80" t="s">
        <v>206</v>
      </c>
      <c r="V14" s="80">
        <v>3.2000000000000002E-3</v>
      </c>
      <c r="W14" s="80" t="s">
        <v>206</v>
      </c>
      <c r="X14" s="80" t="s">
        <v>206</v>
      </c>
      <c r="Y14" s="80" t="s">
        <v>206</v>
      </c>
      <c r="Z14" s="80" t="s">
        <v>206</v>
      </c>
      <c r="AA14" s="80">
        <v>5.9999999999999995E-4</v>
      </c>
      <c r="AB14" s="80" t="s">
        <v>206</v>
      </c>
      <c r="AC14" s="80" t="s">
        <v>206</v>
      </c>
      <c r="AD14" s="80">
        <v>1E-4</v>
      </c>
      <c r="AE14" s="80">
        <v>-2.0999999999999999E-3</v>
      </c>
      <c r="AF14" s="80" t="s">
        <v>206</v>
      </c>
      <c r="AG14" s="80" t="s">
        <v>206</v>
      </c>
      <c r="AH14" s="80">
        <v>6.3E-3</v>
      </c>
      <c r="AI14" s="80">
        <v>1.4E-3</v>
      </c>
      <c r="AJ14" s="80" t="s">
        <v>206</v>
      </c>
      <c r="AK14" s="80" t="s">
        <v>206</v>
      </c>
      <c r="AL14" s="80">
        <v>1.0653999999999999</v>
      </c>
      <c r="AM14" s="80">
        <v>4.4000000000000003E-3</v>
      </c>
      <c r="AN14" s="80">
        <v>1.1999999999999999E-3</v>
      </c>
      <c r="AO14" s="80">
        <v>0.25</v>
      </c>
      <c r="AP14" s="80">
        <v>7.0000000000000001E-3</v>
      </c>
      <c r="AQ14" s="21">
        <f t="shared" si="0"/>
        <v>62.94</v>
      </c>
      <c r="AR14" s="21">
        <f t="shared" si="1"/>
        <v>41.08</v>
      </c>
      <c r="AS14" s="21">
        <f t="shared" si="2"/>
        <v>4.1162759999999938</v>
      </c>
      <c r="AT14" s="21">
        <f t="shared" si="3"/>
        <v>6.152685</v>
      </c>
      <c r="AU14" s="21">
        <f t="shared" si="4"/>
        <v>4.7246800000000002</v>
      </c>
      <c r="AV14" s="21">
        <f t="shared" si="5"/>
        <v>5.25</v>
      </c>
      <c r="AW14" s="49">
        <f t="shared" si="6"/>
        <v>16.154273330000002</v>
      </c>
      <c r="AX14" s="49">
        <f t="shared" si="7"/>
        <v>14.041791433</v>
      </c>
      <c r="AY14" s="49">
        <f t="shared" si="8"/>
        <v>126.376122897</v>
      </c>
    </row>
    <row r="15" spans="1:56">
      <c r="A15" t="s">
        <v>232</v>
      </c>
      <c r="B15" s="85">
        <v>41548</v>
      </c>
      <c r="C15" s="85">
        <v>41579</v>
      </c>
      <c r="D15" s="3" t="s">
        <v>55</v>
      </c>
      <c r="E15" s="78">
        <v>9.8800000000000008</v>
      </c>
      <c r="F15" s="79" t="s">
        <v>206</v>
      </c>
      <c r="G15" s="79" t="s">
        <v>206</v>
      </c>
      <c r="H15" s="79">
        <v>1.39</v>
      </c>
      <c r="I15" s="79">
        <v>0.79</v>
      </c>
      <c r="J15" s="79" t="s">
        <v>206</v>
      </c>
      <c r="K15" s="79">
        <v>0.41</v>
      </c>
      <c r="L15" s="79" t="s">
        <v>206</v>
      </c>
      <c r="M15" s="79" t="s">
        <v>206</v>
      </c>
      <c r="N15" s="79" t="s">
        <v>206</v>
      </c>
      <c r="O15" s="80">
        <v>1.9300000000000001E-2</v>
      </c>
      <c r="P15" s="80">
        <v>1.6000000000000001E-3</v>
      </c>
      <c r="Q15" s="80">
        <v>-2.5999999999999999E-3</v>
      </c>
      <c r="R15" s="80">
        <v>-3.2000000000000002E-3</v>
      </c>
      <c r="S15" s="80">
        <v>-8.9999999999999998E-4</v>
      </c>
      <c r="T15" s="80" t="s">
        <v>206</v>
      </c>
      <c r="U15" s="80" t="s">
        <v>206</v>
      </c>
      <c r="V15" s="80" t="s">
        <v>206</v>
      </c>
      <c r="W15" s="80" t="s">
        <v>206</v>
      </c>
      <c r="X15" s="80" t="s">
        <v>206</v>
      </c>
      <c r="Y15" s="80" t="s">
        <v>206</v>
      </c>
      <c r="Z15" s="80" t="s">
        <v>206</v>
      </c>
      <c r="AA15" s="80" t="s">
        <v>206</v>
      </c>
      <c r="AB15" s="80" t="s">
        <v>206</v>
      </c>
      <c r="AC15" s="80" t="s">
        <v>206</v>
      </c>
      <c r="AD15" s="80">
        <v>2.3999999999999998E-3</v>
      </c>
      <c r="AE15" s="80" t="s">
        <v>206</v>
      </c>
      <c r="AF15" s="80" t="s">
        <v>206</v>
      </c>
      <c r="AG15" s="80" t="s">
        <v>206</v>
      </c>
      <c r="AH15" s="80">
        <v>6.7000000000000002E-3</v>
      </c>
      <c r="AI15" s="80">
        <v>3.7000000000000002E-3</v>
      </c>
      <c r="AJ15" s="80" t="s">
        <v>206</v>
      </c>
      <c r="AK15" s="80" t="s">
        <v>206</v>
      </c>
      <c r="AL15" s="80">
        <v>1.071</v>
      </c>
      <c r="AM15" s="80">
        <v>4.4000000000000003E-3</v>
      </c>
      <c r="AN15" s="80">
        <v>1.1999999999999999E-3</v>
      </c>
      <c r="AO15" s="80">
        <v>0.25</v>
      </c>
      <c r="AP15" s="80">
        <v>7.0000000000000001E-3</v>
      </c>
      <c r="AQ15" s="21">
        <f t="shared" si="0"/>
        <v>62.94</v>
      </c>
      <c r="AR15" s="21">
        <f t="shared" si="1"/>
        <v>23.120000000000005</v>
      </c>
      <c r="AS15" s="21">
        <f t="shared" si="2"/>
        <v>4.4687399999999968</v>
      </c>
      <c r="AT15" s="21">
        <f t="shared" si="3"/>
        <v>8.3537999999999997</v>
      </c>
      <c r="AU15" s="21">
        <f t="shared" si="4"/>
        <v>4.7481999999999998</v>
      </c>
      <c r="AV15" s="21">
        <f t="shared" si="5"/>
        <v>5.25</v>
      </c>
      <c r="AW15" s="49">
        <f t="shared" si="6"/>
        <v>14.154496200000001</v>
      </c>
      <c r="AX15" s="49">
        <f t="shared" si="7"/>
        <v>12.30352362</v>
      </c>
      <c r="AY15" s="49">
        <f t="shared" si="8"/>
        <v>110.73171257999999</v>
      </c>
    </row>
    <row r="16" spans="1:56">
      <c r="A16" t="s">
        <v>70</v>
      </c>
      <c r="B16" s="77">
        <v>41395</v>
      </c>
      <c r="C16" s="77">
        <v>41395</v>
      </c>
      <c r="D16" s="3" t="s">
        <v>55</v>
      </c>
      <c r="E16" s="78">
        <v>13.7</v>
      </c>
      <c r="F16" s="79" t="s">
        <v>206</v>
      </c>
      <c r="G16" s="79" t="s">
        <v>206</v>
      </c>
      <c r="H16" s="79" t="s">
        <v>206</v>
      </c>
      <c r="I16" s="79">
        <v>0.79</v>
      </c>
      <c r="J16" s="79">
        <v>1.44</v>
      </c>
      <c r="K16" s="79" t="s">
        <v>206</v>
      </c>
      <c r="L16" s="79" t="s">
        <v>206</v>
      </c>
      <c r="M16" s="79" t="s">
        <v>206</v>
      </c>
      <c r="N16" s="79" t="s">
        <v>206</v>
      </c>
      <c r="O16" s="80">
        <v>1.2800000000000001E-2</v>
      </c>
      <c r="P16" s="80">
        <v>1.4E-3</v>
      </c>
      <c r="Q16" s="80">
        <v>-2.0999999999999999E-3</v>
      </c>
      <c r="R16" s="80" t="s">
        <v>206</v>
      </c>
      <c r="S16" s="80" t="s">
        <v>206</v>
      </c>
      <c r="T16" s="80" t="s">
        <v>206</v>
      </c>
      <c r="U16" s="80">
        <v>-8.0000000000000004E-4</v>
      </c>
      <c r="V16" s="80" t="s">
        <v>206</v>
      </c>
      <c r="W16" s="80" t="s">
        <v>206</v>
      </c>
      <c r="X16" s="80" t="s">
        <v>206</v>
      </c>
      <c r="Y16" s="80" t="s">
        <v>206</v>
      </c>
      <c r="Z16" s="80" t="s">
        <v>206</v>
      </c>
      <c r="AA16" s="80">
        <v>4.0000000000000002E-4</v>
      </c>
      <c r="AB16" s="80" t="s">
        <v>206</v>
      </c>
      <c r="AC16" s="80" t="s">
        <v>206</v>
      </c>
      <c r="AD16" s="80">
        <v>1.4E-3</v>
      </c>
      <c r="AE16" s="80" t="s">
        <v>206</v>
      </c>
      <c r="AF16" s="80" t="s">
        <v>206</v>
      </c>
      <c r="AG16" s="80" t="s">
        <v>206</v>
      </c>
      <c r="AH16" s="80">
        <v>6.8999999999999999E-3</v>
      </c>
      <c r="AI16" s="80">
        <v>5.1999999999999998E-3</v>
      </c>
      <c r="AJ16" s="80" t="s">
        <v>206</v>
      </c>
      <c r="AK16" s="80" t="s">
        <v>206</v>
      </c>
      <c r="AL16" s="80">
        <v>1.0579000000000001</v>
      </c>
      <c r="AM16" s="80">
        <v>4.4000000000000003E-3</v>
      </c>
      <c r="AN16" s="80">
        <v>1.1999999999999999E-3</v>
      </c>
      <c r="AO16" s="80">
        <v>0.25</v>
      </c>
      <c r="AP16" s="80">
        <v>7.0000000000000001E-3</v>
      </c>
      <c r="AQ16" s="21">
        <f t="shared" si="0"/>
        <v>62.94</v>
      </c>
      <c r="AR16" s="21">
        <f t="shared" si="1"/>
        <v>24.704999999999998</v>
      </c>
      <c r="AS16" s="21">
        <f t="shared" si="2"/>
        <v>3.6442260000000037</v>
      </c>
      <c r="AT16" s="21">
        <f t="shared" si="3"/>
        <v>9.6004424999999998</v>
      </c>
      <c r="AU16" s="21">
        <f t="shared" si="4"/>
        <v>4.6931800000000008</v>
      </c>
      <c r="AV16" s="21">
        <f t="shared" si="5"/>
        <v>5.25</v>
      </c>
      <c r="AW16" s="49">
        <f t="shared" si="6"/>
        <v>14.408270305</v>
      </c>
      <c r="AX16" s="49">
        <f t="shared" si="7"/>
        <v>12.524111880500001</v>
      </c>
      <c r="AY16" s="49">
        <f t="shared" si="8"/>
        <v>112.7170069245</v>
      </c>
    </row>
    <row r="17" spans="1:51">
      <c r="A17" t="s">
        <v>71</v>
      </c>
      <c r="B17" s="77">
        <v>41395</v>
      </c>
      <c r="C17" s="77">
        <v>41395</v>
      </c>
      <c r="D17" s="3" t="s">
        <v>55</v>
      </c>
      <c r="E17" s="78">
        <v>12.72</v>
      </c>
      <c r="F17" s="79" t="s">
        <v>206</v>
      </c>
      <c r="G17" s="79">
        <v>-0.94</v>
      </c>
      <c r="H17" s="79">
        <v>1.47</v>
      </c>
      <c r="I17" s="79">
        <v>0.79</v>
      </c>
      <c r="J17" s="79" t="s">
        <v>206</v>
      </c>
      <c r="K17" s="79" t="s">
        <v>206</v>
      </c>
      <c r="L17" s="79" t="s">
        <v>206</v>
      </c>
      <c r="M17" s="79" t="s">
        <v>206</v>
      </c>
      <c r="N17" s="79" t="s">
        <v>206</v>
      </c>
      <c r="O17" s="80">
        <v>8.9999999999999993E-3</v>
      </c>
      <c r="P17" s="80">
        <v>1.1999999999999999E-3</v>
      </c>
      <c r="Q17" s="80">
        <v>-7.4999999999999997E-3</v>
      </c>
      <c r="R17" s="80" t="s">
        <v>206</v>
      </c>
      <c r="S17" s="80" t="s">
        <v>206</v>
      </c>
      <c r="T17" s="80" t="s">
        <v>206</v>
      </c>
      <c r="U17" s="80">
        <v>-8.0000000000000004E-4</v>
      </c>
      <c r="V17" s="80" t="s">
        <v>206</v>
      </c>
      <c r="W17" s="80" t="s">
        <v>206</v>
      </c>
      <c r="X17" s="80" t="s">
        <v>206</v>
      </c>
      <c r="Y17" s="80">
        <v>6.9999999999999999E-4</v>
      </c>
      <c r="Z17" s="80" t="s">
        <v>206</v>
      </c>
      <c r="AA17" s="80" t="s">
        <v>206</v>
      </c>
      <c r="AB17" s="80" t="s">
        <v>206</v>
      </c>
      <c r="AC17" s="80" t="s">
        <v>206</v>
      </c>
      <c r="AD17" s="80">
        <v>1.38E-2</v>
      </c>
      <c r="AE17" s="80" t="s">
        <v>206</v>
      </c>
      <c r="AF17" s="80" t="s">
        <v>206</v>
      </c>
      <c r="AG17" s="80" t="s">
        <v>206</v>
      </c>
      <c r="AH17" s="80">
        <v>5.7999999999999996E-3</v>
      </c>
      <c r="AI17" s="80">
        <v>4.5999999999999999E-3</v>
      </c>
      <c r="AJ17" s="80" t="s">
        <v>206</v>
      </c>
      <c r="AK17" s="80" t="s">
        <v>206</v>
      </c>
      <c r="AL17" s="80">
        <v>1.081</v>
      </c>
      <c r="AM17" s="80">
        <v>4.4000000000000003E-3</v>
      </c>
      <c r="AN17" s="80">
        <v>1.1999999999999999E-3</v>
      </c>
      <c r="AO17" s="80">
        <v>0.25</v>
      </c>
      <c r="AP17" s="80">
        <v>7.0000000000000001E-3</v>
      </c>
      <c r="AQ17" s="21">
        <f t="shared" si="0"/>
        <v>62.94</v>
      </c>
      <c r="AR17" s="21">
        <f t="shared" si="1"/>
        <v>15.990000000000002</v>
      </c>
      <c r="AS17" s="21">
        <f t="shared" si="2"/>
        <v>5.0981399999999972</v>
      </c>
      <c r="AT17" s="21">
        <f t="shared" si="3"/>
        <v>8.4317999999999991</v>
      </c>
      <c r="AU17" s="21">
        <f t="shared" si="4"/>
        <v>4.7902000000000005</v>
      </c>
      <c r="AV17" s="21">
        <f t="shared" si="5"/>
        <v>5.25</v>
      </c>
      <c r="AW17" s="49">
        <f t="shared" si="6"/>
        <v>13.325018200000001</v>
      </c>
      <c r="AX17" s="49">
        <f t="shared" si="7"/>
        <v>11.582515820000001</v>
      </c>
      <c r="AY17" s="49">
        <f t="shared" si="8"/>
        <v>104.24264238000001</v>
      </c>
    </row>
    <row r="18" spans="1:51">
      <c r="A18" t="s">
        <v>72</v>
      </c>
      <c r="B18" s="77">
        <v>41456</v>
      </c>
      <c r="C18" s="77">
        <v>41456</v>
      </c>
      <c r="D18" s="3" t="s">
        <v>55</v>
      </c>
      <c r="E18" s="78">
        <v>12.83</v>
      </c>
      <c r="F18" s="79" t="s">
        <v>206</v>
      </c>
      <c r="G18" s="79">
        <v>-0.77</v>
      </c>
      <c r="H18" s="79">
        <v>1.73</v>
      </c>
      <c r="I18" s="79">
        <v>0.79</v>
      </c>
      <c r="J18" s="79" t="s">
        <v>206</v>
      </c>
      <c r="K18" s="79" t="s">
        <v>206</v>
      </c>
      <c r="L18" s="79" t="s">
        <v>206</v>
      </c>
      <c r="M18" s="79" t="s">
        <v>206</v>
      </c>
      <c r="N18" s="79" t="s">
        <v>206</v>
      </c>
      <c r="O18" s="80">
        <v>1.29E-2</v>
      </c>
      <c r="P18" s="80">
        <v>2.0000000000000001E-4</v>
      </c>
      <c r="Q18" s="80">
        <v>-1.1000000000000001E-3</v>
      </c>
      <c r="R18" s="80">
        <v>-1E-4</v>
      </c>
      <c r="S18" s="80" t="s">
        <v>206</v>
      </c>
      <c r="T18" s="80" t="s">
        <v>206</v>
      </c>
      <c r="U18" s="80" t="s">
        <v>206</v>
      </c>
      <c r="V18" s="80">
        <v>2.9999999999999997E-4</v>
      </c>
      <c r="W18" s="80" t="s">
        <v>206</v>
      </c>
      <c r="X18" s="80" t="s">
        <v>206</v>
      </c>
      <c r="Y18" s="80" t="s">
        <v>206</v>
      </c>
      <c r="Z18" s="80" t="s">
        <v>206</v>
      </c>
      <c r="AA18" s="80">
        <v>5.0000000000000001E-4</v>
      </c>
      <c r="AB18" s="80" t="s">
        <v>206</v>
      </c>
      <c r="AC18" s="80" t="s">
        <v>206</v>
      </c>
      <c r="AD18" s="80">
        <v>-2.2000000000000001E-3</v>
      </c>
      <c r="AE18" s="80">
        <v>5.0000000000000001E-4</v>
      </c>
      <c r="AF18" s="80" t="s">
        <v>206</v>
      </c>
      <c r="AG18" s="80" t="s">
        <v>206</v>
      </c>
      <c r="AH18" s="80">
        <v>7.3000000000000001E-3</v>
      </c>
      <c r="AI18" s="80">
        <v>5.7000000000000002E-3</v>
      </c>
      <c r="AJ18" s="80" t="s">
        <v>206</v>
      </c>
      <c r="AK18" s="80" t="s">
        <v>206</v>
      </c>
      <c r="AL18" s="80">
        <v>1.036</v>
      </c>
      <c r="AM18" s="80">
        <v>4.4000000000000003E-3</v>
      </c>
      <c r="AN18" s="80">
        <v>1.1999999999999999E-3</v>
      </c>
      <c r="AO18" s="80">
        <v>0.25</v>
      </c>
      <c r="AP18" s="80">
        <v>7.0000000000000001E-3</v>
      </c>
      <c r="AQ18" s="21">
        <f t="shared" si="0"/>
        <v>62.94</v>
      </c>
      <c r="AR18" s="21">
        <f t="shared" si="1"/>
        <v>24.105000000000004</v>
      </c>
      <c r="AS18" s="21">
        <f t="shared" si="2"/>
        <v>2.2658400000000021</v>
      </c>
      <c r="AT18" s="21">
        <f t="shared" si="3"/>
        <v>10.101000000000001</v>
      </c>
      <c r="AU18" s="21">
        <f t="shared" si="4"/>
        <v>4.6012000000000004</v>
      </c>
      <c r="AV18" s="21">
        <f t="shared" si="5"/>
        <v>5.25</v>
      </c>
      <c r="AW18" s="49">
        <f t="shared" si="6"/>
        <v>14.204195200000001</v>
      </c>
      <c r="AX18" s="49">
        <f t="shared" si="7"/>
        <v>12.346723520000001</v>
      </c>
      <c r="AY18" s="49">
        <f t="shared" si="8"/>
        <v>111.12051168000001</v>
      </c>
    </row>
    <row r="19" spans="1:51">
      <c r="A19" s="82" t="s">
        <v>208</v>
      </c>
      <c r="B19" s="77">
        <v>41395</v>
      </c>
      <c r="C19" s="77">
        <v>41395</v>
      </c>
      <c r="D19" s="3" t="s">
        <v>55</v>
      </c>
      <c r="E19" s="78">
        <v>18.420000000000002</v>
      </c>
      <c r="F19" s="79" t="s">
        <v>206</v>
      </c>
      <c r="G19" s="79">
        <v>0.51</v>
      </c>
      <c r="H19" s="79" t="s">
        <v>206</v>
      </c>
      <c r="I19" s="79">
        <v>0.79</v>
      </c>
      <c r="J19" s="79">
        <v>0.28000000000000003</v>
      </c>
      <c r="K19" s="79" t="s">
        <v>206</v>
      </c>
      <c r="L19" s="79" t="s">
        <v>206</v>
      </c>
      <c r="M19" s="79" t="s">
        <v>206</v>
      </c>
      <c r="N19" s="79" t="s">
        <v>206</v>
      </c>
      <c r="O19" s="80">
        <v>8.6E-3</v>
      </c>
      <c r="P19" s="80">
        <v>2.9999999999999997E-4</v>
      </c>
      <c r="Q19" s="80">
        <v>8.0000000000000004E-4</v>
      </c>
      <c r="R19" s="80" t="s">
        <v>206</v>
      </c>
      <c r="S19" s="80" t="s">
        <v>206</v>
      </c>
      <c r="T19" s="80" t="s">
        <v>206</v>
      </c>
      <c r="U19" s="80">
        <v>6.9999999999999999E-4</v>
      </c>
      <c r="V19" s="80" t="s">
        <v>206</v>
      </c>
      <c r="W19" s="80">
        <v>-2.0000000000000001E-4</v>
      </c>
      <c r="X19" s="80" t="s">
        <v>206</v>
      </c>
      <c r="Y19" s="80" t="s">
        <v>206</v>
      </c>
      <c r="Z19" s="80" t="s">
        <v>206</v>
      </c>
      <c r="AA19" s="80" t="s">
        <v>206</v>
      </c>
      <c r="AB19" s="80" t="s">
        <v>206</v>
      </c>
      <c r="AC19" s="80" t="s">
        <v>206</v>
      </c>
      <c r="AD19" s="80">
        <v>3.7000000000000002E-3</v>
      </c>
      <c r="AE19" s="80" t="s">
        <v>206</v>
      </c>
      <c r="AF19" s="80" t="s">
        <v>206</v>
      </c>
      <c r="AG19" s="80" t="s">
        <v>206</v>
      </c>
      <c r="AH19" s="80">
        <v>6.8999999999999999E-3</v>
      </c>
      <c r="AI19" s="80">
        <v>4.7999999999999996E-3</v>
      </c>
      <c r="AJ19" s="80" t="s">
        <v>206</v>
      </c>
      <c r="AK19" s="80" t="s">
        <v>206</v>
      </c>
      <c r="AL19" s="80">
        <v>1.0427999999999999</v>
      </c>
      <c r="AM19" s="80">
        <v>4.4000000000000003E-3</v>
      </c>
      <c r="AN19" s="80">
        <v>1.1999999999999999E-3</v>
      </c>
      <c r="AO19" s="80">
        <v>0.25</v>
      </c>
      <c r="AP19" s="80">
        <v>7.0000000000000001E-3</v>
      </c>
      <c r="AQ19" s="21">
        <f t="shared" si="0"/>
        <v>62.94</v>
      </c>
      <c r="AR19" s="21">
        <f t="shared" si="1"/>
        <v>27.650000000000002</v>
      </c>
      <c r="AS19" s="21">
        <f t="shared" si="2"/>
        <v>2.6938319999999969</v>
      </c>
      <c r="AT19" s="21">
        <f t="shared" si="3"/>
        <v>9.1505699999999983</v>
      </c>
      <c r="AU19" s="21">
        <f t="shared" si="4"/>
        <v>4.6297600000000001</v>
      </c>
      <c r="AV19" s="21">
        <f t="shared" si="5"/>
        <v>5.25</v>
      </c>
      <c r="AW19" s="49">
        <f t="shared" si="6"/>
        <v>14.600841060000002</v>
      </c>
      <c r="AX19" s="49">
        <f t="shared" si="7"/>
        <v>12.691500306000002</v>
      </c>
      <c r="AY19" s="49">
        <f t="shared" si="8"/>
        <v>114.22350275400001</v>
      </c>
    </row>
    <row r="20" spans="1:51">
      <c r="A20" s="82" t="s">
        <v>209</v>
      </c>
      <c r="B20" s="77">
        <v>41395</v>
      </c>
      <c r="C20" s="77">
        <v>41395</v>
      </c>
      <c r="D20" s="3" t="s">
        <v>55</v>
      </c>
      <c r="E20" s="78">
        <v>14</v>
      </c>
      <c r="F20" s="79" t="s">
        <v>206</v>
      </c>
      <c r="G20" s="79">
        <v>-0.69</v>
      </c>
      <c r="H20" s="79" t="s">
        <v>206</v>
      </c>
      <c r="I20" s="79">
        <v>0.79</v>
      </c>
      <c r="J20" s="79">
        <v>0.38</v>
      </c>
      <c r="K20" s="79" t="s">
        <v>206</v>
      </c>
      <c r="L20" s="79">
        <v>1.23</v>
      </c>
      <c r="M20" s="79">
        <v>0.77</v>
      </c>
      <c r="N20" s="50" t="s">
        <v>206</v>
      </c>
      <c r="O20" s="80">
        <v>1.4200000000000001E-2</v>
      </c>
      <c r="P20" s="80">
        <v>2.9999999999999997E-4</v>
      </c>
      <c r="Q20" s="80">
        <v>2.0000000000000001E-4</v>
      </c>
      <c r="R20" s="80" t="s">
        <v>206</v>
      </c>
      <c r="S20" s="80" t="s">
        <v>206</v>
      </c>
      <c r="T20" s="80" t="s">
        <v>206</v>
      </c>
      <c r="U20" s="80">
        <v>-4.4999999999999997E-3</v>
      </c>
      <c r="V20" s="80" t="s">
        <v>206</v>
      </c>
      <c r="W20" s="80">
        <v>-2.0000000000000001E-4</v>
      </c>
      <c r="X20" s="80" t="s">
        <v>206</v>
      </c>
      <c r="Y20" s="80" t="s">
        <v>206</v>
      </c>
      <c r="Z20" s="80" t="s">
        <v>206</v>
      </c>
      <c r="AA20" s="80" t="s">
        <v>206</v>
      </c>
      <c r="AB20" s="80" t="s">
        <v>206</v>
      </c>
      <c r="AC20" s="80" t="s">
        <v>206</v>
      </c>
      <c r="AD20" s="80">
        <v>1.5E-3</v>
      </c>
      <c r="AE20" s="80" t="s">
        <v>206</v>
      </c>
      <c r="AF20" s="80" t="s">
        <v>206</v>
      </c>
      <c r="AG20" s="80" t="s">
        <v>206</v>
      </c>
      <c r="AH20" s="80">
        <v>6.8999999999999999E-3</v>
      </c>
      <c r="AI20" s="80">
        <v>4.8999999999999998E-3</v>
      </c>
      <c r="AJ20" s="80" t="s">
        <v>206</v>
      </c>
      <c r="AK20" s="80" t="s">
        <v>206</v>
      </c>
      <c r="AL20" s="80">
        <v>1.0608</v>
      </c>
      <c r="AM20" s="80">
        <v>4.4000000000000003E-3</v>
      </c>
      <c r="AN20" s="80">
        <v>1.1999999999999999E-3</v>
      </c>
      <c r="AO20" s="80">
        <v>0.25</v>
      </c>
      <c r="AP20" s="80">
        <v>7.0000000000000001E-3</v>
      </c>
      <c r="AQ20" s="21">
        <f t="shared" si="0"/>
        <v>62.94</v>
      </c>
      <c r="AR20" s="21">
        <f t="shared" si="1"/>
        <v>23.980000000000004</v>
      </c>
      <c r="AS20" s="21">
        <f t="shared" si="2"/>
        <v>3.8267519999999977</v>
      </c>
      <c r="AT20" s="21">
        <f t="shared" si="3"/>
        <v>9.3880800000000004</v>
      </c>
      <c r="AU20" s="21">
        <f t="shared" si="4"/>
        <v>4.7053599999999998</v>
      </c>
      <c r="AV20" s="21">
        <f t="shared" si="5"/>
        <v>5.25</v>
      </c>
      <c r="AW20" s="49">
        <f t="shared" si="6"/>
        <v>14.311724960000001</v>
      </c>
      <c r="AX20" s="49">
        <f t="shared" si="7"/>
        <v>12.440191696000001</v>
      </c>
      <c r="AY20" s="49">
        <f t="shared" si="8"/>
        <v>111.96172526400001</v>
      </c>
    </row>
    <row r="21" spans="1:51">
      <c r="A21" s="82" t="s">
        <v>210</v>
      </c>
      <c r="B21" s="77">
        <v>41395</v>
      </c>
      <c r="C21" s="77">
        <v>41395</v>
      </c>
      <c r="D21" s="3" t="s">
        <v>55</v>
      </c>
      <c r="E21" s="78">
        <v>13.05</v>
      </c>
      <c r="F21" s="79" t="s">
        <v>206</v>
      </c>
      <c r="G21" s="79">
        <v>1.2</v>
      </c>
      <c r="H21" s="79" t="s">
        <v>206</v>
      </c>
      <c r="I21" s="79">
        <v>0.79</v>
      </c>
      <c r="J21" s="79">
        <v>2.33</v>
      </c>
      <c r="K21" s="79" t="s">
        <v>206</v>
      </c>
      <c r="L21" s="79" t="s">
        <v>206</v>
      </c>
      <c r="M21" s="79" t="s">
        <v>206</v>
      </c>
      <c r="N21" s="79" t="s">
        <v>206</v>
      </c>
      <c r="O21" s="80">
        <v>1.23E-2</v>
      </c>
      <c r="P21" s="80">
        <v>1.4E-3</v>
      </c>
      <c r="Q21" s="80">
        <v>6.4999999999999997E-3</v>
      </c>
      <c r="R21" s="80">
        <v>4.0000000000000002E-4</v>
      </c>
      <c r="S21" s="80" t="s">
        <v>206</v>
      </c>
      <c r="T21" s="80" t="s">
        <v>206</v>
      </c>
      <c r="U21" s="80" t="s">
        <v>206</v>
      </c>
      <c r="V21" s="80" t="s">
        <v>206</v>
      </c>
      <c r="W21" s="80" t="s">
        <v>206</v>
      </c>
      <c r="X21" s="80" t="s">
        <v>206</v>
      </c>
      <c r="Y21" s="80" t="s">
        <v>206</v>
      </c>
      <c r="Z21" s="80" t="s">
        <v>206</v>
      </c>
      <c r="AA21" s="80" t="s">
        <v>206</v>
      </c>
      <c r="AB21" s="80" t="s">
        <v>206</v>
      </c>
      <c r="AC21" s="80" t="s">
        <v>206</v>
      </c>
      <c r="AD21" s="80">
        <v>6.1999999999999998E-3</v>
      </c>
      <c r="AE21" s="80">
        <v>8.3000000000000001E-3</v>
      </c>
      <c r="AF21" s="80" t="s">
        <v>206</v>
      </c>
      <c r="AG21" s="80" t="s">
        <v>206</v>
      </c>
      <c r="AH21" s="80">
        <v>6.8999999999999999E-3</v>
      </c>
      <c r="AI21" s="80">
        <v>5.1999999999999998E-3</v>
      </c>
      <c r="AJ21" s="80" t="s">
        <v>206</v>
      </c>
      <c r="AK21" s="80" t="s">
        <v>206</v>
      </c>
      <c r="AL21" s="80">
        <v>1.0662</v>
      </c>
      <c r="AM21" s="80">
        <v>4.4000000000000003E-3</v>
      </c>
      <c r="AN21" s="80">
        <v>1.1999999999999999E-3</v>
      </c>
      <c r="AO21" s="80">
        <v>0.25</v>
      </c>
      <c r="AP21" s="80">
        <v>7.0000000000000001E-3</v>
      </c>
      <c r="AQ21" s="21">
        <f t="shared" si="0"/>
        <v>62.94</v>
      </c>
      <c r="AR21" s="21">
        <f t="shared" si="1"/>
        <v>32.82</v>
      </c>
      <c r="AS21" s="21">
        <f t="shared" si="2"/>
        <v>4.166628000000002</v>
      </c>
      <c r="AT21" s="21">
        <f t="shared" si="3"/>
        <v>9.6757650000000002</v>
      </c>
      <c r="AU21" s="21">
        <f t="shared" si="4"/>
        <v>4.72804</v>
      </c>
      <c r="AV21" s="21">
        <f t="shared" si="5"/>
        <v>5.25</v>
      </c>
      <c r="AW21" s="49">
        <f t="shared" si="6"/>
        <v>15.545456290000001</v>
      </c>
      <c r="AX21" s="49">
        <f t="shared" si="7"/>
        <v>13.512588929000001</v>
      </c>
      <c r="AY21" s="49">
        <f t="shared" si="8"/>
        <v>121.613300361</v>
      </c>
    </row>
    <row r="22" spans="1:51">
      <c r="A22" s="82" t="s">
        <v>211</v>
      </c>
      <c r="B22" s="77">
        <v>41395</v>
      </c>
      <c r="C22" s="77">
        <v>41395</v>
      </c>
      <c r="D22" s="3" t="s">
        <v>55</v>
      </c>
      <c r="E22" s="78">
        <v>12.15</v>
      </c>
      <c r="F22" s="79" t="s">
        <v>206</v>
      </c>
      <c r="G22" s="79">
        <v>0.77</v>
      </c>
      <c r="H22" s="79" t="s">
        <v>206</v>
      </c>
      <c r="I22" s="79">
        <v>0.79</v>
      </c>
      <c r="J22" s="79">
        <v>2.4</v>
      </c>
      <c r="K22" s="79" t="s">
        <v>206</v>
      </c>
      <c r="L22" s="79" t="s">
        <v>206</v>
      </c>
      <c r="M22" s="79" t="s">
        <v>206</v>
      </c>
      <c r="N22" s="79" t="s">
        <v>206</v>
      </c>
      <c r="O22" s="80">
        <v>1.2200000000000001E-2</v>
      </c>
      <c r="P22" s="80">
        <v>4.3E-3</v>
      </c>
      <c r="Q22" s="80">
        <v>2.3E-3</v>
      </c>
      <c r="R22" s="80" t="s">
        <v>206</v>
      </c>
      <c r="S22" s="80" t="s">
        <v>206</v>
      </c>
      <c r="T22" s="80" t="s">
        <v>206</v>
      </c>
      <c r="U22" s="80" t="s">
        <v>206</v>
      </c>
      <c r="V22" s="80" t="s">
        <v>206</v>
      </c>
      <c r="W22" s="80" t="s">
        <v>206</v>
      </c>
      <c r="X22" s="80" t="s">
        <v>206</v>
      </c>
      <c r="Y22" s="80" t="s">
        <v>206</v>
      </c>
      <c r="Z22" s="80" t="s">
        <v>206</v>
      </c>
      <c r="AA22" s="80" t="s">
        <v>206</v>
      </c>
      <c r="AB22" s="80" t="s">
        <v>206</v>
      </c>
      <c r="AC22" s="80" t="s">
        <v>206</v>
      </c>
      <c r="AD22" s="80">
        <v>3.0999999999999999E-3</v>
      </c>
      <c r="AE22" s="80" t="s">
        <v>206</v>
      </c>
      <c r="AF22" s="80" t="s">
        <v>206</v>
      </c>
      <c r="AG22" s="80" t="s">
        <v>206</v>
      </c>
      <c r="AH22" s="80">
        <v>7.1000000000000004E-3</v>
      </c>
      <c r="AI22" s="80">
        <v>3.8E-3</v>
      </c>
      <c r="AJ22" s="80" t="s">
        <v>206</v>
      </c>
      <c r="AK22" s="80" t="s">
        <v>206</v>
      </c>
      <c r="AL22" s="80">
        <v>1.0580000000000001</v>
      </c>
      <c r="AM22" s="80">
        <v>4.4000000000000003E-3</v>
      </c>
      <c r="AN22" s="80">
        <v>1.1999999999999999E-3</v>
      </c>
      <c r="AO22" s="80">
        <v>0.25</v>
      </c>
      <c r="AP22" s="80">
        <v>7.0000000000000001E-3</v>
      </c>
      <c r="AQ22" s="21">
        <f t="shared" si="0"/>
        <v>62.94</v>
      </c>
      <c r="AR22" s="21">
        <f t="shared" si="1"/>
        <v>30.21</v>
      </c>
      <c r="AS22" s="21">
        <f t="shared" si="2"/>
        <v>3.6505200000000033</v>
      </c>
      <c r="AT22" s="21">
        <f t="shared" si="3"/>
        <v>8.6491500000000006</v>
      </c>
      <c r="AU22" s="21">
        <f t="shared" si="4"/>
        <v>4.6936</v>
      </c>
      <c r="AV22" s="21">
        <f t="shared" si="5"/>
        <v>5.25</v>
      </c>
      <c r="AW22" s="49">
        <f t="shared" si="6"/>
        <v>15.001125100000003</v>
      </c>
      <c r="AX22" s="49">
        <f t="shared" si="7"/>
        <v>13.039439510000003</v>
      </c>
      <c r="AY22" s="49">
        <f t="shared" si="8"/>
        <v>117.35495559000002</v>
      </c>
    </row>
    <row r="23" spans="1:51">
      <c r="A23" t="s">
        <v>73</v>
      </c>
      <c r="B23" s="77">
        <v>41395</v>
      </c>
      <c r="C23" s="77">
        <v>41395</v>
      </c>
      <c r="D23" s="3" t="s">
        <v>55</v>
      </c>
      <c r="E23" s="78">
        <v>10.82</v>
      </c>
      <c r="F23" s="79" t="s">
        <v>206</v>
      </c>
      <c r="G23" s="79" t="s">
        <v>206</v>
      </c>
      <c r="H23" s="79" t="s">
        <v>206</v>
      </c>
      <c r="I23" s="79">
        <v>0.79</v>
      </c>
      <c r="J23" s="79" t="s">
        <v>206</v>
      </c>
      <c r="K23" s="79" t="s">
        <v>206</v>
      </c>
      <c r="L23" s="79" t="s">
        <v>206</v>
      </c>
      <c r="M23" s="79" t="s">
        <v>206</v>
      </c>
      <c r="N23" s="79" t="s">
        <v>206</v>
      </c>
      <c r="O23" s="80">
        <v>2.0199999999999999E-2</v>
      </c>
      <c r="P23" s="80" t="s">
        <v>206</v>
      </c>
      <c r="Q23" s="80" t="s">
        <v>206</v>
      </c>
      <c r="R23" s="80" t="s">
        <v>206</v>
      </c>
      <c r="S23" s="80" t="s">
        <v>206</v>
      </c>
      <c r="T23" s="80" t="s">
        <v>206</v>
      </c>
      <c r="U23" s="80">
        <v>1.2999999999999999E-3</v>
      </c>
      <c r="V23" s="80" t="s">
        <v>206</v>
      </c>
      <c r="W23" s="80">
        <v>-2.9999999999999997E-4</v>
      </c>
      <c r="X23" s="80" t="s">
        <v>206</v>
      </c>
      <c r="Y23" s="80" t="s">
        <v>206</v>
      </c>
      <c r="Z23" s="80" t="s">
        <v>206</v>
      </c>
      <c r="AA23" s="80" t="s">
        <v>206</v>
      </c>
      <c r="AB23" s="80" t="s">
        <v>206</v>
      </c>
      <c r="AC23" s="80" t="s">
        <v>206</v>
      </c>
      <c r="AD23" s="80" t="s">
        <v>206</v>
      </c>
      <c r="AE23" s="80" t="s">
        <v>206</v>
      </c>
      <c r="AF23" s="80" t="s">
        <v>206</v>
      </c>
      <c r="AG23" s="80" t="s">
        <v>206</v>
      </c>
      <c r="AH23" s="80">
        <v>7.9000000000000008E-3</v>
      </c>
      <c r="AI23" s="80">
        <v>4.4999999999999997E-3</v>
      </c>
      <c r="AJ23" s="80" t="s">
        <v>206</v>
      </c>
      <c r="AK23" s="80" t="s">
        <v>206</v>
      </c>
      <c r="AL23" s="80">
        <v>1.0377000000000001</v>
      </c>
      <c r="AM23" s="80">
        <v>4.4000000000000003E-3</v>
      </c>
      <c r="AN23" s="80">
        <v>1.1999999999999999E-3</v>
      </c>
      <c r="AO23" s="80">
        <v>0.25</v>
      </c>
      <c r="AP23" s="80">
        <v>7.0000000000000001E-3</v>
      </c>
      <c r="AQ23" s="21">
        <f t="shared" si="0"/>
        <v>62.94</v>
      </c>
      <c r="AR23" s="21">
        <f t="shared" si="1"/>
        <v>27.509999999999998</v>
      </c>
      <c r="AS23" s="21">
        <f t="shared" si="2"/>
        <v>2.3728380000000042</v>
      </c>
      <c r="AT23" s="21">
        <f t="shared" si="3"/>
        <v>9.6506100000000021</v>
      </c>
      <c r="AU23" s="21">
        <f t="shared" si="4"/>
        <v>4.6083400000000001</v>
      </c>
      <c r="AV23" s="21">
        <f t="shared" si="5"/>
        <v>5.25</v>
      </c>
      <c r="AW23" s="49">
        <f t="shared" si="6"/>
        <v>14.60313244</v>
      </c>
      <c r="AX23" s="49">
        <f t="shared" si="7"/>
        <v>12.693492043999999</v>
      </c>
      <c r="AY23" s="49">
        <f t="shared" si="8"/>
        <v>114.24142839599999</v>
      </c>
    </row>
    <row r="24" spans="1:51">
      <c r="A24" t="s">
        <v>74</v>
      </c>
      <c r="B24" s="77">
        <v>41395</v>
      </c>
      <c r="C24" s="77">
        <v>41395</v>
      </c>
      <c r="D24" s="3" t="s">
        <v>55</v>
      </c>
      <c r="E24" s="78">
        <v>15.25</v>
      </c>
      <c r="F24" s="79" t="s">
        <v>206</v>
      </c>
      <c r="G24" s="79">
        <v>0.23</v>
      </c>
      <c r="H24" s="79">
        <v>1.36</v>
      </c>
      <c r="I24" s="79">
        <v>0.79</v>
      </c>
      <c r="J24" s="79" t="s">
        <v>206</v>
      </c>
      <c r="K24" s="79" t="s">
        <v>206</v>
      </c>
      <c r="L24" s="79" t="s">
        <v>206</v>
      </c>
      <c r="M24" s="79" t="s">
        <v>206</v>
      </c>
      <c r="N24" s="79" t="s">
        <v>206</v>
      </c>
      <c r="O24" s="80">
        <v>1.78E-2</v>
      </c>
      <c r="P24" s="80">
        <v>2.0999999999999999E-3</v>
      </c>
      <c r="Q24" s="80">
        <v>-8.0000000000000004E-4</v>
      </c>
      <c r="R24" s="80" t="s">
        <v>206</v>
      </c>
      <c r="S24" s="80" t="s">
        <v>206</v>
      </c>
      <c r="T24" s="80" t="s">
        <v>206</v>
      </c>
      <c r="U24" s="80" t="s">
        <v>206</v>
      </c>
      <c r="V24" s="80" t="s">
        <v>206</v>
      </c>
      <c r="W24" s="80" t="s">
        <v>206</v>
      </c>
      <c r="X24" s="80" t="s">
        <v>206</v>
      </c>
      <c r="Y24" s="80">
        <v>4.0000000000000002E-4</v>
      </c>
      <c r="Z24" s="80" t="s">
        <v>206</v>
      </c>
      <c r="AA24" s="80" t="s">
        <v>206</v>
      </c>
      <c r="AB24" s="80" t="s">
        <v>206</v>
      </c>
      <c r="AC24" s="80" t="s">
        <v>206</v>
      </c>
      <c r="AD24" s="80">
        <v>3.8E-3</v>
      </c>
      <c r="AE24" s="80" t="s">
        <v>206</v>
      </c>
      <c r="AF24" s="80" t="s">
        <v>206</v>
      </c>
      <c r="AG24" s="80" t="s">
        <v>206</v>
      </c>
      <c r="AH24" s="80">
        <v>5.7000000000000002E-3</v>
      </c>
      <c r="AI24" s="80">
        <v>3.5999999999999999E-3</v>
      </c>
      <c r="AJ24" s="80" t="s">
        <v>206</v>
      </c>
      <c r="AK24" s="80" t="s">
        <v>206</v>
      </c>
      <c r="AL24" s="80">
        <v>1.0450999999999999</v>
      </c>
      <c r="AM24" s="80">
        <v>4.4000000000000003E-3</v>
      </c>
      <c r="AN24" s="80">
        <v>1.1999999999999999E-3</v>
      </c>
      <c r="AO24" s="80">
        <v>0.25</v>
      </c>
      <c r="AP24" s="80">
        <v>7.0000000000000001E-3</v>
      </c>
      <c r="AQ24" s="21">
        <f t="shared" si="0"/>
        <v>62.94</v>
      </c>
      <c r="AR24" s="21">
        <f t="shared" si="1"/>
        <v>32.255000000000003</v>
      </c>
      <c r="AS24" s="21">
        <f t="shared" si="2"/>
        <v>2.8385939999999947</v>
      </c>
      <c r="AT24" s="21">
        <f t="shared" si="3"/>
        <v>7.2895724999999985</v>
      </c>
      <c r="AU24" s="21">
        <f t="shared" si="4"/>
        <v>4.6394199999999994</v>
      </c>
      <c r="AV24" s="21">
        <f t="shared" si="5"/>
        <v>5.25</v>
      </c>
      <c r="AW24" s="49">
        <f t="shared" si="6"/>
        <v>14.977636244999999</v>
      </c>
      <c r="AX24" s="49">
        <f t="shared" si="7"/>
        <v>13.019022274499997</v>
      </c>
      <c r="AY24" s="49">
        <f t="shared" si="8"/>
        <v>117.17120047049997</v>
      </c>
    </row>
    <row r="25" spans="1:51">
      <c r="A25" s="3" t="s">
        <v>212</v>
      </c>
      <c r="B25" s="77">
        <v>41395</v>
      </c>
      <c r="C25" s="77">
        <v>41395</v>
      </c>
      <c r="D25" s="3" t="s">
        <v>55</v>
      </c>
      <c r="E25" s="78">
        <v>15.25</v>
      </c>
      <c r="F25" s="79" t="s">
        <v>206</v>
      </c>
      <c r="G25" s="79">
        <v>0.23</v>
      </c>
      <c r="H25" s="79">
        <v>1.36</v>
      </c>
      <c r="I25" s="79">
        <v>0.79</v>
      </c>
      <c r="J25" s="79" t="s">
        <v>206</v>
      </c>
      <c r="K25" s="79" t="s">
        <v>206</v>
      </c>
      <c r="L25" s="79" t="s">
        <v>206</v>
      </c>
      <c r="M25" s="79" t="s">
        <v>206</v>
      </c>
      <c r="N25" s="79" t="s">
        <v>206</v>
      </c>
      <c r="O25" s="80">
        <v>1.78E-2</v>
      </c>
      <c r="P25" s="80">
        <v>2.0999999999999999E-3</v>
      </c>
      <c r="Q25" s="80">
        <v>7.3000000000000001E-3</v>
      </c>
      <c r="R25" s="80" t="s">
        <v>206</v>
      </c>
      <c r="S25" s="80" t="s">
        <v>206</v>
      </c>
      <c r="T25" s="80" t="s">
        <v>206</v>
      </c>
      <c r="U25" s="80" t="s">
        <v>206</v>
      </c>
      <c r="V25" s="80" t="s">
        <v>206</v>
      </c>
      <c r="W25" s="80" t="s">
        <v>206</v>
      </c>
      <c r="X25" s="80" t="s">
        <v>206</v>
      </c>
      <c r="Y25" s="80">
        <v>5.9999999999999995E-4</v>
      </c>
      <c r="Z25" s="80" t="s">
        <v>206</v>
      </c>
      <c r="AA25" s="80" t="s">
        <v>206</v>
      </c>
      <c r="AB25" s="80" t="s">
        <v>206</v>
      </c>
      <c r="AC25" s="80" t="s">
        <v>206</v>
      </c>
      <c r="AD25" s="80">
        <v>-1.4500000000000001E-2</v>
      </c>
      <c r="AE25" s="80" t="s">
        <v>206</v>
      </c>
      <c r="AF25" s="80" t="s">
        <v>206</v>
      </c>
      <c r="AG25" s="80" t="s">
        <v>206</v>
      </c>
      <c r="AH25" s="80">
        <v>5.7000000000000002E-3</v>
      </c>
      <c r="AI25" s="80">
        <v>3.5999999999999999E-3</v>
      </c>
      <c r="AJ25" s="80" t="s">
        <v>206</v>
      </c>
      <c r="AK25" s="80" t="s">
        <v>206</v>
      </c>
      <c r="AL25" s="80">
        <v>1.0450999999999999</v>
      </c>
      <c r="AM25" s="80">
        <v>4.4000000000000003E-3</v>
      </c>
      <c r="AN25" s="80">
        <v>1.1999999999999999E-3</v>
      </c>
      <c r="AO25" s="80">
        <v>0.25</v>
      </c>
      <c r="AP25" s="80">
        <v>7.0000000000000001E-3</v>
      </c>
      <c r="AQ25" s="21">
        <f t="shared" si="0"/>
        <v>62.94</v>
      </c>
      <c r="AR25" s="21">
        <f t="shared" si="1"/>
        <v>38.480000000000004</v>
      </c>
      <c r="AS25" s="21">
        <f t="shared" si="2"/>
        <v>2.8385939999999947</v>
      </c>
      <c r="AT25" s="21">
        <f t="shared" si="3"/>
        <v>7.2895724999999985</v>
      </c>
      <c r="AU25" s="21">
        <f t="shared" si="4"/>
        <v>4.6394199999999994</v>
      </c>
      <c r="AV25" s="21">
        <f t="shared" si="5"/>
        <v>5.25</v>
      </c>
      <c r="AW25" s="49">
        <f t="shared" si="6"/>
        <v>15.786886245000002</v>
      </c>
      <c r="AX25" s="49">
        <f t="shared" si="7"/>
        <v>13.722447274500002</v>
      </c>
      <c r="AY25" s="49">
        <f t="shared" si="8"/>
        <v>123.50202547050002</v>
      </c>
    </row>
    <row r="26" spans="1:51" ht="30">
      <c r="A26" s="3" t="s">
        <v>213</v>
      </c>
      <c r="B26" s="77">
        <v>41395</v>
      </c>
      <c r="C26" s="77">
        <v>41395</v>
      </c>
      <c r="D26" s="3" t="s">
        <v>55</v>
      </c>
      <c r="E26" s="78">
        <v>15.25</v>
      </c>
      <c r="F26" s="79" t="s">
        <v>206</v>
      </c>
      <c r="G26" s="79">
        <v>0.23</v>
      </c>
      <c r="H26" s="79">
        <v>1.36</v>
      </c>
      <c r="I26" s="79">
        <v>0.79</v>
      </c>
      <c r="J26" s="79" t="s">
        <v>206</v>
      </c>
      <c r="K26" s="79" t="s">
        <v>206</v>
      </c>
      <c r="L26" s="79" t="s">
        <v>206</v>
      </c>
      <c r="M26" s="79" t="s">
        <v>206</v>
      </c>
      <c r="N26" s="79" t="s">
        <v>206</v>
      </c>
      <c r="O26" s="80">
        <v>1.78E-2</v>
      </c>
      <c r="P26" s="80">
        <v>2.0999999999999999E-3</v>
      </c>
      <c r="Q26" s="80">
        <v>-1.2999999999999999E-3</v>
      </c>
      <c r="R26" s="80" t="s">
        <v>206</v>
      </c>
      <c r="S26" s="80" t="s">
        <v>206</v>
      </c>
      <c r="T26" s="80" t="s">
        <v>206</v>
      </c>
      <c r="U26" s="80" t="s">
        <v>206</v>
      </c>
      <c r="V26" s="80" t="s">
        <v>206</v>
      </c>
      <c r="W26" s="80" t="s">
        <v>206</v>
      </c>
      <c r="X26" s="80" t="s">
        <v>206</v>
      </c>
      <c r="Y26" s="80">
        <v>5.0000000000000001E-4</v>
      </c>
      <c r="Z26" s="80" t="s">
        <v>206</v>
      </c>
      <c r="AA26" s="80" t="s">
        <v>206</v>
      </c>
      <c r="AB26" s="80" t="s">
        <v>206</v>
      </c>
      <c r="AC26" s="80" t="s">
        <v>206</v>
      </c>
      <c r="AD26" s="80">
        <v>-6.6E-3</v>
      </c>
      <c r="AE26" s="80" t="s">
        <v>206</v>
      </c>
      <c r="AF26" s="80" t="s">
        <v>206</v>
      </c>
      <c r="AG26" s="80" t="s">
        <v>206</v>
      </c>
      <c r="AH26" s="80">
        <v>5.7000000000000002E-3</v>
      </c>
      <c r="AI26" s="80">
        <v>3.5999999999999999E-3</v>
      </c>
      <c r="AJ26" s="80" t="s">
        <v>206</v>
      </c>
      <c r="AK26" s="80" t="s">
        <v>206</v>
      </c>
      <c r="AL26" s="80">
        <v>1.0450999999999999</v>
      </c>
      <c r="AM26" s="80">
        <v>4.4000000000000003E-3</v>
      </c>
      <c r="AN26" s="80">
        <v>1.1999999999999999E-3</v>
      </c>
      <c r="AO26" s="80">
        <v>0.25</v>
      </c>
      <c r="AP26" s="80">
        <v>7.0000000000000001E-3</v>
      </c>
      <c r="AQ26" s="21">
        <f t="shared" si="0"/>
        <v>62.94</v>
      </c>
      <c r="AR26" s="21">
        <f t="shared" si="1"/>
        <v>31.954999999999998</v>
      </c>
      <c r="AS26" s="21">
        <f t="shared" si="2"/>
        <v>2.8385939999999947</v>
      </c>
      <c r="AT26" s="21">
        <f t="shared" si="3"/>
        <v>7.2895724999999985</v>
      </c>
      <c r="AU26" s="21">
        <f t="shared" si="4"/>
        <v>4.6394199999999994</v>
      </c>
      <c r="AV26" s="21">
        <f t="shared" si="5"/>
        <v>5.25</v>
      </c>
      <c r="AW26" s="49">
        <f t="shared" si="6"/>
        <v>14.938636245000001</v>
      </c>
      <c r="AX26" s="49">
        <f t="shared" si="7"/>
        <v>12.9851222745</v>
      </c>
      <c r="AY26" s="49">
        <f t="shared" si="8"/>
        <v>116.8661004705</v>
      </c>
    </row>
    <row r="27" spans="1:51">
      <c r="A27" t="s">
        <v>75</v>
      </c>
      <c r="B27" s="77">
        <v>41395</v>
      </c>
      <c r="C27" s="77">
        <v>41395</v>
      </c>
      <c r="D27" s="3" t="s">
        <v>55</v>
      </c>
      <c r="E27" s="78">
        <v>13.66</v>
      </c>
      <c r="F27" s="79" t="s">
        <v>206</v>
      </c>
      <c r="G27" s="79">
        <v>1.1200000000000001</v>
      </c>
      <c r="H27" s="79">
        <v>0.52</v>
      </c>
      <c r="I27" s="79">
        <v>0.79</v>
      </c>
      <c r="J27" s="79" t="s">
        <v>206</v>
      </c>
      <c r="K27" s="79" t="s">
        <v>206</v>
      </c>
      <c r="L27" s="79" t="s">
        <v>206</v>
      </c>
      <c r="M27" s="79" t="s">
        <v>206</v>
      </c>
      <c r="N27" s="79" t="s">
        <v>206</v>
      </c>
      <c r="O27" s="80">
        <v>1.6500000000000001E-2</v>
      </c>
      <c r="P27" s="80">
        <v>3.7000000000000002E-3</v>
      </c>
      <c r="Q27" s="80">
        <v>4.0000000000000002E-4</v>
      </c>
      <c r="R27" s="80" t="s">
        <v>206</v>
      </c>
      <c r="S27" s="80" t="s">
        <v>206</v>
      </c>
      <c r="T27" s="80" t="s">
        <v>206</v>
      </c>
      <c r="U27" s="80" t="s">
        <v>206</v>
      </c>
      <c r="V27" s="80">
        <v>5.0000000000000001E-3</v>
      </c>
      <c r="W27" s="80" t="s">
        <v>206</v>
      </c>
      <c r="X27" s="80" t="s">
        <v>206</v>
      </c>
      <c r="Y27" s="80" t="s">
        <v>206</v>
      </c>
      <c r="Z27" s="80" t="s">
        <v>206</v>
      </c>
      <c r="AA27" s="80">
        <v>1.1999999999999999E-3</v>
      </c>
      <c r="AB27" s="80" t="s">
        <v>206</v>
      </c>
      <c r="AC27" s="80" t="s">
        <v>206</v>
      </c>
      <c r="AD27" s="80" t="s">
        <v>206</v>
      </c>
      <c r="AE27" s="80" t="s">
        <v>206</v>
      </c>
      <c r="AF27" s="80" t="s">
        <v>206</v>
      </c>
      <c r="AG27" s="80" t="s">
        <v>206</v>
      </c>
      <c r="AH27" s="80">
        <v>6.1000000000000004E-3</v>
      </c>
      <c r="AI27" s="80">
        <v>4.0000000000000001E-3</v>
      </c>
      <c r="AJ27" s="80" t="s">
        <v>206</v>
      </c>
      <c r="AK27" s="80" t="s">
        <v>206</v>
      </c>
      <c r="AL27" s="80">
        <v>1.0687</v>
      </c>
      <c r="AM27" s="80">
        <v>4.4000000000000003E-3</v>
      </c>
      <c r="AN27" s="80">
        <v>1.1999999999999999E-3</v>
      </c>
      <c r="AO27" s="80">
        <v>0.25</v>
      </c>
      <c r="AP27" s="80">
        <v>7.0000000000000001E-3</v>
      </c>
      <c r="AQ27" s="21">
        <f t="shared" si="0"/>
        <v>62.94</v>
      </c>
      <c r="AR27" s="21">
        <f t="shared" si="1"/>
        <v>36.190000000000005</v>
      </c>
      <c r="AS27" s="21">
        <f t="shared" si="2"/>
        <v>4.3239779999999985</v>
      </c>
      <c r="AT27" s="21">
        <f t="shared" si="3"/>
        <v>8.0954025000000005</v>
      </c>
      <c r="AU27" s="21">
        <f t="shared" si="4"/>
        <v>4.7385400000000004</v>
      </c>
      <c r="AV27" s="21">
        <f t="shared" si="5"/>
        <v>5.25</v>
      </c>
      <c r="AW27" s="49">
        <f t="shared" si="6"/>
        <v>15.799929665000001</v>
      </c>
      <c r="AX27" s="49">
        <f t="shared" si="7"/>
        <v>13.733785016500001</v>
      </c>
      <c r="AY27" s="49">
        <f t="shared" si="8"/>
        <v>123.60406514849998</v>
      </c>
    </row>
    <row r="28" spans="1:51">
      <c r="A28" t="s">
        <v>76</v>
      </c>
      <c r="B28" s="77">
        <v>41395</v>
      </c>
      <c r="C28" s="77">
        <v>41395</v>
      </c>
      <c r="D28" s="3" t="s">
        <v>55</v>
      </c>
      <c r="E28" s="78">
        <v>12.74</v>
      </c>
      <c r="F28" s="79" t="s">
        <v>206</v>
      </c>
      <c r="G28" s="79" t="s">
        <v>206</v>
      </c>
      <c r="H28" s="79" t="s">
        <v>206</v>
      </c>
      <c r="I28" s="79">
        <v>0.79</v>
      </c>
      <c r="J28" s="79" t="s">
        <v>206</v>
      </c>
      <c r="K28" s="79" t="s">
        <v>206</v>
      </c>
      <c r="L28" s="79" t="s">
        <v>206</v>
      </c>
      <c r="M28" s="79" t="s">
        <v>206</v>
      </c>
      <c r="N28" s="79" t="s">
        <v>206</v>
      </c>
      <c r="O28" s="80">
        <v>1.4999999999999999E-2</v>
      </c>
      <c r="P28" s="80">
        <v>1E-3</v>
      </c>
      <c r="Q28" s="80">
        <v>-8.0000000000000004E-4</v>
      </c>
      <c r="R28" s="80" t="s">
        <v>206</v>
      </c>
      <c r="S28" s="80" t="s">
        <v>206</v>
      </c>
      <c r="T28" s="80" t="s">
        <v>206</v>
      </c>
      <c r="U28" s="80" t="s">
        <v>206</v>
      </c>
      <c r="V28" s="80" t="s">
        <v>206</v>
      </c>
      <c r="W28" s="80">
        <v>-2.0000000000000001E-4</v>
      </c>
      <c r="X28" s="80" t="s">
        <v>206</v>
      </c>
      <c r="Y28" s="80" t="s">
        <v>206</v>
      </c>
      <c r="Z28" s="80" t="s">
        <v>206</v>
      </c>
      <c r="AA28" s="80" t="s">
        <v>206</v>
      </c>
      <c r="AB28" s="80" t="s">
        <v>206</v>
      </c>
      <c r="AC28" s="80" t="s">
        <v>206</v>
      </c>
      <c r="AD28" s="80">
        <v>-2.9999999999999997E-4</v>
      </c>
      <c r="AE28" s="80" t="s">
        <v>206</v>
      </c>
      <c r="AF28" s="80" t="s">
        <v>206</v>
      </c>
      <c r="AG28" s="80" t="s">
        <v>206</v>
      </c>
      <c r="AH28" s="80">
        <v>8.0999999999999996E-3</v>
      </c>
      <c r="AI28" s="80">
        <v>8.0999999999999996E-3</v>
      </c>
      <c r="AJ28" s="80" t="s">
        <v>206</v>
      </c>
      <c r="AK28" s="80" t="s">
        <v>206</v>
      </c>
      <c r="AL28" s="80">
        <v>1.0602</v>
      </c>
      <c r="AM28" s="80">
        <v>4.4000000000000003E-3</v>
      </c>
      <c r="AN28" s="80">
        <v>1.1999999999999999E-3</v>
      </c>
      <c r="AO28" s="80">
        <v>0.25</v>
      </c>
      <c r="AP28" s="80">
        <v>7.0000000000000001E-3</v>
      </c>
      <c r="AQ28" s="21">
        <f t="shared" si="0"/>
        <v>62.94</v>
      </c>
      <c r="AR28" s="21">
        <f t="shared" si="1"/>
        <v>24.78</v>
      </c>
      <c r="AS28" s="21">
        <f t="shared" si="2"/>
        <v>3.788988000000002</v>
      </c>
      <c r="AT28" s="21">
        <f t="shared" si="3"/>
        <v>12.881429999999998</v>
      </c>
      <c r="AU28" s="21">
        <f t="shared" si="4"/>
        <v>4.7028400000000001</v>
      </c>
      <c r="AV28" s="21">
        <f t="shared" si="5"/>
        <v>5.25</v>
      </c>
      <c r="AW28" s="49">
        <f t="shared" si="6"/>
        <v>14.86462354</v>
      </c>
      <c r="AX28" s="49">
        <f t="shared" si="7"/>
        <v>12.920788154</v>
      </c>
      <c r="AY28" s="49">
        <f t="shared" si="8"/>
        <v>116.28709338599998</v>
      </c>
    </row>
    <row r="29" spans="1:51">
      <c r="A29" t="s">
        <v>77</v>
      </c>
      <c r="B29" s="77">
        <v>41395</v>
      </c>
      <c r="C29" s="77">
        <v>41395</v>
      </c>
      <c r="D29" s="3" t="s">
        <v>55</v>
      </c>
      <c r="E29" s="78">
        <v>14.99</v>
      </c>
      <c r="F29" s="79" t="s">
        <v>206</v>
      </c>
      <c r="G29" s="79">
        <v>0.2</v>
      </c>
      <c r="H29" s="79" t="s">
        <v>206</v>
      </c>
      <c r="I29" s="79">
        <v>0.79</v>
      </c>
      <c r="J29" s="79">
        <v>2.79</v>
      </c>
      <c r="K29" s="79" t="s">
        <v>206</v>
      </c>
      <c r="L29" s="79">
        <v>1</v>
      </c>
      <c r="M29" s="79" t="s">
        <v>206</v>
      </c>
      <c r="N29" s="79" t="s">
        <v>206</v>
      </c>
      <c r="O29" s="80">
        <v>1.67E-2</v>
      </c>
      <c r="P29" s="80">
        <v>2.0000000000000001E-4</v>
      </c>
      <c r="Q29" s="80">
        <v>-8.9999999999999998E-4</v>
      </c>
      <c r="R29" s="80" t="s">
        <v>206</v>
      </c>
      <c r="S29" s="80" t="s">
        <v>206</v>
      </c>
      <c r="T29" s="80" t="s">
        <v>206</v>
      </c>
      <c r="U29" s="80" t="s">
        <v>206</v>
      </c>
      <c r="V29" s="80" t="s">
        <v>206</v>
      </c>
      <c r="W29" s="80">
        <v>-2.9999999999999997E-4</v>
      </c>
      <c r="X29" s="80">
        <v>1.1000000000000001E-3</v>
      </c>
      <c r="Y29" s="80">
        <v>5.9999999999999995E-4</v>
      </c>
      <c r="Z29" s="80" t="s">
        <v>206</v>
      </c>
      <c r="AA29" s="80" t="s">
        <v>206</v>
      </c>
      <c r="AB29" s="80" t="s">
        <v>206</v>
      </c>
      <c r="AC29" s="80" t="s">
        <v>206</v>
      </c>
      <c r="AD29" s="80" t="s">
        <v>206</v>
      </c>
      <c r="AE29" s="80" t="s">
        <v>206</v>
      </c>
      <c r="AF29" s="80" t="s">
        <v>206</v>
      </c>
      <c r="AG29" s="80" t="s">
        <v>206</v>
      </c>
      <c r="AH29" s="80">
        <v>6.8999999999999999E-3</v>
      </c>
      <c r="AI29" s="80">
        <v>4.8999999999999998E-3</v>
      </c>
      <c r="AJ29" s="80" t="s">
        <v>206</v>
      </c>
      <c r="AK29" s="80" t="s">
        <v>206</v>
      </c>
      <c r="AL29" s="80">
        <v>1.0306999999999999</v>
      </c>
      <c r="AM29" s="80">
        <v>4.4000000000000003E-3</v>
      </c>
      <c r="AN29" s="80">
        <v>1.1999999999999999E-3</v>
      </c>
      <c r="AO29" s="80">
        <v>0.25</v>
      </c>
      <c r="AP29" s="80">
        <v>7.0000000000000001E-3</v>
      </c>
      <c r="AQ29" s="21">
        <f t="shared" si="0"/>
        <v>62.94</v>
      </c>
      <c r="AR29" s="21">
        <f t="shared" si="1"/>
        <v>32.819999999999993</v>
      </c>
      <c r="AS29" s="21">
        <f t="shared" si="2"/>
        <v>1.9322579999999967</v>
      </c>
      <c r="AT29" s="21">
        <f t="shared" si="3"/>
        <v>9.121694999999999</v>
      </c>
      <c r="AU29" s="21">
        <f t="shared" si="4"/>
        <v>4.5789400000000002</v>
      </c>
      <c r="AV29" s="21">
        <f t="shared" si="5"/>
        <v>5.25</v>
      </c>
      <c r="AW29" s="49">
        <f t="shared" si="6"/>
        <v>15.163576089999999</v>
      </c>
      <c r="AX29" s="49">
        <f t="shared" si="7"/>
        <v>13.180646908999998</v>
      </c>
      <c r="AY29" s="49">
        <f t="shared" si="8"/>
        <v>118.62582218099998</v>
      </c>
    </row>
    <row r="30" spans="1:51">
      <c r="A30" t="s">
        <v>77</v>
      </c>
      <c r="B30" s="77">
        <v>41395</v>
      </c>
      <c r="C30" s="77">
        <v>41395</v>
      </c>
      <c r="D30" s="3" t="s">
        <v>214</v>
      </c>
      <c r="E30" s="78">
        <v>15.01</v>
      </c>
      <c r="F30" s="79" t="s">
        <v>206</v>
      </c>
      <c r="G30" s="79">
        <v>0.2</v>
      </c>
      <c r="H30" s="79" t="s">
        <v>206</v>
      </c>
      <c r="I30" s="79">
        <v>0.79</v>
      </c>
      <c r="J30" s="79">
        <v>2.79</v>
      </c>
      <c r="K30" s="79" t="s">
        <v>206</v>
      </c>
      <c r="L30" s="79">
        <v>0.92</v>
      </c>
      <c r="M30" s="79" t="s">
        <v>206</v>
      </c>
      <c r="N30" s="79" t="s">
        <v>206</v>
      </c>
      <c r="O30" s="80">
        <v>1.6199999999999999E-2</v>
      </c>
      <c r="P30" s="80">
        <v>2.0000000000000001E-4</v>
      </c>
      <c r="Q30" s="80">
        <v>-1E-3</v>
      </c>
      <c r="R30" s="80" t="s">
        <v>206</v>
      </c>
      <c r="S30" s="80" t="s">
        <v>206</v>
      </c>
      <c r="T30" s="80" t="s">
        <v>206</v>
      </c>
      <c r="U30" s="80" t="s">
        <v>206</v>
      </c>
      <c r="V30" s="80" t="s">
        <v>206</v>
      </c>
      <c r="W30" s="80">
        <v>-2.9999999999999997E-4</v>
      </c>
      <c r="X30" s="80">
        <v>1E-3</v>
      </c>
      <c r="Y30" s="80">
        <v>5.9999999999999995E-4</v>
      </c>
      <c r="Z30" s="80" t="s">
        <v>206</v>
      </c>
      <c r="AA30" s="80" t="s">
        <v>206</v>
      </c>
      <c r="AB30" s="80" t="s">
        <v>206</v>
      </c>
      <c r="AC30" s="80" t="s">
        <v>206</v>
      </c>
      <c r="AD30" s="80" t="s">
        <v>206</v>
      </c>
      <c r="AE30" s="80" t="s">
        <v>206</v>
      </c>
      <c r="AF30" s="80" t="s">
        <v>206</v>
      </c>
      <c r="AG30" s="80" t="s">
        <v>206</v>
      </c>
      <c r="AH30" s="80">
        <v>6.8999999999999999E-3</v>
      </c>
      <c r="AI30" s="80">
        <v>4.8999999999999998E-3</v>
      </c>
      <c r="AJ30" s="80" t="s">
        <v>206</v>
      </c>
      <c r="AK30" s="80" t="s">
        <v>206</v>
      </c>
      <c r="AL30" s="80">
        <v>1.0306999999999999</v>
      </c>
      <c r="AM30" s="80">
        <v>4.4000000000000003E-3</v>
      </c>
      <c r="AN30" s="80">
        <v>1.1999999999999999E-3</v>
      </c>
      <c r="AO30" s="80">
        <v>0.25</v>
      </c>
      <c r="AP30" s="80">
        <v>7.0000000000000001E-3</v>
      </c>
      <c r="AQ30" s="21">
        <f t="shared" si="0"/>
        <v>62.94</v>
      </c>
      <c r="AR30" s="21">
        <f t="shared" si="1"/>
        <v>32.234999999999999</v>
      </c>
      <c r="AS30" s="21">
        <f t="shared" si="2"/>
        <v>1.9322579999999967</v>
      </c>
      <c r="AT30" s="21">
        <f t="shared" si="3"/>
        <v>9.121694999999999</v>
      </c>
      <c r="AU30" s="21">
        <f t="shared" si="4"/>
        <v>4.5789400000000002</v>
      </c>
      <c r="AV30" s="21">
        <f t="shared" si="5"/>
        <v>5.25</v>
      </c>
      <c r="AW30" s="49">
        <f t="shared" si="6"/>
        <v>15.087526089999999</v>
      </c>
      <c r="AX30" s="49">
        <f t="shared" si="7"/>
        <v>13.114541909</v>
      </c>
      <c r="AY30" s="49">
        <f t="shared" si="8"/>
        <v>118.03087718099999</v>
      </c>
    </row>
    <row r="31" spans="1:51">
      <c r="A31" t="s">
        <v>79</v>
      </c>
      <c r="B31" s="77">
        <v>41395</v>
      </c>
      <c r="C31" s="77">
        <v>41395</v>
      </c>
      <c r="D31" s="3" t="s">
        <v>55</v>
      </c>
      <c r="E31" s="78">
        <v>12.05</v>
      </c>
      <c r="F31" s="79" t="s">
        <v>206</v>
      </c>
      <c r="G31" s="79">
        <v>3.58</v>
      </c>
      <c r="H31" s="79" t="s">
        <v>206</v>
      </c>
      <c r="I31" s="79">
        <v>0.79</v>
      </c>
      <c r="J31" s="79">
        <v>3.43</v>
      </c>
      <c r="K31" s="79" t="s">
        <v>206</v>
      </c>
      <c r="L31" s="79" t="s">
        <v>206</v>
      </c>
      <c r="M31" s="79" t="s">
        <v>206</v>
      </c>
      <c r="N31" s="79" t="s">
        <v>206</v>
      </c>
      <c r="O31" s="80">
        <v>8.8000000000000005E-3</v>
      </c>
      <c r="P31" s="80" t="s">
        <v>206</v>
      </c>
      <c r="Q31" s="80">
        <v>-4.0000000000000002E-4</v>
      </c>
      <c r="R31" s="80" t="s">
        <v>206</v>
      </c>
      <c r="S31" s="80" t="s">
        <v>206</v>
      </c>
      <c r="T31" s="80" t="s">
        <v>206</v>
      </c>
      <c r="U31" s="80" t="s">
        <v>206</v>
      </c>
      <c r="V31" s="80" t="s">
        <v>206</v>
      </c>
      <c r="W31" s="80" t="s">
        <v>206</v>
      </c>
      <c r="X31" s="80" t="s">
        <v>206</v>
      </c>
      <c r="Y31" s="80" t="s">
        <v>206</v>
      </c>
      <c r="Z31" s="80" t="s">
        <v>206</v>
      </c>
      <c r="AA31" s="80" t="s">
        <v>206</v>
      </c>
      <c r="AB31" s="80" t="s">
        <v>206</v>
      </c>
      <c r="AC31" s="80" t="s">
        <v>206</v>
      </c>
      <c r="AD31" s="80">
        <v>-6.3E-3</v>
      </c>
      <c r="AE31" s="80" t="s">
        <v>206</v>
      </c>
      <c r="AF31" s="80" t="s">
        <v>206</v>
      </c>
      <c r="AG31" s="80" t="s">
        <v>206</v>
      </c>
      <c r="AH31" s="80">
        <v>6.6E-3</v>
      </c>
      <c r="AI31" s="80">
        <v>1.5E-3</v>
      </c>
      <c r="AJ31" s="80" t="s">
        <v>206</v>
      </c>
      <c r="AK31" s="80" t="s">
        <v>206</v>
      </c>
      <c r="AL31" s="80">
        <v>1.0406</v>
      </c>
      <c r="AM31" s="80">
        <v>4.4000000000000003E-3</v>
      </c>
      <c r="AN31" s="80">
        <v>1.1999999999999999E-3</v>
      </c>
      <c r="AO31" s="80">
        <v>0.25</v>
      </c>
      <c r="AP31" s="84">
        <v>4.7000000000000002E-3</v>
      </c>
      <c r="AQ31" s="21">
        <f t="shared" si="0"/>
        <v>62.94</v>
      </c>
      <c r="AR31" s="21">
        <f t="shared" si="1"/>
        <v>26.150000000000002</v>
      </c>
      <c r="AS31" s="21">
        <f t="shared" si="2"/>
        <v>2.5553639999999982</v>
      </c>
      <c r="AT31" s="21">
        <f t="shared" si="3"/>
        <v>6.3216449999999993</v>
      </c>
      <c r="AU31" s="21">
        <f t="shared" si="4"/>
        <v>4.62052</v>
      </c>
      <c r="AV31" s="21">
        <f t="shared" si="5"/>
        <v>3.5250000000000004</v>
      </c>
      <c r="AW31" s="49">
        <f t="shared" si="6"/>
        <v>13.794628770000001</v>
      </c>
      <c r="AX31" s="49">
        <f t="shared" si="7"/>
        <v>11.990715777000002</v>
      </c>
      <c r="AY31" s="49">
        <f t="shared" si="8"/>
        <v>107.91644199300001</v>
      </c>
    </row>
    <row r="32" spans="1:51">
      <c r="A32" t="s">
        <v>146</v>
      </c>
      <c r="B32" s="77">
        <v>41395</v>
      </c>
      <c r="C32" s="77">
        <v>41395</v>
      </c>
      <c r="D32" s="3" t="s">
        <v>55</v>
      </c>
      <c r="E32" s="78">
        <v>15.79</v>
      </c>
      <c r="F32" s="79" t="s">
        <v>206</v>
      </c>
      <c r="G32" s="79">
        <v>0.28999999999999998</v>
      </c>
      <c r="H32" s="79">
        <v>0.41</v>
      </c>
      <c r="I32" s="79">
        <v>0.79</v>
      </c>
      <c r="J32" s="79" t="s">
        <v>206</v>
      </c>
      <c r="K32" s="79" t="s">
        <v>206</v>
      </c>
      <c r="L32" s="79" t="s">
        <v>206</v>
      </c>
      <c r="M32" s="79" t="s">
        <v>206</v>
      </c>
      <c r="N32" s="79" t="s">
        <v>206</v>
      </c>
      <c r="O32" s="80">
        <v>1.21E-2</v>
      </c>
      <c r="P32" s="80">
        <v>2.0000000000000001E-4</v>
      </c>
      <c r="Q32" s="80">
        <v>-1.4E-3</v>
      </c>
      <c r="R32" s="80" t="s">
        <v>206</v>
      </c>
      <c r="S32" s="80" t="s">
        <v>206</v>
      </c>
      <c r="T32" s="80" t="s">
        <v>206</v>
      </c>
      <c r="U32" s="80" t="s">
        <v>206</v>
      </c>
      <c r="V32" s="80" t="s">
        <v>206</v>
      </c>
      <c r="W32" s="80" t="s">
        <v>206</v>
      </c>
      <c r="X32" s="80" t="s">
        <v>206</v>
      </c>
      <c r="Y32" s="80" t="s">
        <v>206</v>
      </c>
      <c r="Z32" s="80" t="s">
        <v>206</v>
      </c>
      <c r="AA32" s="80" t="s">
        <v>206</v>
      </c>
      <c r="AB32" s="80" t="s">
        <v>206</v>
      </c>
      <c r="AC32" s="80" t="s">
        <v>206</v>
      </c>
      <c r="AD32" s="80">
        <v>8.9999999999999998E-4</v>
      </c>
      <c r="AE32" s="80" t="s">
        <v>206</v>
      </c>
      <c r="AF32" s="80" t="s">
        <v>206</v>
      </c>
      <c r="AG32" s="80" t="s">
        <v>206</v>
      </c>
      <c r="AH32" s="80">
        <v>5.8999999999999999E-3</v>
      </c>
      <c r="AI32" s="80">
        <v>3.5999999999999999E-3</v>
      </c>
      <c r="AJ32" s="80" t="s">
        <v>206</v>
      </c>
      <c r="AK32" s="80" t="s">
        <v>206</v>
      </c>
      <c r="AL32" s="80">
        <v>1.054</v>
      </c>
      <c r="AM32" s="80">
        <v>4.4000000000000003E-3</v>
      </c>
      <c r="AN32" s="80">
        <v>1.1999999999999999E-3</v>
      </c>
      <c r="AO32" s="80">
        <v>0.25</v>
      </c>
      <c r="AP32" s="80">
        <v>7.0000000000000001E-3</v>
      </c>
      <c r="AQ32" s="21">
        <f t="shared" si="0"/>
        <v>62.94</v>
      </c>
      <c r="AR32" s="21">
        <f t="shared" si="1"/>
        <v>25.454999999999998</v>
      </c>
      <c r="AS32" s="21">
        <f t="shared" si="2"/>
        <v>3.3987600000000029</v>
      </c>
      <c r="AT32" s="21">
        <f t="shared" si="3"/>
        <v>7.5097499999999995</v>
      </c>
      <c r="AU32" s="21">
        <f t="shared" si="4"/>
        <v>4.6768000000000001</v>
      </c>
      <c r="AV32" s="21">
        <f t="shared" si="5"/>
        <v>5.25</v>
      </c>
      <c r="AW32" s="49">
        <f t="shared" si="6"/>
        <v>14.1999403</v>
      </c>
      <c r="AX32" s="49">
        <f t="shared" si="7"/>
        <v>12.34302503</v>
      </c>
      <c r="AY32" s="49">
        <f t="shared" si="8"/>
        <v>111.08722526999998</v>
      </c>
    </row>
    <row r="33" spans="1:51">
      <c r="A33" t="s">
        <v>82</v>
      </c>
      <c r="B33" s="77">
        <v>41275</v>
      </c>
      <c r="C33" s="77">
        <v>41275</v>
      </c>
      <c r="D33" s="3" t="s">
        <v>55</v>
      </c>
      <c r="E33" s="78">
        <v>15.27</v>
      </c>
      <c r="F33" s="79" t="s">
        <v>206</v>
      </c>
      <c r="G33" s="79" t="s">
        <v>206</v>
      </c>
      <c r="H33" s="79" t="s">
        <v>206</v>
      </c>
      <c r="I33" s="79" t="s">
        <v>206</v>
      </c>
      <c r="J33" s="79" t="s">
        <v>206</v>
      </c>
      <c r="K33" s="79" t="s">
        <v>206</v>
      </c>
      <c r="L33" s="79" t="s">
        <v>206</v>
      </c>
      <c r="M33" s="79" t="s">
        <v>206</v>
      </c>
      <c r="N33" s="79" t="s">
        <v>206</v>
      </c>
      <c r="O33" s="80">
        <v>1.17E-2</v>
      </c>
      <c r="P33" s="80">
        <v>6.9999999999999999E-4</v>
      </c>
      <c r="Q33" s="80">
        <v>-3.2000000000000002E-3</v>
      </c>
      <c r="R33" s="80" t="s">
        <v>206</v>
      </c>
      <c r="S33" s="80" t="s">
        <v>206</v>
      </c>
      <c r="T33" s="80" t="s">
        <v>206</v>
      </c>
      <c r="U33" s="80" t="s">
        <v>206</v>
      </c>
      <c r="V33" s="80" t="s">
        <v>206</v>
      </c>
      <c r="W33" s="80" t="s">
        <v>206</v>
      </c>
      <c r="X33" s="80" t="s">
        <v>206</v>
      </c>
      <c r="Y33" s="80" t="s">
        <v>206</v>
      </c>
      <c r="Z33" s="80" t="s">
        <v>206</v>
      </c>
      <c r="AA33" s="80">
        <v>5.0000000000000001E-4</v>
      </c>
      <c r="AB33" s="80" t="s">
        <v>206</v>
      </c>
      <c r="AC33" s="80" t="s">
        <v>206</v>
      </c>
      <c r="AD33" s="80">
        <v>2.1499999999999998E-2</v>
      </c>
      <c r="AE33" s="80" t="s">
        <v>206</v>
      </c>
      <c r="AF33" s="80" t="s">
        <v>206</v>
      </c>
      <c r="AG33" s="80" t="s">
        <v>206</v>
      </c>
      <c r="AH33" s="80">
        <v>6.7000000000000002E-3</v>
      </c>
      <c r="AI33" s="80">
        <v>5.1999999999999998E-3</v>
      </c>
      <c r="AJ33" s="80" t="s">
        <v>206</v>
      </c>
      <c r="AK33" s="80" t="s">
        <v>206</v>
      </c>
      <c r="AL33" s="80">
        <v>1.0526</v>
      </c>
      <c r="AM33" s="80">
        <v>4.4000000000000003E-3</v>
      </c>
      <c r="AN33" s="80">
        <v>1.1999999999999999E-3</v>
      </c>
      <c r="AO33" s="80">
        <v>0.25</v>
      </c>
      <c r="AP33" s="80">
        <v>7.0000000000000001E-3</v>
      </c>
      <c r="AQ33" s="21">
        <f t="shared" si="0"/>
        <v>62.94</v>
      </c>
      <c r="AR33" s="21">
        <f t="shared" si="1"/>
        <v>22.545000000000002</v>
      </c>
      <c r="AS33" s="21">
        <f t="shared" si="2"/>
        <v>3.3106439999999986</v>
      </c>
      <c r="AT33" s="21">
        <f t="shared" si="3"/>
        <v>9.3944550000000007</v>
      </c>
      <c r="AU33" s="21">
        <f t="shared" si="4"/>
        <v>4.6709199999999997</v>
      </c>
      <c r="AV33" s="21">
        <f t="shared" si="5"/>
        <v>5.25</v>
      </c>
      <c r="AW33" s="49">
        <f t="shared" si="6"/>
        <v>14.05443247</v>
      </c>
      <c r="AX33" s="49">
        <f t="shared" si="7"/>
        <v>12.216545147</v>
      </c>
      <c r="AY33" s="49">
        <f t="shared" si="8"/>
        <v>109.94890632299999</v>
      </c>
    </row>
    <row r="34" spans="1:51">
      <c r="A34" t="s">
        <v>83</v>
      </c>
      <c r="B34" s="77">
        <v>41275</v>
      </c>
      <c r="C34" s="77">
        <v>41275</v>
      </c>
      <c r="D34" s="3" t="s">
        <v>55</v>
      </c>
      <c r="E34" s="78">
        <v>14.1</v>
      </c>
      <c r="F34" s="79" t="s">
        <v>206</v>
      </c>
      <c r="G34" s="79">
        <v>-1.1399999999999999</v>
      </c>
      <c r="H34" s="79">
        <v>0.73</v>
      </c>
      <c r="I34" s="79" t="s">
        <v>206</v>
      </c>
      <c r="J34" s="79" t="s">
        <v>206</v>
      </c>
      <c r="K34" s="79" t="s">
        <v>206</v>
      </c>
      <c r="L34" s="79">
        <v>0.1</v>
      </c>
      <c r="M34" s="79">
        <v>-0.18</v>
      </c>
      <c r="N34" s="79">
        <v>0.14000000000000001</v>
      </c>
      <c r="O34" s="80">
        <v>1.72E-2</v>
      </c>
      <c r="P34" s="80" t="s">
        <v>206</v>
      </c>
      <c r="Q34" s="80">
        <v>-2.7000000000000001E-3</v>
      </c>
      <c r="R34" s="80" t="s">
        <v>206</v>
      </c>
      <c r="S34" s="80" t="s">
        <v>206</v>
      </c>
      <c r="T34" s="80" t="s">
        <v>206</v>
      </c>
      <c r="U34" s="80">
        <v>6.9999999999999999E-4</v>
      </c>
      <c r="V34" s="80" t="s">
        <v>206</v>
      </c>
      <c r="W34" s="80" t="s">
        <v>206</v>
      </c>
      <c r="X34" s="80" t="s">
        <v>206</v>
      </c>
      <c r="Y34" s="80">
        <v>2.9999999999999997E-4</v>
      </c>
      <c r="Z34" s="80" t="s">
        <v>206</v>
      </c>
      <c r="AA34" s="80" t="s">
        <v>206</v>
      </c>
      <c r="AB34" s="80" t="s">
        <v>206</v>
      </c>
      <c r="AC34" s="80" t="s">
        <v>206</v>
      </c>
      <c r="AD34" s="80">
        <v>-1E-4</v>
      </c>
      <c r="AE34" s="80" t="s">
        <v>206</v>
      </c>
      <c r="AF34" s="80" t="s">
        <v>206</v>
      </c>
      <c r="AG34" s="80" t="s">
        <v>206</v>
      </c>
      <c r="AH34" s="80">
        <v>7.0000000000000001E-3</v>
      </c>
      <c r="AI34" s="80">
        <v>5.4000000000000003E-3</v>
      </c>
      <c r="AJ34" s="80" t="s">
        <v>206</v>
      </c>
      <c r="AK34" s="80" t="s">
        <v>206</v>
      </c>
      <c r="AL34" s="80">
        <v>1.0208999999999999</v>
      </c>
      <c r="AM34" s="80">
        <v>4.4000000000000003E-3</v>
      </c>
      <c r="AN34" s="80">
        <v>1.1999999999999999E-3</v>
      </c>
      <c r="AO34" s="80">
        <v>0.25</v>
      </c>
      <c r="AP34" s="80">
        <v>7.0000000000000001E-3</v>
      </c>
      <c r="AQ34" s="21">
        <f t="shared" si="0"/>
        <v>62.94</v>
      </c>
      <c r="AR34" s="21">
        <f t="shared" si="1"/>
        <v>25.375</v>
      </c>
      <c r="AS34" s="21">
        <f t="shared" si="2"/>
        <v>1.3154459999999948</v>
      </c>
      <c r="AT34" s="21">
        <f t="shared" si="3"/>
        <v>9.49437</v>
      </c>
      <c r="AU34" s="21">
        <f t="shared" si="4"/>
        <v>4.5377799999999997</v>
      </c>
      <c r="AV34" s="21">
        <f t="shared" si="5"/>
        <v>5.25</v>
      </c>
      <c r="AW34" s="49">
        <f t="shared" si="6"/>
        <v>14.158637479999999</v>
      </c>
      <c r="AX34" s="49">
        <f t="shared" si="7"/>
        <v>12.307123347999999</v>
      </c>
      <c r="AY34" s="49">
        <f t="shared" si="8"/>
        <v>110.76411013199998</v>
      </c>
    </row>
    <row r="35" spans="1:51">
      <c r="A35" t="s">
        <v>84</v>
      </c>
      <c r="B35" s="77">
        <v>41395</v>
      </c>
      <c r="C35" s="77">
        <v>41395</v>
      </c>
      <c r="D35" s="3" t="s">
        <v>55</v>
      </c>
      <c r="E35" s="78">
        <v>18.170000000000002</v>
      </c>
      <c r="F35" s="79" t="s">
        <v>206</v>
      </c>
      <c r="G35" s="79">
        <v>2.42</v>
      </c>
      <c r="H35" s="79" t="s">
        <v>206</v>
      </c>
      <c r="I35" s="79">
        <v>0.79</v>
      </c>
      <c r="J35" s="79">
        <v>3.47</v>
      </c>
      <c r="K35" s="79" t="s">
        <v>206</v>
      </c>
      <c r="L35" s="79" t="s">
        <v>206</v>
      </c>
      <c r="M35" s="79" t="s">
        <v>206</v>
      </c>
      <c r="N35" s="79" t="s">
        <v>206</v>
      </c>
      <c r="O35" s="80">
        <v>2.6499999999999999E-2</v>
      </c>
      <c r="P35" s="80">
        <v>4.0000000000000002E-4</v>
      </c>
      <c r="Q35" s="80">
        <v>-2.3E-3</v>
      </c>
      <c r="R35" s="80" t="s">
        <v>206</v>
      </c>
      <c r="S35" s="80" t="s">
        <v>206</v>
      </c>
      <c r="T35" s="80" t="s">
        <v>206</v>
      </c>
      <c r="U35" s="80">
        <v>-1.8E-3</v>
      </c>
      <c r="V35" s="80" t="s">
        <v>206</v>
      </c>
      <c r="W35" s="80">
        <v>-2.9999999999999997E-4</v>
      </c>
      <c r="X35" s="80" t="s">
        <v>206</v>
      </c>
      <c r="Y35" s="80" t="s">
        <v>206</v>
      </c>
      <c r="Z35" s="80" t="s">
        <v>206</v>
      </c>
      <c r="AA35" s="80" t="s">
        <v>206</v>
      </c>
      <c r="AB35" s="80" t="s">
        <v>206</v>
      </c>
      <c r="AC35" s="80" t="s">
        <v>206</v>
      </c>
      <c r="AD35" s="80">
        <v>-1E-3</v>
      </c>
      <c r="AE35" s="80" t="s">
        <v>206</v>
      </c>
      <c r="AF35" s="80" t="s">
        <v>206</v>
      </c>
      <c r="AG35" s="80" t="s">
        <v>206</v>
      </c>
      <c r="AH35" s="80">
        <v>6.4999999999999997E-3</v>
      </c>
      <c r="AI35" s="80">
        <v>4.7999999999999996E-3</v>
      </c>
      <c r="AJ35" s="80" t="s">
        <v>206</v>
      </c>
      <c r="AK35" s="80" t="s">
        <v>206</v>
      </c>
      <c r="AL35" s="80">
        <v>1.0680000000000001</v>
      </c>
      <c r="AM35" s="80">
        <v>4.4000000000000003E-3</v>
      </c>
      <c r="AN35" s="80">
        <v>1.1999999999999999E-3</v>
      </c>
      <c r="AO35" s="80">
        <v>0.25</v>
      </c>
      <c r="AP35" s="80">
        <v>7.0000000000000001E-3</v>
      </c>
      <c r="AQ35" s="21">
        <f t="shared" si="0"/>
        <v>62.94</v>
      </c>
      <c r="AR35" s="21">
        <f t="shared" si="1"/>
        <v>41.725000000000001</v>
      </c>
      <c r="AS35" s="21">
        <f t="shared" si="2"/>
        <v>4.2799200000000033</v>
      </c>
      <c r="AT35" s="21">
        <f t="shared" si="3"/>
        <v>9.0512999999999995</v>
      </c>
      <c r="AU35" s="21">
        <f t="shared" si="4"/>
        <v>4.7356000000000007</v>
      </c>
      <c r="AV35" s="21">
        <f t="shared" si="5"/>
        <v>5.25</v>
      </c>
      <c r="AW35" s="49">
        <f t="shared" si="6"/>
        <v>16.6376366</v>
      </c>
      <c r="AX35" s="49">
        <f t="shared" si="7"/>
        <v>14.461945660000001</v>
      </c>
      <c r="AY35" s="49">
        <f t="shared" si="8"/>
        <v>130.15751094000001</v>
      </c>
    </row>
    <row r="36" spans="1:51">
      <c r="A36" t="s">
        <v>87</v>
      </c>
      <c r="B36" s="77">
        <v>41395</v>
      </c>
      <c r="C36" s="77">
        <v>41395</v>
      </c>
      <c r="D36" s="3" t="s">
        <v>55</v>
      </c>
      <c r="E36" s="78">
        <v>12.31</v>
      </c>
      <c r="F36" s="79" t="s">
        <v>206</v>
      </c>
      <c r="G36" s="79">
        <v>1.31</v>
      </c>
      <c r="H36" s="79">
        <v>1.1299999999999999</v>
      </c>
      <c r="I36" s="79">
        <v>0.79</v>
      </c>
      <c r="J36" s="79" t="s">
        <v>206</v>
      </c>
      <c r="K36" s="79" t="s">
        <v>206</v>
      </c>
      <c r="L36" s="79" t="s">
        <v>206</v>
      </c>
      <c r="M36" s="79" t="s">
        <v>206</v>
      </c>
      <c r="N36" s="79" t="s">
        <v>206</v>
      </c>
      <c r="O36" s="80">
        <v>1.1599999999999999E-2</v>
      </c>
      <c r="P36" s="80">
        <v>1.1999999999999999E-3</v>
      </c>
      <c r="Q36" s="80">
        <v>-1.8E-3</v>
      </c>
      <c r="R36" s="80" t="s">
        <v>206</v>
      </c>
      <c r="S36" s="80" t="s">
        <v>206</v>
      </c>
      <c r="T36" s="80" t="s">
        <v>206</v>
      </c>
      <c r="U36" s="80" t="s">
        <v>206</v>
      </c>
      <c r="V36" s="80" t="s">
        <v>206</v>
      </c>
      <c r="W36" s="80" t="s">
        <v>206</v>
      </c>
      <c r="X36" s="80" t="s">
        <v>206</v>
      </c>
      <c r="Y36" s="80">
        <v>6.9999999999999999E-4</v>
      </c>
      <c r="Z36" s="80" t="s">
        <v>206</v>
      </c>
      <c r="AA36" s="80" t="s">
        <v>206</v>
      </c>
      <c r="AB36" s="80" t="s">
        <v>206</v>
      </c>
      <c r="AC36" s="80" t="s">
        <v>206</v>
      </c>
      <c r="AD36" s="80">
        <v>1.1999999999999999E-3</v>
      </c>
      <c r="AE36" s="80" t="s">
        <v>206</v>
      </c>
      <c r="AF36" s="80" t="s">
        <v>206</v>
      </c>
      <c r="AG36" s="80" t="s">
        <v>206</v>
      </c>
      <c r="AH36" s="80">
        <v>6.7000000000000002E-3</v>
      </c>
      <c r="AI36" s="80">
        <v>4.8999999999999998E-3</v>
      </c>
      <c r="AJ36" s="80" t="s">
        <v>206</v>
      </c>
      <c r="AK36" s="80" t="s">
        <v>206</v>
      </c>
      <c r="AL36" s="80">
        <v>1.0602</v>
      </c>
      <c r="AM36" s="80">
        <v>4.4000000000000003E-3</v>
      </c>
      <c r="AN36" s="80">
        <v>1.1999999999999999E-3</v>
      </c>
      <c r="AO36" s="80">
        <v>0.25</v>
      </c>
      <c r="AP36" s="80">
        <v>7.0000000000000001E-3</v>
      </c>
      <c r="AQ36" s="21">
        <f t="shared" si="0"/>
        <v>62.94</v>
      </c>
      <c r="AR36" s="21">
        <f t="shared" si="1"/>
        <v>24.314999999999998</v>
      </c>
      <c r="AS36" s="21">
        <f t="shared" si="2"/>
        <v>3.788988000000002</v>
      </c>
      <c r="AT36" s="21">
        <f t="shared" si="3"/>
        <v>9.2237399999999994</v>
      </c>
      <c r="AU36" s="21">
        <f t="shared" si="4"/>
        <v>4.7028400000000001</v>
      </c>
      <c r="AV36" s="21">
        <f t="shared" si="5"/>
        <v>5.25</v>
      </c>
      <c r="AW36" s="49">
        <f t="shared" si="6"/>
        <v>14.32867384</v>
      </c>
      <c r="AX36" s="49">
        <f t="shared" si="7"/>
        <v>12.454924184000001</v>
      </c>
      <c r="AY36" s="49">
        <f t="shared" si="8"/>
        <v>112.094317656</v>
      </c>
    </row>
    <row r="37" spans="1:51">
      <c r="A37" t="s">
        <v>88</v>
      </c>
      <c r="B37" s="77">
        <v>41395</v>
      </c>
      <c r="C37" s="77">
        <v>41395</v>
      </c>
      <c r="D37" s="3" t="s">
        <v>55</v>
      </c>
      <c r="E37" s="78">
        <v>9.19</v>
      </c>
      <c r="F37" s="79" t="s">
        <v>206</v>
      </c>
      <c r="G37" s="79" t="s">
        <v>206</v>
      </c>
      <c r="H37" s="79" t="s">
        <v>206</v>
      </c>
      <c r="I37" s="79">
        <v>0.79</v>
      </c>
      <c r="J37" s="79" t="s">
        <v>206</v>
      </c>
      <c r="K37" s="79" t="s">
        <v>206</v>
      </c>
      <c r="L37" s="79" t="s">
        <v>206</v>
      </c>
      <c r="M37" s="79" t="s">
        <v>206</v>
      </c>
      <c r="N37" s="79" t="s">
        <v>206</v>
      </c>
      <c r="O37" s="80">
        <v>1.6E-2</v>
      </c>
      <c r="P37" s="80">
        <v>6.9999999999999999E-4</v>
      </c>
      <c r="Q37" s="80">
        <v>-2.8E-3</v>
      </c>
      <c r="R37" s="80">
        <v>-2.0999999999999999E-3</v>
      </c>
      <c r="S37" s="80" t="s">
        <v>206</v>
      </c>
      <c r="T37" s="80" t="s">
        <v>206</v>
      </c>
      <c r="U37" s="80" t="s">
        <v>206</v>
      </c>
      <c r="V37" s="80" t="s">
        <v>206</v>
      </c>
      <c r="W37" s="80">
        <v>-1E-4</v>
      </c>
      <c r="X37" s="80" t="s">
        <v>206</v>
      </c>
      <c r="Y37" s="80" t="s">
        <v>206</v>
      </c>
      <c r="Z37" s="80" t="s">
        <v>206</v>
      </c>
      <c r="AA37" s="80" t="s">
        <v>206</v>
      </c>
      <c r="AB37" s="80" t="s">
        <v>206</v>
      </c>
      <c r="AC37" s="80" t="s">
        <v>206</v>
      </c>
      <c r="AD37" s="80">
        <v>6.9999999999999999E-4</v>
      </c>
      <c r="AE37" s="80">
        <v>1.8E-3</v>
      </c>
      <c r="AF37" s="80" t="s">
        <v>206</v>
      </c>
      <c r="AG37" s="80" t="s">
        <v>206</v>
      </c>
      <c r="AH37" s="80">
        <v>6.1000000000000004E-3</v>
      </c>
      <c r="AI37" s="80">
        <v>4.7999999999999996E-3</v>
      </c>
      <c r="AJ37" s="80" t="s">
        <v>206</v>
      </c>
      <c r="AK37" s="80" t="s">
        <v>206</v>
      </c>
      <c r="AL37" s="80">
        <v>1.046</v>
      </c>
      <c r="AM37" s="80">
        <v>4.4000000000000003E-3</v>
      </c>
      <c r="AN37" s="80">
        <v>1.1999999999999999E-3</v>
      </c>
      <c r="AO37" s="80">
        <v>0.25</v>
      </c>
      <c r="AP37" s="80">
        <v>7.0000000000000001E-3</v>
      </c>
      <c r="AQ37" s="21">
        <f t="shared" si="0"/>
        <v>62.94</v>
      </c>
      <c r="AR37" s="21">
        <f t="shared" si="1"/>
        <v>18.755000000000003</v>
      </c>
      <c r="AS37" s="21">
        <f t="shared" si="2"/>
        <v>2.8952400000000025</v>
      </c>
      <c r="AT37" s="21">
        <f t="shared" si="3"/>
        <v>8.55105</v>
      </c>
      <c r="AU37" s="21">
        <f t="shared" si="4"/>
        <v>4.6432000000000002</v>
      </c>
      <c r="AV37" s="21">
        <f t="shared" si="5"/>
        <v>5.25</v>
      </c>
      <c r="AW37" s="49">
        <f t="shared" si="6"/>
        <v>13.3944837</v>
      </c>
      <c r="AX37" s="49">
        <f t="shared" si="7"/>
        <v>11.64289737</v>
      </c>
      <c r="AY37" s="49">
        <f t="shared" si="8"/>
        <v>104.78607633</v>
      </c>
    </row>
    <row r="38" spans="1:51">
      <c r="A38" t="s">
        <v>89</v>
      </c>
      <c r="B38" s="77">
        <v>41275</v>
      </c>
      <c r="C38" s="77">
        <v>41275</v>
      </c>
      <c r="D38" s="3" t="s">
        <v>55</v>
      </c>
      <c r="E38" s="78">
        <v>14.69</v>
      </c>
      <c r="F38" s="79" t="s">
        <v>206</v>
      </c>
      <c r="G38" s="79">
        <v>-0.61</v>
      </c>
      <c r="H38" s="79" t="s">
        <v>206</v>
      </c>
      <c r="I38" s="79" t="s">
        <v>206</v>
      </c>
      <c r="J38" s="79">
        <v>1.47</v>
      </c>
      <c r="K38" s="79" t="s">
        <v>206</v>
      </c>
      <c r="L38" s="79">
        <v>0.04</v>
      </c>
      <c r="M38" s="79" t="s">
        <v>206</v>
      </c>
      <c r="N38" s="79" t="s">
        <v>206</v>
      </c>
      <c r="O38" s="80">
        <v>1.4500000000000001E-2</v>
      </c>
      <c r="P38" s="81">
        <v>6.0000000000000002E-5</v>
      </c>
      <c r="Q38" s="80">
        <v>-1.4E-3</v>
      </c>
      <c r="R38" s="80" t="s">
        <v>206</v>
      </c>
      <c r="S38" s="80" t="s">
        <v>206</v>
      </c>
      <c r="T38" s="80" t="s">
        <v>206</v>
      </c>
      <c r="U38" s="80">
        <v>1.1000000000000001E-3</v>
      </c>
      <c r="V38" s="80" t="s">
        <v>206</v>
      </c>
      <c r="W38" s="80">
        <v>-1E-4</v>
      </c>
      <c r="X38" s="80" t="s">
        <v>206</v>
      </c>
      <c r="Y38" s="80" t="s">
        <v>206</v>
      </c>
      <c r="Z38" s="80" t="s">
        <v>206</v>
      </c>
      <c r="AA38" s="80" t="s">
        <v>206</v>
      </c>
      <c r="AB38" s="80" t="s">
        <v>206</v>
      </c>
      <c r="AC38" s="80" t="s">
        <v>206</v>
      </c>
      <c r="AD38" s="80">
        <v>5.0000000000000001E-4</v>
      </c>
      <c r="AE38" s="80" t="s">
        <v>206</v>
      </c>
      <c r="AF38" s="80" t="s">
        <v>206</v>
      </c>
      <c r="AG38" s="80" t="s">
        <v>206</v>
      </c>
      <c r="AH38" s="80">
        <v>7.0000000000000001E-3</v>
      </c>
      <c r="AI38" s="80">
        <v>5.3E-3</v>
      </c>
      <c r="AJ38" s="80" t="s">
        <v>206</v>
      </c>
      <c r="AK38" s="80" t="s">
        <v>206</v>
      </c>
      <c r="AL38" s="80">
        <v>1.0407</v>
      </c>
      <c r="AM38" s="80">
        <v>4.4000000000000003E-3</v>
      </c>
      <c r="AN38" s="80">
        <v>1.1999999999999999E-3</v>
      </c>
      <c r="AO38" s="80">
        <v>0.25</v>
      </c>
      <c r="AP38" s="80">
        <v>7.0000000000000001E-3</v>
      </c>
      <c r="AQ38" s="21">
        <f t="shared" si="0"/>
        <v>62.94</v>
      </c>
      <c r="AR38" s="21">
        <f t="shared" si="1"/>
        <v>26.21</v>
      </c>
      <c r="AS38" s="21">
        <f t="shared" si="2"/>
        <v>2.5616579999999973</v>
      </c>
      <c r="AT38" s="21">
        <f t="shared" si="3"/>
        <v>9.6004574999999992</v>
      </c>
      <c r="AU38" s="21">
        <f t="shared" si="4"/>
        <v>4.62094</v>
      </c>
      <c r="AV38" s="21">
        <f t="shared" si="5"/>
        <v>5.25</v>
      </c>
      <c r="AW38" s="49">
        <f t="shared" si="6"/>
        <v>14.453797215000002</v>
      </c>
      <c r="AX38" s="49">
        <f t="shared" si="7"/>
        <v>12.563685271500001</v>
      </c>
      <c r="AY38" s="49">
        <f t="shared" si="8"/>
        <v>113.0731674435</v>
      </c>
    </row>
    <row r="39" spans="1:51">
      <c r="A39" t="s">
        <v>90</v>
      </c>
      <c r="B39" s="77">
        <v>41395</v>
      </c>
      <c r="C39" s="77">
        <v>41395</v>
      </c>
      <c r="D39" s="3" t="s">
        <v>55</v>
      </c>
      <c r="E39" s="78">
        <v>13.62</v>
      </c>
      <c r="F39" s="79" t="s">
        <v>206</v>
      </c>
      <c r="G39" s="79">
        <v>1.08</v>
      </c>
      <c r="H39" s="79">
        <v>0.26</v>
      </c>
      <c r="I39" s="79">
        <v>0.79</v>
      </c>
      <c r="J39" s="79" t="s">
        <v>206</v>
      </c>
      <c r="K39" s="79" t="s">
        <v>206</v>
      </c>
      <c r="L39" s="79" t="s">
        <v>206</v>
      </c>
      <c r="M39" s="79" t="s">
        <v>206</v>
      </c>
      <c r="N39" s="79" t="s">
        <v>206</v>
      </c>
      <c r="O39" s="80">
        <v>1.37E-2</v>
      </c>
      <c r="P39" s="80">
        <v>5.4000000000000003E-3</v>
      </c>
      <c r="Q39" s="80">
        <v>-3.8999999999999998E-3</v>
      </c>
      <c r="R39" s="80" t="s">
        <v>206</v>
      </c>
      <c r="S39" s="80" t="s">
        <v>206</v>
      </c>
      <c r="T39" s="80" t="s">
        <v>206</v>
      </c>
      <c r="U39" s="80" t="s">
        <v>206</v>
      </c>
      <c r="V39" s="80" t="s">
        <v>206</v>
      </c>
      <c r="W39" s="80" t="s">
        <v>206</v>
      </c>
      <c r="X39" s="80" t="s">
        <v>206</v>
      </c>
      <c r="Y39" s="80" t="s">
        <v>206</v>
      </c>
      <c r="Z39" s="80" t="s">
        <v>206</v>
      </c>
      <c r="AA39" s="80">
        <v>8.0000000000000004E-4</v>
      </c>
      <c r="AB39" s="80" t="s">
        <v>206</v>
      </c>
      <c r="AC39" s="80" t="s">
        <v>206</v>
      </c>
      <c r="AD39" s="80">
        <v>3.2000000000000002E-3</v>
      </c>
      <c r="AE39" s="80" t="s">
        <v>206</v>
      </c>
      <c r="AF39" s="80" t="s">
        <v>206</v>
      </c>
      <c r="AG39" s="80" t="s">
        <v>206</v>
      </c>
      <c r="AH39" s="80">
        <v>6.4000000000000003E-3</v>
      </c>
      <c r="AI39" s="80">
        <v>4.7000000000000002E-3</v>
      </c>
      <c r="AJ39" s="80" t="s">
        <v>206</v>
      </c>
      <c r="AK39" s="80" t="s">
        <v>206</v>
      </c>
      <c r="AL39" s="80">
        <v>1.0771999999999999</v>
      </c>
      <c r="AM39" s="80">
        <v>4.4000000000000003E-3</v>
      </c>
      <c r="AN39" s="80">
        <v>1.1999999999999999E-3</v>
      </c>
      <c r="AO39" s="80">
        <v>0.25</v>
      </c>
      <c r="AP39" s="80">
        <v>7.0000000000000001E-3</v>
      </c>
      <c r="AQ39" s="21">
        <f t="shared" si="0"/>
        <v>62.94</v>
      </c>
      <c r="AR39" s="21">
        <f t="shared" si="1"/>
        <v>27.75</v>
      </c>
      <c r="AS39" s="21">
        <f t="shared" si="2"/>
        <v>4.8589679999999955</v>
      </c>
      <c r="AT39" s="21">
        <f t="shared" si="3"/>
        <v>8.9676899999999993</v>
      </c>
      <c r="AU39" s="21">
        <f t="shared" si="4"/>
        <v>4.7742399999999998</v>
      </c>
      <c r="AV39" s="21">
        <f t="shared" si="5"/>
        <v>5.25</v>
      </c>
      <c r="AW39" s="49">
        <f t="shared" si="6"/>
        <v>14.890316740000001</v>
      </c>
      <c r="AX39" s="49">
        <f t="shared" si="7"/>
        <v>12.943121474000002</v>
      </c>
      <c r="AY39" s="49">
        <f t="shared" si="8"/>
        <v>116.48809326599999</v>
      </c>
    </row>
    <row r="40" spans="1:51">
      <c r="A40" t="s">
        <v>91</v>
      </c>
      <c r="B40" s="77">
        <v>41395</v>
      </c>
      <c r="C40" s="77">
        <v>41395</v>
      </c>
      <c r="D40" s="3" t="s">
        <v>55</v>
      </c>
      <c r="E40" s="78">
        <v>5.99</v>
      </c>
      <c r="F40" s="79" t="s">
        <v>206</v>
      </c>
      <c r="G40" s="79">
        <v>-1.35</v>
      </c>
      <c r="H40" s="79" t="s">
        <v>206</v>
      </c>
      <c r="I40" s="79">
        <v>0.79</v>
      </c>
      <c r="J40" s="79">
        <v>1.39</v>
      </c>
      <c r="K40" s="79" t="s">
        <v>206</v>
      </c>
      <c r="L40" s="79" t="s">
        <v>206</v>
      </c>
      <c r="M40" s="79" t="s">
        <v>206</v>
      </c>
      <c r="N40" s="79" t="s">
        <v>206</v>
      </c>
      <c r="O40" s="80">
        <v>8.0999999999999996E-3</v>
      </c>
      <c r="P40" s="80">
        <v>4.0000000000000002E-4</v>
      </c>
      <c r="Q40" s="80">
        <v>1.1000000000000001E-3</v>
      </c>
      <c r="R40" s="80" t="s">
        <v>206</v>
      </c>
      <c r="S40" s="80" t="s">
        <v>206</v>
      </c>
      <c r="T40" s="80" t="s">
        <v>206</v>
      </c>
      <c r="U40" s="80" t="s">
        <v>206</v>
      </c>
      <c r="V40" s="80" t="s">
        <v>206</v>
      </c>
      <c r="W40" s="80" t="s">
        <v>206</v>
      </c>
      <c r="X40" s="80">
        <v>2.3999999999999998E-3</v>
      </c>
      <c r="Y40" s="80" t="s">
        <v>206</v>
      </c>
      <c r="Z40" s="80" t="s">
        <v>206</v>
      </c>
      <c r="AA40" s="80" t="s">
        <v>206</v>
      </c>
      <c r="AB40" s="80" t="s">
        <v>206</v>
      </c>
      <c r="AC40" s="80" t="s">
        <v>206</v>
      </c>
      <c r="AD40" s="80">
        <v>6.0000000000000001E-3</v>
      </c>
      <c r="AE40" s="80" t="s">
        <v>206</v>
      </c>
      <c r="AF40" s="80" t="s">
        <v>206</v>
      </c>
      <c r="AG40" s="80" t="s">
        <v>206</v>
      </c>
      <c r="AH40" s="80">
        <v>6.8999999999999999E-3</v>
      </c>
      <c r="AI40" s="80">
        <v>3.0999999999999999E-3</v>
      </c>
      <c r="AJ40" s="80" t="s">
        <v>206</v>
      </c>
      <c r="AK40" s="80" t="s">
        <v>206</v>
      </c>
      <c r="AL40" s="80">
        <v>1.0446</v>
      </c>
      <c r="AM40" s="80">
        <v>4.4000000000000003E-3</v>
      </c>
      <c r="AN40" s="80">
        <v>1.1999999999999999E-3</v>
      </c>
      <c r="AO40" s="80">
        <v>0.25</v>
      </c>
      <c r="AP40" s="80">
        <v>7.0000000000000001E-3</v>
      </c>
      <c r="AQ40" s="21">
        <f t="shared" si="0"/>
        <v>62.94</v>
      </c>
      <c r="AR40" s="21">
        <f t="shared" si="1"/>
        <v>15.819999999999999</v>
      </c>
      <c r="AS40" s="21">
        <f t="shared" si="2"/>
        <v>2.8071239999999982</v>
      </c>
      <c r="AT40" s="21">
        <f t="shared" si="3"/>
        <v>7.8344999999999994</v>
      </c>
      <c r="AU40" s="21">
        <f t="shared" si="4"/>
        <v>4.6373199999999999</v>
      </c>
      <c r="AV40" s="21">
        <f t="shared" si="5"/>
        <v>5.25</v>
      </c>
      <c r="AW40" s="49">
        <f t="shared" si="6"/>
        <v>12.907562720000001</v>
      </c>
      <c r="AX40" s="49">
        <f t="shared" si="7"/>
        <v>11.219650672</v>
      </c>
      <c r="AY40" s="49">
        <f t="shared" si="8"/>
        <v>100.976856048</v>
      </c>
    </row>
    <row r="41" spans="1:51">
      <c r="A41" t="s">
        <v>92</v>
      </c>
      <c r="B41" s="77">
        <v>41395</v>
      </c>
      <c r="C41" s="77">
        <v>41395</v>
      </c>
      <c r="D41" s="3" t="s">
        <v>55</v>
      </c>
      <c r="E41" s="78">
        <v>9.9600000000000009</v>
      </c>
      <c r="F41" s="79" t="s">
        <v>206</v>
      </c>
      <c r="G41" s="79">
        <v>0.14000000000000001</v>
      </c>
      <c r="H41" s="79" t="s">
        <v>206</v>
      </c>
      <c r="I41" s="79">
        <v>0.79</v>
      </c>
      <c r="J41" s="79">
        <v>0.41</v>
      </c>
      <c r="K41" s="79" t="s">
        <v>206</v>
      </c>
      <c r="L41" s="79">
        <v>0.02</v>
      </c>
      <c r="M41" s="79" t="s">
        <v>206</v>
      </c>
      <c r="N41" s="79" t="s">
        <v>206</v>
      </c>
      <c r="O41" s="80">
        <v>1.4500000000000001E-2</v>
      </c>
      <c r="P41" s="80" t="s">
        <v>206</v>
      </c>
      <c r="Q41" s="80" t="s">
        <v>206</v>
      </c>
      <c r="R41" s="80" t="s">
        <v>206</v>
      </c>
      <c r="S41" s="80" t="s">
        <v>206</v>
      </c>
      <c r="T41" s="80" t="s">
        <v>206</v>
      </c>
      <c r="U41" s="80" t="s">
        <v>206</v>
      </c>
      <c r="V41" s="80" t="s">
        <v>206</v>
      </c>
      <c r="W41" s="80" t="s">
        <v>206</v>
      </c>
      <c r="X41" s="80" t="s">
        <v>206</v>
      </c>
      <c r="Y41" s="80" t="s">
        <v>206</v>
      </c>
      <c r="Z41" s="80" t="s">
        <v>206</v>
      </c>
      <c r="AA41" s="80" t="s">
        <v>206</v>
      </c>
      <c r="AB41" s="80" t="s">
        <v>206</v>
      </c>
      <c r="AC41" s="80" t="s">
        <v>206</v>
      </c>
      <c r="AD41" s="80" t="s">
        <v>206</v>
      </c>
      <c r="AE41" s="80" t="s">
        <v>206</v>
      </c>
      <c r="AF41" s="80" t="s">
        <v>206</v>
      </c>
      <c r="AG41" s="80" t="s">
        <v>206</v>
      </c>
      <c r="AH41" s="80">
        <v>7.4999999999999997E-3</v>
      </c>
      <c r="AI41" s="80">
        <v>5.4999999999999997E-3</v>
      </c>
      <c r="AJ41" s="80" t="s">
        <v>206</v>
      </c>
      <c r="AK41" s="80" t="s">
        <v>206</v>
      </c>
      <c r="AL41" s="80">
        <v>1.0348999999999999</v>
      </c>
      <c r="AM41" s="80">
        <v>4.4000000000000003E-3</v>
      </c>
      <c r="AN41" s="80">
        <v>1.1999999999999999E-3</v>
      </c>
      <c r="AO41" s="80">
        <v>0.25</v>
      </c>
      <c r="AP41" s="80">
        <v>7.0000000000000001E-3</v>
      </c>
      <c r="AQ41" s="21">
        <f t="shared" si="0"/>
        <v>62.94</v>
      </c>
      <c r="AR41" s="21">
        <f t="shared" si="1"/>
        <v>22.195</v>
      </c>
      <c r="AS41" s="21">
        <f t="shared" si="2"/>
        <v>2.1966059999999956</v>
      </c>
      <c r="AT41" s="21">
        <f t="shared" si="3"/>
        <v>10.090274999999998</v>
      </c>
      <c r="AU41" s="21">
        <f t="shared" si="4"/>
        <v>4.5965800000000003</v>
      </c>
      <c r="AV41" s="21">
        <f t="shared" si="5"/>
        <v>5.25</v>
      </c>
      <c r="AW41" s="49">
        <f t="shared" si="6"/>
        <v>13.944899929999998</v>
      </c>
      <c r="AX41" s="49">
        <f t="shared" si="7"/>
        <v>12.121336093</v>
      </c>
      <c r="AY41" s="49">
        <f t="shared" si="8"/>
        <v>109.092024837</v>
      </c>
    </row>
    <row r="42" spans="1:51" ht="26.25">
      <c r="A42" s="91" t="s">
        <v>215</v>
      </c>
      <c r="B42" s="113">
        <v>41275</v>
      </c>
      <c r="C42" s="113">
        <v>41275</v>
      </c>
      <c r="D42" s="89" t="s">
        <v>216</v>
      </c>
      <c r="E42" s="78">
        <v>19.93</v>
      </c>
      <c r="F42" s="79">
        <v>3.92</v>
      </c>
      <c r="G42" s="79" t="s">
        <v>206</v>
      </c>
      <c r="H42" s="79" t="s">
        <v>206</v>
      </c>
      <c r="I42" s="79" t="s">
        <v>206</v>
      </c>
      <c r="J42" s="79" t="s">
        <v>206</v>
      </c>
      <c r="K42" s="79" t="s">
        <v>206</v>
      </c>
      <c r="L42" s="79" t="s">
        <v>206</v>
      </c>
      <c r="M42" s="79" t="s">
        <v>206</v>
      </c>
      <c r="N42" s="79" t="s">
        <v>206</v>
      </c>
      <c r="O42" s="81">
        <v>3.3353000000000001E-2</v>
      </c>
      <c r="P42" s="80" t="s">
        <v>206</v>
      </c>
      <c r="Q42" s="81">
        <v>-8.9999999999999998E-4</v>
      </c>
      <c r="R42" s="80" t="s">
        <v>206</v>
      </c>
      <c r="S42" s="80" t="s">
        <v>206</v>
      </c>
      <c r="T42" s="80" t="s">
        <v>206</v>
      </c>
      <c r="U42" s="80" t="s">
        <v>206</v>
      </c>
      <c r="V42" s="80" t="s">
        <v>206</v>
      </c>
      <c r="W42" s="81">
        <v>-5.0000000000000002E-5</v>
      </c>
      <c r="X42" s="81">
        <v>6.2E-4</v>
      </c>
      <c r="Y42" s="80" t="s">
        <v>206</v>
      </c>
      <c r="Z42" s="80" t="s">
        <v>206</v>
      </c>
      <c r="AA42" s="80" t="s">
        <v>206</v>
      </c>
      <c r="AB42" s="81">
        <v>5.1000000000000004E-4</v>
      </c>
      <c r="AC42" s="80" t="s">
        <v>206</v>
      </c>
      <c r="AD42" s="80">
        <v>-5.0000000000000001E-4</v>
      </c>
      <c r="AE42" s="80" t="s">
        <v>206</v>
      </c>
      <c r="AF42" s="80" t="s">
        <v>206</v>
      </c>
      <c r="AG42" s="80" t="s">
        <v>206</v>
      </c>
      <c r="AH42" s="81">
        <v>7.0699999999999999E-3</v>
      </c>
      <c r="AI42" s="81">
        <v>5.0899999999999999E-3</v>
      </c>
      <c r="AJ42" s="80" t="s">
        <v>206</v>
      </c>
      <c r="AK42" s="80" t="s">
        <v>206</v>
      </c>
      <c r="AL42" s="80">
        <v>1.085</v>
      </c>
      <c r="AM42" s="80">
        <v>4.4000000000000003E-3</v>
      </c>
      <c r="AN42" s="80">
        <v>1.1999999999999999E-3</v>
      </c>
      <c r="AO42" s="80">
        <v>0.25</v>
      </c>
      <c r="AP42" s="80">
        <v>7.0000000000000001E-3</v>
      </c>
      <c r="AQ42" s="21">
        <f t="shared" si="0"/>
        <v>62.94</v>
      </c>
      <c r="AR42" s="21">
        <f t="shared" si="1"/>
        <v>48.999750000000006</v>
      </c>
      <c r="AS42" s="21">
        <f t="shared" si="2"/>
        <v>5.3498999999999972</v>
      </c>
      <c r="AT42" s="21">
        <f t="shared" si="3"/>
        <v>9.8952000000000009</v>
      </c>
      <c r="AU42" s="21">
        <f t="shared" si="4"/>
        <v>4.8070000000000004</v>
      </c>
      <c r="AV42" s="21">
        <f t="shared" si="5"/>
        <v>5.25</v>
      </c>
      <c r="AW42" s="49">
        <f t="shared" si="6"/>
        <v>17.841440500000001</v>
      </c>
      <c r="AX42" s="49">
        <f t="shared" si="7"/>
        <v>15.50832905</v>
      </c>
      <c r="AY42" s="49">
        <f t="shared" si="8"/>
        <v>139.57496144999999</v>
      </c>
    </row>
    <row r="43" spans="1:51">
      <c r="A43" t="s">
        <v>93</v>
      </c>
      <c r="B43" s="77">
        <v>41275</v>
      </c>
      <c r="C43" s="77">
        <v>41275</v>
      </c>
      <c r="D43" s="3" t="s">
        <v>55</v>
      </c>
      <c r="E43" s="78">
        <v>9.42</v>
      </c>
      <c r="F43" s="79" t="s">
        <v>206</v>
      </c>
      <c r="G43" s="79" t="s">
        <v>206</v>
      </c>
      <c r="H43" s="79" t="s">
        <v>206</v>
      </c>
      <c r="I43" s="79" t="s">
        <v>206</v>
      </c>
      <c r="J43" s="79" t="s">
        <v>206</v>
      </c>
      <c r="K43" s="79" t="s">
        <v>206</v>
      </c>
      <c r="L43" s="79" t="s">
        <v>206</v>
      </c>
      <c r="M43" s="79" t="s">
        <v>206</v>
      </c>
      <c r="N43" s="79" t="s">
        <v>206</v>
      </c>
      <c r="O43" s="80">
        <v>2.2800000000000001E-2</v>
      </c>
      <c r="P43" s="81">
        <v>6.0000000000000002E-5</v>
      </c>
      <c r="Q43" s="80">
        <v>-2.2000000000000001E-3</v>
      </c>
      <c r="R43" s="80" t="s">
        <v>206</v>
      </c>
      <c r="S43" s="80" t="s">
        <v>206</v>
      </c>
      <c r="T43" s="80" t="s">
        <v>206</v>
      </c>
      <c r="U43" s="80" t="s">
        <v>206</v>
      </c>
      <c r="V43" s="80" t="s">
        <v>206</v>
      </c>
      <c r="W43" s="80" t="s">
        <v>206</v>
      </c>
      <c r="X43" s="80" t="s">
        <v>206</v>
      </c>
      <c r="Y43" s="80" t="s">
        <v>206</v>
      </c>
      <c r="Z43" s="80" t="s">
        <v>206</v>
      </c>
      <c r="AA43" s="81" t="s">
        <v>206</v>
      </c>
      <c r="AB43" s="80" t="s">
        <v>206</v>
      </c>
      <c r="AC43" s="80" t="s">
        <v>206</v>
      </c>
      <c r="AD43" s="80">
        <v>-1.1000000000000001E-3</v>
      </c>
      <c r="AE43" s="80" t="s">
        <v>206</v>
      </c>
      <c r="AF43" s="80" t="s">
        <v>206</v>
      </c>
      <c r="AG43" s="80" t="s">
        <v>206</v>
      </c>
      <c r="AH43" s="80">
        <v>7.3000000000000001E-3</v>
      </c>
      <c r="AI43" s="80">
        <v>4.1999999999999997E-3</v>
      </c>
      <c r="AJ43" s="80" t="s">
        <v>206</v>
      </c>
      <c r="AK43" s="80" t="s">
        <v>206</v>
      </c>
      <c r="AL43" s="80">
        <v>1.0358000000000001</v>
      </c>
      <c r="AM43" s="80">
        <v>4.4000000000000003E-3</v>
      </c>
      <c r="AN43" s="80">
        <v>1.1999999999999999E-3</v>
      </c>
      <c r="AO43" s="80">
        <v>0.25</v>
      </c>
      <c r="AP43" s="84">
        <v>6.8999999999999999E-3</v>
      </c>
      <c r="AQ43" s="21">
        <f t="shared" si="0"/>
        <v>62.94</v>
      </c>
      <c r="AR43" s="21">
        <f t="shared" si="1"/>
        <v>24.914999999999999</v>
      </c>
      <c r="AS43" s="21">
        <f t="shared" si="2"/>
        <v>2.2532520000000034</v>
      </c>
      <c r="AT43" s="21">
        <f t="shared" si="3"/>
        <v>8.9337750000000007</v>
      </c>
      <c r="AU43" s="21">
        <f t="shared" si="4"/>
        <v>4.6003600000000002</v>
      </c>
      <c r="AV43" s="21">
        <f t="shared" si="5"/>
        <v>5.1749999999999998</v>
      </c>
      <c r="AW43" s="49">
        <f t="shared" si="6"/>
        <v>14.146260309999999</v>
      </c>
      <c r="AX43" s="49">
        <f t="shared" si="7"/>
        <v>12.296364730999999</v>
      </c>
      <c r="AY43" s="49">
        <f t="shared" si="8"/>
        <v>110.66728257899999</v>
      </c>
    </row>
    <row r="44" spans="1:51">
      <c r="A44" t="s">
        <v>94</v>
      </c>
      <c r="B44" s="77">
        <v>41395</v>
      </c>
      <c r="C44" s="77">
        <v>41395</v>
      </c>
      <c r="D44" s="3" t="s">
        <v>55</v>
      </c>
      <c r="E44" s="78">
        <v>19.91</v>
      </c>
      <c r="F44" s="79" t="s">
        <v>206</v>
      </c>
      <c r="G44" s="79">
        <v>0.27</v>
      </c>
      <c r="H44" s="79">
        <v>0.83</v>
      </c>
      <c r="I44" s="79">
        <v>0.79</v>
      </c>
      <c r="J44" s="79" t="s">
        <v>206</v>
      </c>
      <c r="K44" s="79" t="s">
        <v>206</v>
      </c>
      <c r="L44" s="79" t="s">
        <v>206</v>
      </c>
      <c r="M44" s="79" t="s">
        <v>206</v>
      </c>
      <c r="N44" s="79" t="s">
        <v>206</v>
      </c>
      <c r="O44" s="80">
        <v>1.78E-2</v>
      </c>
      <c r="P44" s="80">
        <v>2.2000000000000001E-3</v>
      </c>
      <c r="Q44" s="80">
        <v>-3.2000000000000002E-3</v>
      </c>
      <c r="R44" s="80">
        <v>-2E-3</v>
      </c>
      <c r="S44" s="80" t="s">
        <v>206</v>
      </c>
      <c r="T44" s="80" t="s">
        <v>206</v>
      </c>
      <c r="U44" s="80" t="s">
        <v>206</v>
      </c>
      <c r="V44" s="80" t="s">
        <v>206</v>
      </c>
      <c r="W44" s="80" t="s">
        <v>206</v>
      </c>
      <c r="X44" s="80" t="s">
        <v>206</v>
      </c>
      <c r="Y44" s="80" t="s">
        <v>206</v>
      </c>
      <c r="Z44" s="80" t="s">
        <v>206</v>
      </c>
      <c r="AA44" s="80" t="s">
        <v>206</v>
      </c>
      <c r="AB44" s="80" t="s">
        <v>206</v>
      </c>
      <c r="AC44" s="80" t="s">
        <v>206</v>
      </c>
      <c r="AD44" s="80">
        <v>-2.0000000000000001E-4</v>
      </c>
      <c r="AE44" s="80">
        <v>6.1999999999999998E-3</v>
      </c>
      <c r="AF44" s="80" t="s">
        <v>206</v>
      </c>
      <c r="AG44" s="80" t="s">
        <v>206</v>
      </c>
      <c r="AH44" s="80">
        <v>6.1000000000000004E-3</v>
      </c>
      <c r="AI44" s="80">
        <v>4.4000000000000003E-3</v>
      </c>
      <c r="AJ44" s="80" t="s">
        <v>206</v>
      </c>
      <c r="AK44" s="80" t="s">
        <v>206</v>
      </c>
      <c r="AL44" s="80">
        <v>1.0723</v>
      </c>
      <c r="AM44" s="80">
        <v>4.4000000000000003E-3</v>
      </c>
      <c r="AN44" s="80">
        <v>1.1999999999999999E-3</v>
      </c>
      <c r="AO44" s="80">
        <v>0.25</v>
      </c>
      <c r="AP44" s="80">
        <v>7.0000000000000001E-3</v>
      </c>
      <c r="AQ44" s="21">
        <f t="shared" si="0"/>
        <v>62.94</v>
      </c>
      <c r="AR44" s="21">
        <f t="shared" si="1"/>
        <v>32.9</v>
      </c>
      <c r="AS44" s="21">
        <f t="shared" si="2"/>
        <v>4.550562000000002</v>
      </c>
      <c r="AT44" s="21">
        <f t="shared" si="3"/>
        <v>8.4443625000000004</v>
      </c>
      <c r="AU44" s="21">
        <f t="shared" si="4"/>
        <v>4.75366</v>
      </c>
      <c r="AV44" s="21">
        <f t="shared" si="5"/>
        <v>5.25</v>
      </c>
      <c r="AW44" s="49">
        <f t="shared" si="6"/>
        <v>15.449015985000001</v>
      </c>
      <c r="AX44" s="49">
        <f t="shared" si="7"/>
        <v>13.428760048499999</v>
      </c>
      <c r="AY44" s="49">
        <f t="shared" si="8"/>
        <v>120.85884043649999</v>
      </c>
    </row>
    <row r="45" spans="1:51">
      <c r="A45" t="s">
        <v>95</v>
      </c>
      <c r="B45" s="77">
        <v>41395</v>
      </c>
      <c r="C45" s="77">
        <v>41395</v>
      </c>
      <c r="D45" s="3" t="s">
        <v>55</v>
      </c>
      <c r="E45" s="78">
        <v>19.03</v>
      </c>
      <c r="F45" s="79" t="s">
        <v>206</v>
      </c>
      <c r="G45" s="79" t="s">
        <v>206</v>
      </c>
      <c r="H45" s="79" t="s">
        <v>206</v>
      </c>
      <c r="I45" s="79">
        <v>0.79</v>
      </c>
      <c r="J45" s="79" t="s">
        <v>206</v>
      </c>
      <c r="K45" s="79" t="s">
        <v>206</v>
      </c>
      <c r="L45" s="79" t="s">
        <v>206</v>
      </c>
      <c r="M45" s="79" t="s">
        <v>206</v>
      </c>
      <c r="N45" s="79" t="s">
        <v>206</v>
      </c>
      <c r="O45" s="80">
        <v>1.3899999999999999E-2</v>
      </c>
      <c r="P45" s="80" t="s">
        <v>206</v>
      </c>
      <c r="Q45" s="80">
        <v>-1E-3</v>
      </c>
      <c r="R45" s="80">
        <v>-1.9E-3</v>
      </c>
      <c r="S45" s="80" t="s">
        <v>206</v>
      </c>
      <c r="T45" s="80" t="s">
        <v>206</v>
      </c>
      <c r="U45" s="80">
        <v>-3.5999999999999999E-3</v>
      </c>
      <c r="V45" s="80" t="s">
        <v>206</v>
      </c>
      <c r="W45" s="80" t="s">
        <v>206</v>
      </c>
      <c r="X45" s="80" t="s">
        <v>206</v>
      </c>
      <c r="Y45" s="80">
        <v>2E-3</v>
      </c>
      <c r="Z45" s="80" t="s">
        <v>206</v>
      </c>
      <c r="AA45" s="80" t="s">
        <v>206</v>
      </c>
      <c r="AB45" s="80" t="s">
        <v>206</v>
      </c>
      <c r="AC45" s="80" t="s">
        <v>206</v>
      </c>
      <c r="AD45" s="80">
        <v>-5.9999999999999995E-4</v>
      </c>
      <c r="AE45" s="80">
        <v>1.6000000000000001E-3</v>
      </c>
      <c r="AF45" s="80" t="s">
        <v>206</v>
      </c>
      <c r="AG45" s="80" t="s">
        <v>206</v>
      </c>
      <c r="AH45" s="80">
        <v>6.7000000000000002E-3</v>
      </c>
      <c r="AI45" s="80">
        <v>1.6000000000000001E-3</v>
      </c>
      <c r="AJ45" s="80" t="s">
        <v>206</v>
      </c>
      <c r="AK45" s="80" t="s">
        <v>206</v>
      </c>
      <c r="AL45" s="80">
        <v>1.0429999999999999</v>
      </c>
      <c r="AM45" s="80">
        <v>4.4000000000000003E-3</v>
      </c>
      <c r="AN45" s="80">
        <v>1.1999999999999999E-3</v>
      </c>
      <c r="AO45" s="80">
        <v>0.25</v>
      </c>
      <c r="AP45" s="80">
        <v>7.0000000000000001E-3</v>
      </c>
      <c r="AQ45" s="21">
        <f t="shared" si="0"/>
        <v>62.94</v>
      </c>
      <c r="AR45" s="21">
        <f t="shared" si="1"/>
        <v>26.869999999999997</v>
      </c>
      <c r="AS45" s="21">
        <f t="shared" si="2"/>
        <v>2.7064199999999952</v>
      </c>
      <c r="AT45" s="21">
        <f t="shared" si="3"/>
        <v>6.4926750000000002</v>
      </c>
      <c r="AU45" s="21">
        <f t="shared" si="4"/>
        <v>4.6306000000000003</v>
      </c>
      <c r="AV45" s="21">
        <f t="shared" si="5"/>
        <v>5.25</v>
      </c>
      <c r="AW45" s="49">
        <f t="shared" si="6"/>
        <v>14.155660350000002</v>
      </c>
      <c r="AX45" s="49">
        <f t="shared" si="7"/>
        <v>12.304535535000001</v>
      </c>
      <c r="AY45" s="49">
        <f t="shared" si="8"/>
        <v>110.74081981500001</v>
      </c>
    </row>
    <row r="46" spans="1:51">
      <c r="A46" t="s">
        <v>96</v>
      </c>
      <c r="B46" s="77">
        <v>41395</v>
      </c>
      <c r="C46" s="77">
        <v>41395</v>
      </c>
      <c r="D46" s="3" t="s">
        <v>55</v>
      </c>
      <c r="E46" s="78">
        <v>12.23</v>
      </c>
      <c r="F46" s="79" t="s">
        <v>206</v>
      </c>
      <c r="G46" s="79">
        <v>1.73</v>
      </c>
      <c r="H46" s="79" t="s">
        <v>206</v>
      </c>
      <c r="I46" s="79">
        <v>0.79</v>
      </c>
      <c r="J46" s="79">
        <v>2.63</v>
      </c>
      <c r="K46" s="79" t="s">
        <v>206</v>
      </c>
      <c r="L46" s="79" t="s">
        <v>206</v>
      </c>
      <c r="M46" s="79" t="s">
        <v>206</v>
      </c>
      <c r="N46" s="79" t="s">
        <v>206</v>
      </c>
      <c r="O46" s="80">
        <v>1.4999999999999999E-2</v>
      </c>
      <c r="P46" s="80">
        <v>6.9999999999999999E-4</v>
      </c>
      <c r="Q46" s="80">
        <v>-1E-3</v>
      </c>
      <c r="R46" s="80" t="s">
        <v>206</v>
      </c>
      <c r="S46" s="80" t="s">
        <v>206</v>
      </c>
      <c r="T46" s="80" t="s">
        <v>206</v>
      </c>
      <c r="U46" s="80" t="s">
        <v>206</v>
      </c>
      <c r="V46" s="80" t="s">
        <v>206</v>
      </c>
      <c r="W46" s="80" t="s">
        <v>206</v>
      </c>
      <c r="X46" s="80">
        <v>6.9999999999999999E-4</v>
      </c>
      <c r="Y46" s="80" t="s">
        <v>206</v>
      </c>
      <c r="Z46" s="80" t="s">
        <v>206</v>
      </c>
      <c r="AA46" s="80" t="s">
        <v>206</v>
      </c>
      <c r="AB46" s="80" t="s">
        <v>206</v>
      </c>
      <c r="AC46" s="80" t="s">
        <v>206</v>
      </c>
      <c r="AD46" s="80">
        <v>7.6E-3</v>
      </c>
      <c r="AE46" s="80" t="s">
        <v>206</v>
      </c>
      <c r="AF46" s="80" t="s">
        <v>206</v>
      </c>
      <c r="AG46" s="80" t="s">
        <v>206</v>
      </c>
      <c r="AH46" s="80">
        <v>6.4000000000000003E-3</v>
      </c>
      <c r="AI46" s="80">
        <v>4.7999999999999996E-3</v>
      </c>
      <c r="AJ46" s="80" t="s">
        <v>206</v>
      </c>
      <c r="AK46" s="80" t="s">
        <v>206</v>
      </c>
      <c r="AL46" s="80">
        <v>1.0344</v>
      </c>
      <c r="AM46" s="80">
        <v>4.4000000000000003E-3</v>
      </c>
      <c r="AN46" s="80">
        <v>1.1999999999999999E-3</v>
      </c>
      <c r="AO46" s="80">
        <v>0.25</v>
      </c>
      <c r="AP46" s="80">
        <v>7.0000000000000001E-3</v>
      </c>
      <c r="AQ46" s="21">
        <f t="shared" si="0"/>
        <v>62.94</v>
      </c>
      <c r="AR46" s="21">
        <f t="shared" si="1"/>
        <v>28.929999999999996</v>
      </c>
      <c r="AS46" s="21">
        <f t="shared" si="2"/>
        <v>2.1651359999999991</v>
      </c>
      <c r="AT46" s="21">
        <f t="shared" si="3"/>
        <v>8.6889599999999998</v>
      </c>
      <c r="AU46" s="21">
        <f t="shared" si="4"/>
        <v>4.5944799999999999</v>
      </c>
      <c r="AV46" s="21">
        <f t="shared" si="5"/>
        <v>5.25</v>
      </c>
      <c r="AW46" s="49">
        <f t="shared" si="6"/>
        <v>14.633914879999999</v>
      </c>
      <c r="AX46" s="49">
        <f t="shared" si="7"/>
        <v>12.720249088000001</v>
      </c>
      <c r="AY46" s="49">
        <f t="shared" si="8"/>
        <v>114.482241792</v>
      </c>
    </row>
    <row r="47" spans="1:51">
      <c r="A47" t="s">
        <v>97</v>
      </c>
      <c r="B47" s="77">
        <v>41395</v>
      </c>
      <c r="C47" s="77">
        <v>41395</v>
      </c>
      <c r="D47" s="3" t="s">
        <v>55</v>
      </c>
      <c r="E47" s="78">
        <v>9.76</v>
      </c>
      <c r="F47" s="79" t="s">
        <v>206</v>
      </c>
      <c r="G47" s="79">
        <v>0.13</v>
      </c>
      <c r="H47" s="79" t="s">
        <v>206</v>
      </c>
      <c r="I47" s="79">
        <v>0.79</v>
      </c>
      <c r="J47" s="79">
        <v>1.62</v>
      </c>
      <c r="K47" s="79" t="s">
        <v>206</v>
      </c>
      <c r="L47" s="79" t="s">
        <v>206</v>
      </c>
      <c r="M47" s="79" t="s">
        <v>206</v>
      </c>
      <c r="N47" s="79" t="s">
        <v>206</v>
      </c>
      <c r="O47" s="80">
        <v>1.7299999999999999E-2</v>
      </c>
      <c r="P47" s="80" t="s">
        <v>206</v>
      </c>
      <c r="Q47" s="80" t="s">
        <v>206</v>
      </c>
      <c r="R47" s="80" t="s">
        <v>206</v>
      </c>
      <c r="S47" s="80" t="s">
        <v>206</v>
      </c>
      <c r="T47" s="80" t="s">
        <v>206</v>
      </c>
      <c r="U47" s="80" t="s">
        <v>206</v>
      </c>
      <c r="V47" s="80" t="s">
        <v>206</v>
      </c>
      <c r="W47" s="80">
        <v>-4.0000000000000002E-4</v>
      </c>
      <c r="X47" s="80" t="s">
        <v>206</v>
      </c>
      <c r="Y47" s="80">
        <v>2.9999999999999997E-4</v>
      </c>
      <c r="Z47" s="81" t="s">
        <v>206</v>
      </c>
      <c r="AA47" s="80" t="s">
        <v>206</v>
      </c>
      <c r="AB47" s="80" t="s">
        <v>206</v>
      </c>
      <c r="AC47" s="80" t="s">
        <v>206</v>
      </c>
      <c r="AD47" s="80" t="s">
        <v>206</v>
      </c>
      <c r="AE47" s="80" t="s">
        <v>206</v>
      </c>
      <c r="AF47" s="80" t="s">
        <v>206</v>
      </c>
      <c r="AG47" s="80" t="s">
        <v>206</v>
      </c>
      <c r="AH47" s="80">
        <v>6.7000000000000002E-3</v>
      </c>
      <c r="AI47" s="80">
        <v>1.4E-3</v>
      </c>
      <c r="AJ47" s="80" t="s">
        <v>206</v>
      </c>
      <c r="AK47" s="80" t="s">
        <v>206</v>
      </c>
      <c r="AL47" s="80">
        <v>1.032</v>
      </c>
      <c r="AM47" s="80">
        <v>4.4000000000000003E-3</v>
      </c>
      <c r="AN47" s="80">
        <v>1.1999999999999999E-3</v>
      </c>
      <c r="AO47" s="80">
        <v>0.25</v>
      </c>
      <c r="AP47" s="80">
        <v>7.0000000000000001E-3</v>
      </c>
      <c r="AQ47" s="21">
        <f t="shared" si="0"/>
        <v>62.94</v>
      </c>
      <c r="AR47" s="21">
        <f t="shared" si="1"/>
        <v>25.200000000000003</v>
      </c>
      <c r="AS47" s="21">
        <f t="shared" si="2"/>
        <v>2.0140800000000016</v>
      </c>
      <c r="AT47" s="21">
        <f t="shared" si="3"/>
        <v>6.2694000000000001</v>
      </c>
      <c r="AU47" s="21">
        <f t="shared" si="4"/>
        <v>4.5844000000000005</v>
      </c>
      <c r="AV47" s="21">
        <f t="shared" si="5"/>
        <v>5.25</v>
      </c>
      <c r="AW47" s="49">
        <f t="shared" si="6"/>
        <v>13.813524400000002</v>
      </c>
      <c r="AX47" s="49">
        <f t="shared" si="7"/>
        <v>12.007140440000002</v>
      </c>
      <c r="AY47" s="49">
        <f t="shared" si="8"/>
        <v>108.06426396000002</v>
      </c>
    </row>
    <row r="48" spans="1:51">
      <c r="A48" t="s">
        <v>98</v>
      </c>
      <c r="B48" s="77">
        <v>41395</v>
      </c>
      <c r="C48" s="77">
        <v>41395</v>
      </c>
      <c r="D48" s="3" t="s">
        <v>55</v>
      </c>
      <c r="E48" s="78">
        <v>9.9700000000000006</v>
      </c>
      <c r="F48" s="79" t="s">
        <v>206</v>
      </c>
      <c r="G48" s="79" t="s">
        <v>206</v>
      </c>
      <c r="H48" s="79" t="s">
        <v>206</v>
      </c>
      <c r="I48" s="79">
        <v>0.79</v>
      </c>
      <c r="J48" s="79" t="s">
        <v>206</v>
      </c>
      <c r="K48" s="79" t="s">
        <v>206</v>
      </c>
      <c r="L48" s="79" t="s">
        <v>206</v>
      </c>
      <c r="M48" s="79" t="s">
        <v>206</v>
      </c>
      <c r="N48" s="79" t="s">
        <v>206</v>
      </c>
      <c r="O48" s="80">
        <v>1.44E-2</v>
      </c>
      <c r="P48" s="80">
        <v>1.2999999999999999E-3</v>
      </c>
      <c r="Q48" s="80">
        <v>-1.2999999999999999E-3</v>
      </c>
      <c r="R48" s="80">
        <v>-2.0000000000000001E-4</v>
      </c>
      <c r="S48" s="80" t="s">
        <v>206</v>
      </c>
      <c r="T48" s="80" t="s">
        <v>206</v>
      </c>
      <c r="U48" s="80" t="s">
        <v>206</v>
      </c>
      <c r="V48" s="80" t="s">
        <v>206</v>
      </c>
      <c r="W48" s="80" t="s">
        <v>206</v>
      </c>
      <c r="X48" s="80" t="s">
        <v>206</v>
      </c>
      <c r="Y48" s="80" t="s">
        <v>206</v>
      </c>
      <c r="Z48" s="80" t="s">
        <v>206</v>
      </c>
      <c r="AA48" s="80" t="s">
        <v>206</v>
      </c>
      <c r="AB48" s="80" t="s">
        <v>206</v>
      </c>
      <c r="AC48" s="80" t="s">
        <v>206</v>
      </c>
      <c r="AD48" s="80">
        <v>-2.0000000000000001E-4</v>
      </c>
      <c r="AE48" s="80" t="s">
        <v>206</v>
      </c>
      <c r="AF48" s="80" t="s">
        <v>206</v>
      </c>
      <c r="AG48" s="80" t="s">
        <v>206</v>
      </c>
      <c r="AH48" s="80">
        <v>7.1999999999999998E-3</v>
      </c>
      <c r="AI48" s="80">
        <v>5.3E-3</v>
      </c>
      <c r="AJ48" s="80" t="s">
        <v>206</v>
      </c>
      <c r="AK48" s="80" t="s">
        <v>206</v>
      </c>
      <c r="AL48" s="80">
        <v>1.0565</v>
      </c>
      <c r="AM48" s="80">
        <v>4.4000000000000003E-3</v>
      </c>
      <c r="AN48" s="80">
        <v>1.1999999999999999E-3</v>
      </c>
      <c r="AO48" s="80">
        <v>0.25</v>
      </c>
      <c r="AP48" s="80">
        <v>7.0000000000000001E-3</v>
      </c>
      <c r="AQ48" s="21">
        <f t="shared" si="0"/>
        <v>62.94</v>
      </c>
      <c r="AR48" s="21">
        <f t="shared" si="1"/>
        <v>21.41</v>
      </c>
      <c r="AS48" s="21">
        <f t="shared" si="2"/>
        <v>3.5561099999999994</v>
      </c>
      <c r="AT48" s="21">
        <f t="shared" si="3"/>
        <v>9.9046875000000014</v>
      </c>
      <c r="AU48" s="21">
        <f t="shared" si="4"/>
        <v>4.6873000000000005</v>
      </c>
      <c r="AV48" s="21">
        <f t="shared" si="5"/>
        <v>5.25</v>
      </c>
      <c r="AW48" s="49">
        <f t="shared" si="6"/>
        <v>14.007252675</v>
      </c>
      <c r="AX48" s="49">
        <f t="shared" si="7"/>
        <v>12.175535017500001</v>
      </c>
      <c r="AY48" s="49">
        <f t="shared" si="8"/>
        <v>109.57981515750001</v>
      </c>
    </row>
    <row r="49" spans="1:51">
      <c r="A49" t="s">
        <v>99</v>
      </c>
      <c r="B49" s="77">
        <v>41395</v>
      </c>
      <c r="C49" s="77">
        <v>41395</v>
      </c>
      <c r="D49" s="3" t="s">
        <v>55</v>
      </c>
      <c r="E49" s="78">
        <v>19.66</v>
      </c>
      <c r="F49" s="79" t="s">
        <v>206</v>
      </c>
      <c r="G49" s="79" t="s">
        <v>206</v>
      </c>
      <c r="H49" s="79">
        <v>1.27</v>
      </c>
      <c r="I49" s="79" t="s">
        <v>206</v>
      </c>
      <c r="J49" s="79" t="s">
        <v>206</v>
      </c>
      <c r="K49" s="79" t="s">
        <v>206</v>
      </c>
      <c r="L49" s="79" t="s">
        <v>206</v>
      </c>
      <c r="M49" s="79" t="s">
        <v>206</v>
      </c>
      <c r="N49" s="79" t="s">
        <v>206</v>
      </c>
      <c r="O49" s="80">
        <v>1.44E-2</v>
      </c>
      <c r="P49" s="80">
        <v>3.3999999999999998E-3</v>
      </c>
      <c r="Q49" s="80">
        <v>3.7000000000000002E-3</v>
      </c>
      <c r="R49" s="80" t="s">
        <v>206</v>
      </c>
      <c r="S49" s="80" t="s">
        <v>206</v>
      </c>
      <c r="T49" s="80" t="s">
        <v>206</v>
      </c>
      <c r="U49" s="80" t="s">
        <v>206</v>
      </c>
      <c r="V49" s="80" t="s">
        <v>206</v>
      </c>
      <c r="W49" s="80" t="s">
        <v>206</v>
      </c>
      <c r="X49" s="80" t="s">
        <v>206</v>
      </c>
      <c r="Y49" s="80" t="s">
        <v>206</v>
      </c>
      <c r="Z49" s="80" t="s">
        <v>206</v>
      </c>
      <c r="AA49" s="80" t="s">
        <v>206</v>
      </c>
      <c r="AB49" s="80" t="s">
        <v>206</v>
      </c>
      <c r="AC49" s="80" t="s">
        <v>206</v>
      </c>
      <c r="AD49" s="80">
        <v>-3.5000000000000001E-3</v>
      </c>
      <c r="AE49" s="80" t="s">
        <v>206</v>
      </c>
      <c r="AF49" s="80" t="s">
        <v>206</v>
      </c>
      <c r="AG49" s="80" t="s">
        <v>206</v>
      </c>
      <c r="AH49" s="80">
        <v>6.1999999999999998E-3</v>
      </c>
      <c r="AI49" s="80">
        <v>4.4999999999999997E-3</v>
      </c>
      <c r="AJ49" s="80" t="s">
        <v>206</v>
      </c>
      <c r="AK49" s="80" t="s">
        <v>206</v>
      </c>
      <c r="AL49" s="80">
        <v>1.0743</v>
      </c>
      <c r="AM49" s="80">
        <v>4.4000000000000003E-3</v>
      </c>
      <c r="AN49" s="80">
        <v>1.1999999999999999E-3</v>
      </c>
      <c r="AO49" s="80">
        <v>0.25</v>
      </c>
      <c r="AP49" s="80">
        <v>7.0000000000000001E-3</v>
      </c>
      <c r="AQ49" s="21">
        <f t="shared" si="0"/>
        <v>62.94</v>
      </c>
      <c r="AR49" s="21">
        <f t="shared" si="1"/>
        <v>37.055</v>
      </c>
      <c r="AS49" s="21">
        <f t="shared" si="2"/>
        <v>4.6764420000000015</v>
      </c>
      <c r="AT49" s="21">
        <f t="shared" si="3"/>
        <v>8.6212575000000005</v>
      </c>
      <c r="AU49" s="21">
        <f t="shared" si="4"/>
        <v>4.76206</v>
      </c>
      <c r="AV49" s="21">
        <f t="shared" si="5"/>
        <v>5.25</v>
      </c>
      <c r="AW49" s="49">
        <f t="shared" si="6"/>
        <v>16.029618735000003</v>
      </c>
      <c r="AX49" s="49">
        <f t="shared" si="7"/>
        <v>13.933437823500004</v>
      </c>
      <c r="AY49" s="49">
        <f t="shared" si="8"/>
        <v>125.40094041150003</v>
      </c>
    </row>
    <row r="50" spans="1:51">
      <c r="A50" t="s">
        <v>100</v>
      </c>
      <c r="B50" s="77">
        <v>41395</v>
      </c>
      <c r="C50" s="77">
        <v>41395</v>
      </c>
      <c r="D50" s="3" t="s">
        <v>55</v>
      </c>
      <c r="E50" s="78">
        <v>13.12</v>
      </c>
      <c r="F50" s="79" t="s">
        <v>206</v>
      </c>
      <c r="G50" s="79" t="s">
        <v>206</v>
      </c>
      <c r="H50" s="79">
        <v>1.58</v>
      </c>
      <c r="I50" s="79">
        <v>0.79</v>
      </c>
      <c r="J50" s="79" t="s">
        <v>206</v>
      </c>
      <c r="K50" s="79" t="s">
        <v>206</v>
      </c>
      <c r="L50" s="79" t="s">
        <v>206</v>
      </c>
      <c r="M50" s="79" t="s">
        <v>206</v>
      </c>
      <c r="N50" s="79" t="s">
        <v>206</v>
      </c>
      <c r="O50" s="80">
        <v>1.55E-2</v>
      </c>
      <c r="P50" s="80" t="s">
        <v>206</v>
      </c>
      <c r="Q50" s="80">
        <v>-1E-3</v>
      </c>
      <c r="R50" s="80">
        <v>-1.1000000000000001E-3</v>
      </c>
      <c r="S50" s="80" t="s">
        <v>206</v>
      </c>
      <c r="T50" s="80" t="s">
        <v>206</v>
      </c>
      <c r="U50" s="80" t="s">
        <v>206</v>
      </c>
      <c r="V50" s="80" t="s">
        <v>206</v>
      </c>
      <c r="W50" s="80" t="s">
        <v>206</v>
      </c>
      <c r="X50" s="80" t="s">
        <v>206</v>
      </c>
      <c r="Y50" s="81">
        <v>1.9000000000000001E-4</v>
      </c>
      <c r="Z50" s="80" t="s">
        <v>206</v>
      </c>
      <c r="AA50" s="80" t="s">
        <v>206</v>
      </c>
      <c r="AB50" s="80">
        <v>-1E-3</v>
      </c>
      <c r="AC50" s="80" t="s">
        <v>206</v>
      </c>
      <c r="AD50" s="80">
        <v>-4.0000000000000002E-4</v>
      </c>
      <c r="AE50" s="80">
        <v>1.4E-3</v>
      </c>
      <c r="AF50" s="80" t="s">
        <v>206</v>
      </c>
      <c r="AG50" s="80" t="s">
        <v>206</v>
      </c>
      <c r="AH50" s="80">
        <v>7.1000000000000004E-3</v>
      </c>
      <c r="AI50" s="80">
        <v>5.3E-3</v>
      </c>
      <c r="AJ50" s="80" t="s">
        <v>206</v>
      </c>
      <c r="AK50" s="80" t="s">
        <v>206</v>
      </c>
      <c r="AL50" s="80">
        <v>1.0349999999999999</v>
      </c>
      <c r="AM50" s="80">
        <v>4.4000000000000003E-3</v>
      </c>
      <c r="AN50" s="80">
        <v>1.1999999999999999E-3</v>
      </c>
      <c r="AO50" s="80">
        <v>0.25</v>
      </c>
      <c r="AP50" s="80">
        <v>7.0000000000000001E-3</v>
      </c>
      <c r="AQ50" s="21">
        <f t="shared" si="0"/>
        <v>62.94</v>
      </c>
      <c r="AR50" s="21">
        <f t="shared" si="1"/>
        <v>24.932499999999997</v>
      </c>
      <c r="AS50" s="21">
        <f t="shared" si="2"/>
        <v>2.2028999999999948</v>
      </c>
      <c r="AT50" s="21">
        <f t="shared" si="3"/>
        <v>9.6254999999999988</v>
      </c>
      <c r="AU50" s="21">
        <f t="shared" si="4"/>
        <v>4.5969999999999995</v>
      </c>
      <c r="AV50" s="21">
        <f t="shared" si="5"/>
        <v>5.25</v>
      </c>
      <c r="AW50" s="49">
        <f t="shared" si="6"/>
        <v>14.241227</v>
      </c>
      <c r="AX50" s="49">
        <f t="shared" si="7"/>
        <v>12.378912700000001</v>
      </c>
      <c r="AY50" s="49">
        <f t="shared" si="8"/>
        <v>111.41021429999999</v>
      </c>
    </row>
    <row r="51" spans="1:51">
      <c r="A51" t="s">
        <v>103</v>
      </c>
      <c r="B51" s="77">
        <v>41395</v>
      </c>
      <c r="C51" s="77">
        <v>41395</v>
      </c>
      <c r="D51" s="3" t="s">
        <v>55</v>
      </c>
      <c r="E51" s="78">
        <v>15.23</v>
      </c>
      <c r="F51" s="79" t="s">
        <v>206</v>
      </c>
      <c r="G51" s="79" t="s">
        <v>206</v>
      </c>
      <c r="H51" s="79">
        <v>0.88</v>
      </c>
      <c r="I51" s="79" t="s">
        <v>206</v>
      </c>
      <c r="J51" s="79" t="s">
        <v>206</v>
      </c>
      <c r="K51" s="79" t="s">
        <v>206</v>
      </c>
      <c r="L51" s="79" t="s">
        <v>206</v>
      </c>
      <c r="M51" s="79" t="s">
        <v>206</v>
      </c>
      <c r="N51" s="79" t="s">
        <v>206</v>
      </c>
      <c r="O51" s="80">
        <v>0.02</v>
      </c>
      <c r="P51" s="80">
        <v>2E-3</v>
      </c>
      <c r="Q51" s="80">
        <v>1.2999999999999999E-3</v>
      </c>
      <c r="R51" s="80" t="s">
        <v>206</v>
      </c>
      <c r="S51" s="80" t="s">
        <v>206</v>
      </c>
      <c r="T51" s="80" t="s">
        <v>206</v>
      </c>
      <c r="U51" s="80" t="s">
        <v>206</v>
      </c>
      <c r="V51" s="80" t="s">
        <v>206</v>
      </c>
      <c r="W51" s="80" t="s">
        <v>206</v>
      </c>
      <c r="X51" s="80" t="s">
        <v>206</v>
      </c>
      <c r="Y51" s="80" t="s">
        <v>206</v>
      </c>
      <c r="Z51" s="80" t="s">
        <v>206</v>
      </c>
      <c r="AA51" s="81" t="s">
        <v>206</v>
      </c>
      <c r="AB51" s="80" t="s">
        <v>206</v>
      </c>
      <c r="AC51" s="80" t="s">
        <v>206</v>
      </c>
      <c r="AD51" s="80">
        <v>8.0000000000000004E-4</v>
      </c>
      <c r="AE51" s="80" t="s">
        <v>206</v>
      </c>
      <c r="AF51" s="80" t="s">
        <v>206</v>
      </c>
      <c r="AG51" s="80" t="s">
        <v>206</v>
      </c>
      <c r="AH51" s="80">
        <v>5.4999999999999997E-3</v>
      </c>
      <c r="AI51" s="80">
        <v>4.4999999999999997E-3</v>
      </c>
      <c r="AJ51" s="80" t="s">
        <v>206</v>
      </c>
      <c r="AK51" s="80" t="s">
        <v>206</v>
      </c>
      <c r="AL51" s="80">
        <v>1.0682</v>
      </c>
      <c r="AM51" s="80">
        <v>4.4000000000000003E-3</v>
      </c>
      <c r="AN51" s="80">
        <v>1.1999999999999999E-3</v>
      </c>
      <c r="AO51" s="80">
        <v>0.25</v>
      </c>
      <c r="AP51" s="80">
        <v>7.0000000000000001E-3</v>
      </c>
      <c r="AQ51" s="21">
        <f t="shared" si="0"/>
        <v>62.94</v>
      </c>
      <c r="AR51" s="21">
        <f t="shared" si="1"/>
        <v>33.584999999999994</v>
      </c>
      <c r="AS51" s="21">
        <f t="shared" si="2"/>
        <v>4.2925080000000024</v>
      </c>
      <c r="AT51" s="21">
        <f t="shared" si="3"/>
        <v>8.0114999999999981</v>
      </c>
      <c r="AU51" s="21">
        <f t="shared" si="4"/>
        <v>4.73644</v>
      </c>
      <c r="AV51" s="21">
        <f t="shared" si="5"/>
        <v>5.25</v>
      </c>
      <c r="AW51" s="49">
        <f t="shared" si="6"/>
        <v>15.446008239999999</v>
      </c>
      <c r="AX51" s="49">
        <f t="shared" si="7"/>
        <v>13.426145624</v>
      </c>
      <c r="AY51" s="49">
        <f t="shared" si="8"/>
        <v>120.835310616</v>
      </c>
    </row>
    <row r="52" spans="1:51">
      <c r="A52" t="s">
        <v>233</v>
      </c>
      <c r="B52" s="77">
        <v>41395</v>
      </c>
      <c r="C52" s="77">
        <v>41395</v>
      </c>
      <c r="D52" s="3" t="s">
        <v>55</v>
      </c>
      <c r="E52" s="78">
        <v>15</v>
      </c>
      <c r="F52" s="79" t="s">
        <v>206</v>
      </c>
      <c r="G52" s="79">
        <v>0.03</v>
      </c>
      <c r="H52" s="79" t="s">
        <v>206</v>
      </c>
      <c r="I52" s="79">
        <v>0.79</v>
      </c>
      <c r="J52" s="79">
        <v>0.08</v>
      </c>
      <c r="K52" s="79" t="s">
        <v>206</v>
      </c>
      <c r="L52" s="79" t="s">
        <v>206</v>
      </c>
      <c r="M52" s="79" t="s">
        <v>206</v>
      </c>
      <c r="N52" s="79" t="s">
        <v>206</v>
      </c>
      <c r="O52" s="80">
        <v>1.4E-2</v>
      </c>
      <c r="P52" s="80">
        <v>2.0000000000000001E-4</v>
      </c>
      <c r="Q52" s="80">
        <v>1E-4</v>
      </c>
      <c r="R52" s="80" t="s">
        <v>206</v>
      </c>
      <c r="S52" s="80" t="s">
        <v>206</v>
      </c>
      <c r="T52" s="80" t="s">
        <v>206</v>
      </c>
      <c r="U52" s="80" t="s">
        <v>206</v>
      </c>
      <c r="V52" s="80" t="s">
        <v>206</v>
      </c>
      <c r="W52" s="80" t="s">
        <v>206</v>
      </c>
      <c r="X52" s="80" t="s">
        <v>206</v>
      </c>
      <c r="Y52" s="80" t="s">
        <v>206</v>
      </c>
      <c r="Z52" s="80" t="s">
        <v>206</v>
      </c>
      <c r="AA52" s="80" t="s">
        <v>206</v>
      </c>
      <c r="AB52" s="80" t="s">
        <v>206</v>
      </c>
      <c r="AC52" s="80" t="s">
        <v>206</v>
      </c>
      <c r="AD52" s="80">
        <v>4.3E-3</v>
      </c>
      <c r="AE52" s="80" t="s">
        <v>206</v>
      </c>
      <c r="AF52" s="80" t="s">
        <v>206</v>
      </c>
      <c r="AG52" s="80" t="s">
        <v>206</v>
      </c>
      <c r="AH52" s="80">
        <v>7.1999999999999998E-3</v>
      </c>
      <c r="AI52" s="80">
        <v>5.3E-3</v>
      </c>
      <c r="AJ52" s="80" t="s">
        <v>206</v>
      </c>
      <c r="AK52" s="80" t="s">
        <v>206</v>
      </c>
      <c r="AL52" s="80">
        <v>1.0362</v>
      </c>
      <c r="AM52" s="80">
        <v>4.4000000000000003E-3</v>
      </c>
      <c r="AN52" s="80">
        <v>1.1999999999999999E-3</v>
      </c>
      <c r="AO52" s="80">
        <v>0.25</v>
      </c>
      <c r="AP52" s="80">
        <v>7.0000000000000001E-3</v>
      </c>
      <c r="AQ52" s="21">
        <f t="shared" si="0"/>
        <v>62.94</v>
      </c>
      <c r="AR52" s="21">
        <f t="shared" si="1"/>
        <v>26.625</v>
      </c>
      <c r="AS52" s="21">
        <f t="shared" si="2"/>
        <v>2.2784280000000003</v>
      </c>
      <c r="AT52" s="21">
        <f t="shared" si="3"/>
        <v>9.7143750000000004</v>
      </c>
      <c r="AU52" s="21">
        <f t="shared" si="4"/>
        <v>4.6020400000000006</v>
      </c>
      <c r="AV52" s="21">
        <f t="shared" si="5"/>
        <v>5.25</v>
      </c>
      <c r="AW52" s="49">
        <f t="shared" si="6"/>
        <v>14.483279590000002</v>
      </c>
      <c r="AX52" s="49">
        <f t="shared" si="7"/>
        <v>12.589312259000003</v>
      </c>
      <c r="AY52" s="49">
        <f t="shared" si="8"/>
        <v>113.30381033100002</v>
      </c>
    </row>
    <row r="53" spans="1:51" ht="30">
      <c r="A53" t="s">
        <v>217</v>
      </c>
      <c r="B53" s="77">
        <v>41275</v>
      </c>
      <c r="C53" s="77">
        <v>41275</v>
      </c>
      <c r="D53" s="3" t="s">
        <v>218</v>
      </c>
      <c r="E53" s="78">
        <v>14.84</v>
      </c>
      <c r="F53" s="79" t="s">
        <v>206</v>
      </c>
      <c r="G53" s="79" t="s">
        <v>206</v>
      </c>
      <c r="H53" s="79" t="s">
        <v>206</v>
      </c>
      <c r="I53" s="79" t="s">
        <v>206</v>
      </c>
      <c r="J53" s="79" t="s">
        <v>206</v>
      </c>
      <c r="K53" s="79" t="s">
        <v>206</v>
      </c>
      <c r="L53" s="79" t="s">
        <v>206</v>
      </c>
      <c r="M53" s="79" t="s">
        <v>206</v>
      </c>
      <c r="N53" s="79" t="s">
        <v>206</v>
      </c>
      <c r="O53" s="80">
        <v>1.44E-2</v>
      </c>
      <c r="P53" s="80" t="s">
        <v>206</v>
      </c>
      <c r="Q53" s="80">
        <v>1.2999999999999999E-3</v>
      </c>
      <c r="R53" s="80" t="s">
        <v>206</v>
      </c>
      <c r="S53" s="80" t="s">
        <v>206</v>
      </c>
      <c r="T53" s="80" t="s">
        <v>206</v>
      </c>
      <c r="U53" s="80">
        <v>-1.4E-3</v>
      </c>
      <c r="V53" s="80" t="s">
        <v>206</v>
      </c>
      <c r="W53" s="80">
        <v>-2.0000000000000001E-4</v>
      </c>
      <c r="X53" s="80" t="s">
        <v>206</v>
      </c>
      <c r="Y53" s="80" t="s">
        <v>206</v>
      </c>
      <c r="Z53" s="80" t="s">
        <v>206</v>
      </c>
      <c r="AA53" s="81">
        <v>4.0000000000000003E-5</v>
      </c>
      <c r="AB53" s="80" t="s">
        <v>206</v>
      </c>
      <c r="AC53" s="80" t="s">
        <v>206</v>
      </c>
      <c r="AD53" s="80">
        <v>2E-3</v>
      </c>
      <c r="AE53" s="80" t="s">
        <v>206</v>
      </c>
      <c r="AF53" s="80" t="s">
        <v>206</v>
      </c>
      <c r="AG53" s="80" t="s">
        <v>206</v>
      </c>
      <c r="AH53" s="80">
        <v>7.9000000000000008E-3</v>
      </c>
      <c r="AI53" s="80">
        <v>5.7000000000000002E-3</v>
      </c>
      <c r="AJ53" s="80" t="s">
        <v>206</v>
      </c>
      <c r="AK53" s="80" t="s">
        <v>206</v>
      </c>
      <c r="AL53" s="80">
        <v>1.0383</v>
      </c>
      <c r="AM53" s="80">
        <v>4.4000000000000003E-3</v>
      </c>
      <c r="AN53" s="80">
        <v>1.1999999999999999E-3</v>
      </c>
      <c r="AO53" s="80">
        <v>0.25</v>
      </c>
      <c r="AP53" s="80">
        <v>7.0000000000000001E-3</v>
      </c>
      <c r="AQ53" s="21">
        <f t="shared" si="0"/>
        <v>62.94</v>
      </c>
      <c r="AR53" s="21">
        <f t="shared" si="1"/>
        <v>25.445</v>
      </c>
      <c r="AS53" s="21">
        <f t="shared" si="2"/>
        <v>2.4106019999999999</v>
      </c>
      <c r="AT53" s="21">
        <f t="shared" si="3"/>
        <v>10.590660000000002</v>
      </c>
      <c r="AU53" s="21">
        <f t="shared" si="4"/>
        <v>4.6108600000000006</v>
      </c>
      <c r="AV53" s="21">
        <f t="shared" si="5"/>
        <v>5.25</v>
      </c>
      <c r="AW53" s="49">
        <f t="shared" si="6"/>
        <v>14.462125859999999</v>
      </c>
      <c r="AX53" s="49">
        <f t="shared" si="7"/>
        <v>12.570924785999999</v>
      </c>
      <c r="AY53" s="49">
        <f t="shared" si="8"/>
        <v>113.138323074</v>
      </c>
    </row>
    <row r="54" spans="1:51">
      <c r="A54" t="s">
        <v>217</v>
      </c>
      <c r="B54" s="77">
        <v>41275</v>
      </c>
      <c r="C54" s="77">
        <v>41275</v>
      </c>
      <c r="D54" s="3" t="s">
        <v>219</v>
      </c>
      <c r="E54" s="78">
        <v>14.84</v>
      </c>
      <c r="F54" s="79" t="s">
        <v>206</v>
      </c>
      <c r="G54" s="79" t="s">
        <v>206</v>
      </c>
      <c r="H54" s="79" t="s">
        <v>206</v>
      </c>
      <c r="I54" s="79" t="s">
        <v>206</v>
      </c>
      <c r="J54" s="79" t="s">
        <v>206</v>
      </c>
      <c r="K54" s="79" t="s">
        <v>206</v>
      </c>
      <c r="L54" s="79" t="s">
        <v>206</v>
      </c>
      <c r="M54" s="79" t="s">
        <v>206</v>
      </c>
      <c r="N54" s="79" t="s">
        <v>206</v>
      </c>
      <c r="O54" s="80">
        <v>1.44E-2</v>
      </c>
      <c r="P54" s="80" t="s">
        <v>206</v>
      </c>
      <c r="Q54" s="80">
        <v>-4.7999999999999996E-3</v>
      </c>
      <c r="R54" s="80" t="s">
        <v>206</v>
      </c>
      <c r="S54" s="80" t="s">
        <v>206</v>
      </c>
      <c r="T54" s="80" t="s">
        <v>206</v>
      </c>
      <c r="U54" s="80">
        <v>-5.0000000000000001E-4</v>
      </c>
      <c r="V54" s="80" t="s">
        <v>206</v>
      </c>
      <c r="W54" s="80">
        <v>-2.0000000000000001E-4</v>
      </c>
      <c r="X54" s="80" t="s">
        <v>206</v>
      </c>
      <c r="Y54" s="80" t="s">
        <v>206</v>
      </c>
      <c r="Z54" s="80" t="s">
        <v>206</v>
      </c>
      <c r="AA54" s="81">
        <v>4.0000000000000003E-5</v>
      </c>
      <c r="AB54" s="80" t="s">
        <v>206</v>
      </c>
      <c r="AC54" s="80" t="s">
        <v>206</v>
      </c>
      <c r="AD54" s="80">
        <v>-4.4000000000000003E-3</v>
      </c>
      <c r="AE54" s="80" t="s">
        <v>206</v>
      </c>
      <c r="AF54" s="80" t="s">
        <v>206</v>
      </c>
      <c r="AG54" s="80" t="s">
        <v>206</v>
      </c>
      <c r="AH54" s="80">
        <v>7.9000000000000008E-3</v>
      </c>
      <c r="AI54" s="80">
        <v>5.7000000000000002E-3</v>
      </c>
      <c r="AJ54" s="80" t="s">
        <v>206</v>
      </c>
      <c r="AK54" s="80" t="s">
        <v>206</v>
      </c>
      <c r="AL54" s="80">
        <v>1.0383</v>
      </c>
      <c r="AM54" s="80">
        <v>4.4000000000000003E-3</v>
      </c>
      <c r="AN54" s="80">
        <v>1.1999999999999999E-3</v>
      </c>
      <c r="AO54" s="80">
        <v>0.25</v>
      </c>
      <c r="AP54" s="80">
        <v>7.0000000000000001E-3</v>
      </c>
      <c r="AQ54" s="21">
        <f t="shared" si="0"/>
        <v>62.94</v>
      </c>
      <c r="AR54" s="21">
        <f t="shared" si="1"/>
        <v>21.545000000000002</v>
      </c>
      <c r="AS54" s="21">
        <f t="shared" si="2"/>
        <v>2.4106019999999999</v>
      </c>
      <c r="AT54" s="21">
        <f t="shared" si="3"/>
        <v>10.590660000000002</v>
      </c>
      <c r="AU54" s="21">
        <f t="shared" si="4"/>
        <v>4.6108600000000006</v>
      </c>
      <c r="AV54" s="21">
        <f t="shared" si="5"/>
        <v>5.25</v>
      </c>
      <c r="AW54" s="49">
        <f t="shared" si="6"/>
        <v>13.955125860000001</v>
      </c>
      <c r="AX54" s="49">
        <f t="shared" si="7"/>
        <v>12.130224785999999</v>
      </c>
      <c r="AY54" s="49">
        <f t="shared" si="8"/>
        <v>109.17202307399999</v>
      </c>
    </row>
    <row r="55" spans="1:51">
      <c r="A55" t="s">
        <v>110</v>
      </c>
      <c r="B55" s="77">
        <v>41395</v>
      </c>
      <c r="C55" s="77">
        <v>41395</v>
      </c>
      <c r="D55" s="3" t="s">
        <v>55</v>
      </c>
      <c r="E55" s="78">
        <v>18.309999999999999</v>
      </c>
      <c r="F55" s="79" t="s">
        <v>206</v>
      </c>
      <c r="G55" s="79">
        <v>1.19</v>
      </c>
      <c r="H55" s="79" t="s">
        <v>206</v>
      </c>
      <c r="I55" s="79">
        <v>0.79</v>
      </c>
      <c r="J55" s="79">
        <v>2.84</v>
      </c>
      <c r="K55" s="79" t="s">
        <v>206</v>
      </c>
      <c r="L55" s="79" t="s">
        <v>206</v>
      </c>
      <c r="M55" s="79" t="s">
        <v>206</v>
      </c>
      <c r="N55" s="79" t="s">
        <v>206</v>
      </c>
      <c r="O55" s="80">
        <v>1.29E-2</v>
      </c>
      <c r="P55" s="80" t="s">
        <v>206</v>
      </c>
      <c r="Q55" s="80">
        <v>-5.9999999999999995E-4</v>
      </c>
      <c r="R55" s="80" t="s">
        <v>206</v>
      </c>
      <c r="S55" s="80" t="s">
        <v>206</v>
      </c>
      <c r="T55" s="80" t="s">
        <v>206</v>
      </c>
      <c r="U55" s="80">
        <v>-1.1000000000000001E-3</v>
      </c>
      <c r="V55" s="80" t="s">
        <v>206</v>
      </c>
      <c r="W55" s="80">
        <v>-5.9999999999999995E-4</v>
      </c>
      <c r="X55" s="80" t="s">
        <v>206</v>
      </c>
      <c r="Y55" s="80" t="s">
        <v>206</v>
      </c>
      <c r="Z55" s="80" t="s">
        <v>206</v>
      </c>
      <c r="AA55" s="80" t="s">
        <v>206</v>
      </c>
      <c r="AB55" s="80" t="s">
        <v>206</v>
      </c>
      <c r="AC55" s="80" t="s">
        <v>206</v>
      </c>
      <c r="AD55" s="80">
        <v>5.3E-3</v>
      </c>
      <c r="AE55" s="80" t="s">
        <v>206</v>
      </c>
      <c r="AF55" s="80" t="s">
        <v>206</v>
      </c>
      <c r="AG55" s="80" t="s">
        <v>206</v>
      </c>
      <c r="AH55" s="80">
        <v>7.0000000000000001E-3</v>
      </c>
      <c r="AI55" s="80">
        <v>1.1999999999999999E-3</v>
      </c>
      <c r="AJ55" s="80" t="s">
        <v>206</v>
      </c>
      <c r="AK55" s="80" t="s">
        <v>206</v>
      </c>
      <c r="AL55" s="80">
        <v>1.0463</v>
      </c>
      <c r="AM55" s="80">
        <v>4.4000000000000003E-3</v>
      </c>
      <c r="AN55" s="80">
        <v>1.1999999999999999E-3</v>
      </c>
      <c r="AO55" s="80">
        <v>0.25</v>
      </c>
      <c r="AP55" s="80">
        <v>7.0000000000000001E-3</v>
      </c>
      <c r="AQ55" s="21">
        <f t="shared" si="0"/>
        <v>62.94</v>
      </c>
      <c r="AR55" s="21">
        <f t="shared" si="1"/>
        <v>31.08</v>
      </c>
      <c r="AS55" s="21">
        <f t="shared" si="2"/>
        <v>2.9141220000000003</v>
      </c>
      <c r="AT55" s="21">
        <f t="shared" si="3"/>
        <v>6.4347450000000004</v>
      </c>
      <c r="AU55" s="21">
        <f t="shared" si="4"/>
        <v>4.6444600000000005</v>
      </c>
      <c r="AV55" s="21">
        <f t="shared" si="5"/>
        <v>5.25</v>
      </c>
      <c r="AW55" s="49">
        <f t="shared" si="6"/>
        <v>14.72423251</v>
      </c>
      <c r="AX55" s="49">
        <f t="shared" si="7"/>
        <v>12.798755951000002</v>
      </c>
      <c r="AY55" s="49">
        <f t="shared" si="8"/>
        <v>115.18880355900001</v>
      </c>
    </row>
    <row r="56" spans="1:51" ht="30">
      <c r="A56" t="s">
        <v>220</v>
      </c>
      <c r="B56" s="77">
        <v>41395</v>
      </c>
      <c r="C56" s="77">
        <v>41395</v>
      </c>
      <c r="D56" s="3" t="s">
        <v>221</v>
      </c>
      <c r="E56" s="78">
        <v>15.84</v>
      </c>
      <c r="F56" s="79" t="s">
        <v>206</v>
      </c>
      <c r="G56" s="79" t="s">
        <v>206</v>
      </c>
      <c r="H56" s="79" t="s">
        <v>206</v>
      </c>
      <c r="I56" s="79">
        <v>0.79</v>
      </c>
      <c r="J56" s="79" t="s">
        <v>206</v>
      </c>
      <c r="K56" s="79" t="s">
        <v>206</v>
      </c>
      <c r="L56" s="79" t="s">
        <v>206</v>
      </c>
      <c r="M56" s="79" t="s">
        <v>206</v>
      </c>
      <c r="N56" s="79" t="s">
        <v>206</v>
      </c>
      <c r="O56" s="80">
        <v>1.5900000000000001E-2</v>
      </c>
      <c r="P56" s="80">
        <v>5.0000000000000001E-4</v>
      </c>
      <c r="Q56" s="80">
        <v>-1.1000000000000001E-3</v>
      </c>
      <c r="R56" s="80" t="s">
        <v>206</v>
      </c>
      <c r="S56" s="80" t="s">
        <v>206</v>
      </c>
      <c r="T56" s="80" t="s">
        <v>206</v>
      </c>
      <c r="U56" s="80">
        <v>-3.3999999999999998E-3</v>
      </c>
      <c r="V56" s="80" t="s">
        <v>206</v>
      </c>
      <c r="W56" s="80">
        <v>-1E-4</v>
      </c>
      <c r="X56" s="80" t="s">
        <v>206</v>
      </c>
      <c r="Y56" s="80" t="s">
        <v>206</v>
      </c>
      <c r="Z56" s="80" t="s">
        <v>206</v>
      </c>
      <c r="AA56" s="80" t="s">
        <v>206</v>
      </c>
      <c r="AB56" s="80" t="s">
        <v>206</v>
      </c>
      <c r="AC56" s="80" t="s">
        <v>206</v>
      </c>
      <c r="AD56" s="80">
        <v>-5.0000000000000001E-4</v>
      </c>
      <c r="AE56" s="80" t="s">
        <v>206</v>
      </c>
      <c r="AF56" s="80" t="s">
        <v>206</v>
      </c>
      <c r="AG56" s="80" t="s">
        <v>206</v>
      </c>
      <c r="AH56" s="80">
        <v>6.7999999999999996E-3</v>
      </c>
      <c r="AI56" s="80">
        <v>4.4999999999999997E-3</v>
      </c>
      <c r="AJ56" s="80" t="s">
        <v>206</v>
      </c>
      <c r="AK56" s="80" t="s">
        <v>206</v>
      </c>
      <c r="AL56" s="80">
        <v>1.056</v>
      </c>
      <c r="AM56" s="80">
        <v>4.4000000000000003E-3</v>
      </c>
      <c r="AN56" s="80">
        <v>1.1999999999999999E-3</v>
      </c>
      <c r="AO56" s="80">
        <v>0.25</v>
      </c>
      <c r="AP56" s="80">
        <v>7.0000000000000001E-3</v>
      </c>
      <c r="AQ56" s="21">
        <f t="shared" si="0"/>
        <v>62.94</v>
      </c>
      <c r="AR56" s="21">
        <f t="shared" si="1"/>
        <v>25.48</v>
      </c>
      <c r="AS56" s="21">
        <f t="shared" si="2"/>
        <v>3.5246400000000029</v>
      </c>
      <c r="AT56" s="21">
        <f t="shared" si="3"/>
        <v>8.9496000000000002</v>
      </c>
      <c r="AU56" s="21">
        <f t="shared" si="4"/>
        <v>4.6852</v>
      </c>
      <c r="AV56" s="21">
        <f t="shared" si="5"/>
        <v>5.25</v>
      </c>
      <c r="AW56" s="49">
        <f t="shared" si="6"/>
        <v>14.407827200000002</v>
      </c>
      <c r="AX56" s="49">
        <f t="shared" si="7"/>
        <v>12.523726720000001</v>
      </c>
      <c r="AY56" s="49">
        <f t="shared" si="8"/>
        <v>112.71354048000001</v>
      </c>
    </row>
    <row r="57" spans="1:51" ht="30">
      <c r="A57" t="s">
        <v>220</v>
      </c>
      <c r="B57" s="77">
        <v>41395</v>
      </c>
      <c r="C57" s="77">
        <v>41395</v>
      </c>
      <c r="D57" s="3" t="s">
        <v>222</v>
      </c>
      <c r="E57" s="78">
        <v>15.84</v>
      </c>
      <c r="F57" s="79" t="s">
        <v>206</v>
      </c>
      <c r="G57" s="79" t="s">
        <v>206</v>
      </c>
      <c r="H57" s="79" t="s">
        <v>206</v>
      </c>
      <c r="I57" s="79">
        <v>0.79</v>
      </c>
      <c r="J57" s="79" t="s">
        <v>206</v>
      </c>
      <c r="K57" s="79" t="s">
        <v>206</v>
      </c>
      <c r="L57" s="79" t="s">
        <v>206</v>
      </c>
      <c r="M57" s="79" t="s">
        <v>206</v>
      </c>
      <c r="N57" s="79" t="s">
        <v>206</v>
      </c>
      <c r="O57" s="80">
        <v>1.5900000000000001E-2</v>
      </c>
      <c r="P57" s="80">
        <v>5.0000000000000001E-4</v>
      </c>
      <c r="Q57" s="80">
        <v>-1.1000000000000001E-3</v>
      </c>
      <c r="R57" s="80" t="s">
        <v>206</v>
      </c>
      <c r="S57" s="80" t="s">
        <v>206</v>
      </c>
      <c r="T57" s="80" t="s">
        <v>206</v>
      </c>
      <c r="U57" s="80">
        <v>5.0000000000000001E-4</v>
      </c>
      <c r="V57" s="80" t="s">
        <v>206</v>
      </c>
      <c r="W57" s="80">
        <v>-1E-4</v>
      </c>
      <c r="X57" s="80" t="s">
        <v>206</v>
      </c>
      <c r="Y57" s="80" t="s">
        <v>206</v>
      </c>
      <c r="Z57" s="80" t="s">
        <v>206</v>
      </c>
      <c r="AA57" s="80" t="s">
        <v>206</v>
      </c>
      <c r="AB57" s="80" t="s">
        <v>206</v>
      </c>
      <c r="AC57" s="80" t="s">
        <v>206</v>
      </c>
      <c r="AD57" s="80">
        <v>-5.0000000000000001E-4</v>
      </c>
      <c r="AE57" s="80" t="s">
        <v>206</v>
      </c>
      <c r="AF57" s="80" t="s">
        <v>206</v>
      </c>
      <c r="AG57" s="80" t="s">
        <v>206</v>
      </c>
      <c r="AH57" s="80">
        <v>6.7999999999999996E-3</v>
      </c>
      <c r="AI57" s="80">
        <v>4.4999999999999997E-3</v>
      </c>
      <c r="AJ57" s="80" t="s">
        <v>206</v>
      </c>
      <c r="AK57" s="80" t="s">
        <v>206</v>
      </c>
      <c r="AL57" s="80">
        <v>1.056</v>
      </c>
      <c r="AM57" s="80">
        <v>4.4000000000000003E-3</v>
      </c>
      <c r="AN57" s="80">
        <v>1.1999999999999999E-3</v>
      </c>
      <c r="AO57" s="80">
        <v>0.25</v>
      </c>
      <c r="AP57" s="80">
        <v>7.0000000000000001E-3</v>
      </c>
      <c r="AQ57" s="21">
        <f t="shared" si="0"/>
        <v>62.94</v>
      </c>
      <c r="AR57" s="21">
        <f t="shared" si="1"/>
        <v>28.405000000000001</v>
      </c>
      <c r="AS57" s="21">
        <f t="shared" si="2"/>
        <v>3.5246400000000029</v>
      </c>
      <c r="AT57" s="21">
        <f t="shared" si="3"/>
        <v>8.9496000000000002</v>
      </c>
      <c r="AU57" s="21">
        <f t="shared" si="4"/>
        <v>4.6852</v>
      </c>
      <c r="AV57" s="21">
        <f t="shared" si="5"/>
        <v>5.25</v>
      </c>
      <c r="AW57" s="49">
        <f t="shared" si="6"/>
        <v>14.7880772</v>
      </c>
      <c r="AX57" s="49">
        <f t="shared" si="7"/>
        <v>12.854251720000001</v>
      </c>
      <c r="AY57" s="49">
        <f t="shared" si="8"/>
        <v>115.68826547999998</v>
      </c>
    </row>
    <row r="58" spans="1:51">
      <c r="A58" t="s">
        <v>111</v>
      </c>
      <c r="B58" s="77">
        <v>41395</v>
      </c>
      <c r="C58" s="77">
        <v>41395</v>
      </c>
      <c r="D58" s="3" t="s">
        <v>55</v>
      </c>
      <c r="E58" s="78">
        <v>20.87</v>
      </c>
      <c r="F58" s="79" t="s">
        <v>206</v>
      </c>
      <c r="G58" s="79">
        <v>0.1</v>
      </c>
      <c r="H58" s="79">
        <v>0.93</v>
      </c>
      <c r="I58" s="79">
        <v>0.79</v>
      </c>
      <c r="J58" s="79" t="s">
        <v>206</v>
      </c>
      <c r="K58" s="79" t="s">
        <v>206</v>
      </c>
      <c r="L58" s="79" t="s">
        <v>206</v>
      </c>
      <c r="M58" s="79" t="s">
        <v>206</v>
      </c>
      <c r="N58" s="79" t="s">
        <v>206</v>
      </c>
      <c r="O58" s="80">
        <v>2.18E-2</v>
      </c>
      <c r="P58" s="80">
        <v>8.9999999999999998E-4</v>
      </c>
      <c r="Q58" s="80">
        <v>-8.0000000000000004E-4</v>
      </c>
      <c r="R58" s="80" t="s">
        <v>206</v>
      </c>
      <c r="S58" s="80" t="s">
        <v>206</v>
      </c>
      <c r="T58" s="80" t="s">
        <v>206</v>
      </c>
      <c r="U58" s="80" t="s">
        <v>206</v>
      </c>
      <c r="V58" s="80" t="s">
        <v>206</v>
      </c>
      <c r="W58" s="80">
        <v>2.0000000000000001E-4</v>
      </c>
      <c r="X58" s="80" t="s">
        <v>206</v>
      </c>
      <c r="Y58" s="80" t="s">
        <v>206</v>
      </c>
      <c r="Z58" s="80" t="s">
        <v>206</v>
      </c>
      <c r="AA58" s="80">
        <v>4.0000000000000002E-4</v>
      </c>
      <c r="AB58" s="80" t="s">
        <v>206</v>
      </c>
      <c r="AC58" s="80" t="s">
        <v>206</v>
      </c>
      <c r="AD58" s="80">
        <v>-1.6999999999999999E-3</v>
      </c>
      <c r="AE58" s="80" t="s">
        <v>206</v>
      </c>
      <c r="AF58" s="80" t="s">
        <v>206</v>
      </c>
      <c r="AG58" s="80" t="s">
        <v>206</v>
      </c>
      <c r="AH58" s="80">
        <v>6.7000000000000002E-3</v>
      </c>
      <c r="AI58" s="80">
        <v>3.2000000000000002E-3</v>
      </c>
      <c r="AJ58" s="80" t="s">
        <v>206</v>
      </c>
      <c r="AK58" s="80" t="s">
        <v>206</v>
      </c>
      <c r="AL58" s="80">
        <v>1.0564</v>
      </c>
      <c r="AM58" s="80">
        <v>4.4000000000000003E-3</v>
      </c>
      <c r="AN58" s="80">
        <v>1.1999999999999999E-3</v>
      </c>
      <c r="AO58" s="80">
        <v>0.25</v>
      </c>
      <c r="AP58" s="80">
        <v>7.0000000000000001E-3</v>
      </c>
      <c r="AQ58" s="21">
        <f t="shared" si="0"/>
        <v>62.94</v>
      </c>
      <c r="AR58" s="21">
        <f t="shared" si="1"/>
        <v>39.565000000000005</v>
      </c>
      <c r="AS58" s="21">
        <f t="shared" si="2"/>
        <v>3.5498160000000003</v>
      </c>
      <c r="AT58" s="21">
        <f t="shared" si="3"/>
        <v>7.8437700000000001</v>
      </c>
      <c r="AU58" s="21">
        <f t="shared" si="4"/>
        <v>4.6868800000000004</v>
      </c>
      <c r="AV58" s="21">
        <f t="shared" si="5"/>
        <v>5.25</v>
      </c>
      <c r="AW58" s="49">
        <f t="shared" si="6"/>
        <v>16.098610580000003</v>
      </c>
      <c r="AX58" s="49">
        <f t="shared" si="7"/>
        <v>13.993407658000002</v>
      </c>
      <c r="AY58" s="49">
        <f t="shared" si="8"/>
        <v>125.94066892200001</v>
      </c>
    </row>
    <row r="59" spans="1:51">
      <c r="A59" t="s">
        <v>112</v>
      </c>
      <c r="B59" s="77">
        <v>41395</v>
      </c>
      <c r="C59" s="77">
        <v>41395</v>
      </c>
      <c r="D59" s="3" t="s">
        <v>55</v>
      </c>
      <c r="E59" s="78">
        <v>14.44</v>
      </c>
      <c r="F59" s="79" t="s">
        <v>206</v>
      </c>
      <c r="G59" s="79" t="s">
        <v>206</v>
      </c>
      <c r="H59" s="79" t="s">
        <v>206</v>
      </c>
      <c r="I59" s="79">
        <v>0.79</v>
      </c>
      <c r="J59" s="79" t="s">
        <v>206</v>
      </c>
      <c r="K59" s="79" t="s">
        <v>206</v>
      </c>
      <c r="L59" s="79" t="s">
        <v>206</v>
      </c>
      <c r="M59" s="79" t="s">
        <v>206</v>
      </c>
      <c r="N59" s="79" t="s">
        <v>206</v>
      </c>
      <c r="O59" s="80">
        <v>1.29E-2</v>
      </c>
      <c r="P59" s="81">
        <v>4.0000000000000003E-5</v>
      </c>
      <c r="Q59" s="80">
        <v>1.1999999999999999E-3</v>
      </c>
      <c r="R59" s="80" t="s">
        <v>206</v>
      </c>
      <c r="S59" s="80" t="s">
        <v>206</v>
      </c>
      <c r="T59" s="80" t="s">
        <v>206</v>
      </c>
      <c r="U59" s="80" t="s">
        <v>206</v>
      </c>
      <c r="V59" s="80" t="s">
        <v>206</v>
      </c>
      <c r="W59" s="80" t="s">
        <v>206</v>
      </c>
      <c r="X59" s="80" t="s">
        <v>206</v>
      </c>
      <c r="Y59" s="80" t="s">
        <v>206</v>
      </c>
      <c r="Z59" s="80" t="s">
        <v>206</v>
      </c>
      <c r="AA59" s="80">
        <v>1E-4</v>
      </c>
      <c r="AB59" s="80" t="s">
        <v>206</v>
      </c>
      <c r="AC59" s="80" t="s">
        <v>206</v>
      </c>
      <c r="AD59" s="80">
        <v>8.9999999999999998E-4</v>
      </c>
      <c r="AE59" s="80" t="s">
        <v>206</v>
      </c>
      <c r="AF59" s="80" t="s">
        <v>206</v>
      </c>
      <c r="AG59" s="80" t="s">
        <v>206</v>
      </c>
      <c r="AH59" s="80">
        <v>7.0000000000000001E-3</v>
      </c>
      <c r="AI59" s="80">
        <v>5.3E-3</v>
      </c>
      <c r="AJ59" s="80" t="s">
        <v>206</v>
      </c>
      <c r="AK59" s="80" t="s">
        <v>206</v>
      </c>
      <c r="AL59" s="80">
        <v>1.048</v>
      </c>
      <c r="AM59" s="80">
        <v>4.4000000000000003E-3</v>
      </c>
      <c r="AN59" s="80">
        <v>1.1999999999999999E-3</v>
      </c>
      <c r="AO59" s="80">
        <v>0.25</v>
      </c>
      <c r="AP59" s="80">
        <v>7.0000000000000001E-3</v>
      </c>
      <c r="AQ59" s="21">
        <f t="shared" si="0"/>
        <v>62.94</v>
      </c>
      <c r="AR59" s="21">
        <f t="shared" si="1"/>
        <v>25.91</v>
      </c>
      <c r="AS59" s="21">
        <f t="shared" si="2"/>
        <v>3.0211200000000025</v>
      </c>
      <c r="AT59" s="21">
        <f t="shared" si="3"/>
        <v>9.6677999999999997</v>
      </c>
      <c r="AU59" s="21">
        <f t="shared" si="4"/>
        <v>4.6516000000000002</v>
      </c>
      <c r="AV59" s="21">
        <f t="shared" si="5"/>
        <v>5.25</v>
      </c>
      <c r="AW59" s="49">
        <f t="shared" si="6"/>
        <v>14.487267599999999</v>
      </c>
      <c r="AX59" s="49">
        <f t="shared" si="7"/>
        <v>12.59277876</v>
      </c>
      <c r="AY59" s="49">
        <f t="shared" si="8"/>
        <v>113.33500883999999</v>
      </c>
    </row>
    <row r="60" spans="1:51">
      <c r="A60" t="s">
        <v>113</v>
      </c>
      <c r="B60" s="77">
        <v>41426</v>
      </c>
      <c r="C60" s="77">
        <v>41426</v>
      </c>
      <c r="D60" s="3" t="s">
        <v>55</v>
      </c>
      <c r="E60" s="78">
        <v>20.350000000000001</v>
      </c>
      <c r="F60" s="79" t="s">
        <v>206</v>
      </c>
      <c r="G60" s="79">
        <v>7.38</v>
      </c>
      <c r="H60" s="79">
        <v>1.6</v>
      </c>
      <c r="I60" s="79">
        <v>0.79</v>
      </c>
      <c r="J60" s="79" t="s">
        <v>206</v>
      </c>
      <c r="K60" s="79" t="s">
        <v>206</v>
      </c>
      <c r="L60" s="79" t="s">
        <v>206</v>
      </c>
      <c r="M60" s="79" t="s">
        <v>206</v>
      </c>
      <c r="N60" s="79" t="s">
        <v>206</v>
      </c>
      <c r="O60" s="80">
        <v>1.54E-2</v>
      </c>
      <c r="P60" s="80">
        <v>1.2999999999999999E-3</v>
      </c>
      <c r="Q60" s="80">
        <v>-5.5999999999999999E-3</v>
      </c>
      <c r="R60" s="80" t="s">
        <v>206</v>
      </c>
      <c r="S60" s="80" t="s">
        <v>206</v>
      </c>
      <c r="T60" s="80" t="s">
        <v>206</v>
      </c>
      <c r="U60" s="80" t="s">
        <v>206</v>
      </c>
      <c r="V60" s="80" t="s">
        <v>206</v>
      </c>
      <c r="W60" s="80" t="s">
        <v>206</v>
      </c>
      <c r="X60" s="80" t="s">
        <v>206</v>
      </c>
      <c r="Y60" s="80" t="s">
        <v>206</v>
      </c>
      <c r="Z60" s="80" t="s">
        <v>206</v>
      </c>
      <c r="AA60" s="80" t="s">
        <v>206</v>
      </c>
      <c r="AB60" s="80" t="s">
        <v>206</v>
      </c>
      <c r="AC60" s="80" t="s">
        <v>206</v>
      </c>
      <c r="AD60" s="80">
        <v>2.3E-3</v>
      </c>
      <c r="AE60" s="80" t="s">
        <v>206</v>
      </c>
      <c r="AF60" s="80" t="s">
        <v>206</v>
      </c>
      <c r="AG60" s="80" t="s">
        <v>206</v>
      </c>
      <c r="AH60" s="80">
        <v>6.1000000000000004E-3</v>
      </c>
      <c r="AI60" s="80">
        <v>2.5999999999999999E-3</v>
      </c>
      <c r="AJ60" s="80" t="s">
        <v>206</v>
      </c>
      <c r="AK60" s="80" t="s">
        <v>206</v>
      </c>
      <c r="AL60" s="80">
        <v>1.0712999999999999</v>
      </c>
      <c r="AM60" s="80">
        <v>4.4000000000000003E-3</v>
      </c>
      <c r="AN60" s="80">
        <v>1.1999999999999999E-3</v>
      </c>
      <c r="AO60" s="80">
        <v>0.25</v>
      </c>
      <c r="AP60" s="80">
        <v>7.0000000000000001E-3</v>
      </c>
      <c r="AQ60" s="21">
        <f t="shared" si="0"/>
        <v>62.94</v>
      </c>
      <c r="AR60" s="21">
        <f t="shared" si="1"/>
        <v>38.445</v>
      </c>
      <c r="AS60" s="21">
        <f t="shared" si="2"/>
        <v>4.4876219999999947</v>
      </c>
      <c r="AT60" s="21">
        <f t="shared" si="3"/>
        <v>6.9902324999999985</v>
      </c>
      <c r="AU60" s="21">
        <f t="shared" si="4"/>
        <v>4.74946</v>
      </c>
      <c r="AV60" s="21">
        <f t="shared" si="5"/>
        <v>5.25</v>
      </c>
      <c r="AW60" s="49">
        <f t="shared" si="6"/>
        <v>15.972100884999998</v>
      </c>
      <c r="AX60" s="49">
        <f t="shared" si="7"/>
        <v>13.883441538499998</v>
      </c>
      <c r="AY60" s="49">
        <f t="shared" si="8"/>
        <v>124.95097384649998</v>
      </c>
    </row>
    <row r="61" spans="1:51">
      <c r="A61" t="s">
        <v>114</v>
      </c>
      <c r="B61" s="77">
        <v>41395</v>
      </c>
      <c r="C61" s="77">
        <v>41395</v>
      </c>
      <c r="D61" s="3" t="s">
        <v>55</v>
      </c>
      <c r="E61" s="78">
        <v>13.11</v>
      </c>
      <c r="F61" s="79" t="s">
        <v>206</v>
      </c>
      <c r="G61" s="79">
        <v>-0.03</v>
      </c>
      <c r="H61" s="79" t="s">
        <v>206</v>
      </c>
      <c r="I61" s="79">
        <v>0.79</v>
      </c>
      <c r="J61" s="79">
        <v>2.4900000000000002</v>
      </c>
      <c r="K61" s="79" t="s">
        <v>206</v>
      </c>
      <c r="L61" s="79" t="s">
        <v>206</v>
      </c>
      <c r="M61" s="79" t="s">
        <v>206</v>
      </c>
      <c r="N61" s="79" t="s">
        <v>206</v>
      </c>
      <c r="O61" s="80">
        <v>1.43E-2</v>
      </c>
      <c r="P61" s="80">
        <v>2.0000000000000001E-4</v>
      </c>
      <c r="Q61" s="80">
        <v>2.9999999999999997E-4</v>
      </c>
      <c r="R61" s="80" t="s">
        <v>206</v>
      </c>
      <c r="S61" s="80" t="s">
        <v>206</v>
      </c>
      <c r="T61" s="80" t="s">
        <v>206</v>
      </c>
      <c r="U61" s="80" t="s">
        <v>206</v>
      </c>
      <c r="V61" s="80" t="s">
        <v>206</v>
      </c>
      <c r="W61" s="80">
        <v>-2.9999999999999997E-4</v>
      </c>
      <c r="X61" s="80">
        <v>1.8E-3</v>
      </c>
      <c r="Y61" s="80">
        <v>2.9999999999999997E-4</v>
      </c>
      <c r="Z61" s="81" t="s">
        <v>206</v>
      </c>
      <c r="AA61" s="80" t="s">
        <v>206</v>
      </c>
      <c r="AB61" s="80" t="s">
        <v>206</v>
      </c>
      <c r="AC61" s="80" t="s">
        <v>206</v>
      </c>
      <c r="AD61" s="80">
        <v>3.2000000000000002E-3</v>
      </c>
      <c r="AE61" s="80" t="s">
        <v>206</v>
      </c>
      <c r="AF61" s="80" t="s">
        <v>206</v>
      </c>
      <c r="AG61" s="80" t="s">
        <v>206</v>
      </c>
      <c r="AH61" s="80">
        <v>8.0000000000000002E-3</v>
      </c>
      <c r="AI61" s="80">
        <v>5.4999999999999997E-3</v>
      </c>
      <c r="AJ61" s="80" t="s">
        <v>206</v>
      </c>
      <c r="AK61" s="80" t="s">
        <v>206</v>
      </c>
      <c r="AL61" s="80">
        <v>1.0377000000000001</v>
      </c>
      <c r="AM61" s="80">
        <v>4.4000000000000003E-3</v>
      </c>
      <c r="AN61" s="80">
        <v>1.1999999999999999E-3</v>
      </c>
      <c r="AO61" s="80">
        <v>0.25</v>
      </c>
      <c r="AP61" s="80">
        <v>7.0000000000000001E-3</v>
      </c>
      <c r="AQ61" s="21">
        <f t="shared" si="0"/>
        <v>62.94</v>
      </c>
      <c r="AR61" s="21">
        <f t="shared" si="1"/>
        <v>28.810000000000002</v>
      </c>
      <c r="AS61" s="21">
        <f t="shared" si="2"/>
        <v>2.3728380000000042</v>
      </c>
      <c r="AT61" s="21">
        <f t="shared" si="3"/>
        <v>10.506712500000001</v>
      </c>
      <c r="AU61" s="21">
        <f t="shared" si="4"/>
        <v>4.6083400000000001</v>
      </c>
      <c r="AV61" s="21">
        <f t="shared" si="5"/>
        <v>5.25</v>
      </c>
      <c r="AW61" s="49">
        <f t="shared" si="6"/>
        <v>14.883425765000002</v>
      </c>
      <c r="AX61" s="49">
        <f t="shared" si="7"/>
        <v>12.937131626500003</v>
      </c>
      <c r="AY61" s="49">
        <f t="shared" si="8"/>
        <v>116.43418463850001</v>
      </c>
    </row>
    <row r="62" spans="1:51">
      <c r="A62" t="s">
        <v>115</v>
      </c>
      <c r="B62" s="77">
        <v>41395</v>
      </c>
      <c r="C62" s="77">
        <v>41395</v>
      </c>
      <c r="D62" s="3" t="s">
        <v>55</v>
      </c>
      <c r="E62" s="78">
        <v>16.260000000000002</v>
      </c>
      <c r="F62" s="79" t="s">
        <v>206</v>
      </c>
      <c r="G62" s="79" t="s">
        <v>206</v>
      </c>
      <c r="H62" s="79" t="s">
        <v>206</v>
      </c>
      <c r="I62" s="79">
        <v>0.79</v>
      </c>
      <c r="J62" s="79">
        <v>2.84</v>
      </c>
      <c r="K62" s="79" t="s">
        <v>206</v>
      </c>
      <c r="L62" s="79" t="s">
        <v>206</v>
      </c>
      <c r="M62" s="79" t="s">
        <v>206</v>
      </c>
      <c r="N62" s="79" t="s">
        <v>206</v>
      </c>
      <c r="O62" s="80">
        <v>1.4E-2</v>
      </c>
      <c r="P62" s="80">
        <v>1.1000000000000001E-3</v>
      </c>
      <c r="Q62" s="80">
        <v>-1.2999999999999999E-3</v>
      </c>
      <c r="R62" s="80" t="s">
        <v>206</v>
      </c>
      <c r="S62" s="80" t="s">
        <v>206</v>
      </c>
      <c r="T62" s="80" t="s">
        <v>206</v>
      </c>
      <c r="U62" s="80" t="s">
        <v>206</v>
      </c>
      <c r="V62" s="80" t="s">
        <v>206</v>
      </c>
      <c r="W62" s="80">
        <v>-2.9999999999999997E-4</v>
      </c>
      <c r="X62" s="80" t="s">
        <v>206</v>
      </c>
      <c r="Y62" s="80" t="s">
        <v>206</v>
      </c>
      <c r="Z62" s="80" t="s">
        <v>206</v>
      </c>
      <c r="AA62" s="80" t="s">
        <v>206</v>
      </c>
      <c r="AB62" s="80" t="s">
        <v>206</v>
      </c>
      <c r="AC62" s="80" t="s">
        <v>206</v>
      </c>
      <c r="AD62" s="80" t="s">
        <v>206</v>
      </c>
      <c r="AE62" s="80" t="s">
        <v>206</v>
      </c>
      <c r="AF62" s="80" t="s">
        <v>206</v>
      </c>
      <c r="AG62" s="80" t="s">
        <v>206</v>
      </c>
      <c r="AH62" s="80">
        <v>6.4999999999999997E-3</v>
      </c>
      <c r="AI62" s="80">
        <v>3.3999999999999998E-3</v>
      </c>
      <c r="AJ62" s="80" t="s">
        <v>206</v>
      </c>
      <c r="AK62" s="80" t="s">
        <v>206</v>
      </c>
      <c r="AL62" s="80">
        <v>1.0468</v>
      </c>
      <c r="AM62" s="80">
        <v>4.4000000000000003E-3</v>
      </c>
      <c r="AN62" s="80">
        <v>1.1999999999999999E-3</v>
      </c>
      <c r="AO62" s="80">
        <v>0.25</v>
      </c>
      <c r="AP62" s="80">
        <v>7.0000000000000001E-3</v>
      </c>
      <c r="AQ62" s="21">
        <f t="shared" si="0"/>
        <v>62.94</v>
      </c>
      <c r="AR62" s="21">
        <f t="shared" si="1"/>
        <v>30.015000000000001</v>
      </c>
      <c r="AS62" s="21">
        <f t="shared" si="2"/>
        <v>2.9455919999999969</v>
      </c>
      <c r="AT62" s="21">
        <f t="shared" si="3"/>
        <v>7.7724899999999986</v>
      </c>
      <c r="AU62" s="21">
        <f t="shared" si="4"/>
        <v>4.64656</v>
      </c>
      <c r="AV62" s="21">
        <f t="shared" si="5"/>
        <v>5.25</v>
      </c>
      <c r="AW62" s="49">
        <f t="shared" si="6"/>
        <v>14.76405346</v>
      </c>
      <c r="AX62" s="49">
        <f t="shared" si="7"/>
        <v>12.833369546</v>
      </c>
      <c r="AY62" s="49">
        <f t="shared" si="8"/>
        <v>115.500325914</v>
      </c>
    </row>
    <row r="63" spans="1:51">
      <c r="A63" t="s">
        <v>117</v>
      </c>
      <c r="B63" s="77">
        <v>41395</v>
      </c>
      <c r="C63" s="77">
        <v>41395</v>
      </c>
      <c r="D63" s="3" t="s">
        <v>55</v>
      </c>
      <c r="E63" s="78">
        <v>13.65</v>
      </c>
      <c r="F63" s="79" t="s">
        <v>206</v>
      </c>
      <c r="G63" s="79">
        <v>1.28</v>
      </c>
      <c r="H63" s="79" t="s">
        <v>206</v>
      </c>
      <c r="I63" s="79">
        <v>0.79</v>
      </c>
      <c r="J63" s="79">
        <v>2.56</v>
      </c>
      <c r="K63" s="79" t="s">
        <v>206</v>
      </c>
      <c r="L63" s="79" t="s">
        <v>206</v>
      </c>
      <c r="M63" s="79" t="s">
        <v>206</v>
      </c>
      <c r="N63" s="79" t="s">
        <v>206</v>
      </c>
      <c r="O63" s="80">
        <v>1.6299999999999999E-2</v>
      </c>
      <c r="P63" s="80">
        <v>5.9999999999999995E-4</v>
      </c>
      <c r="Q63" s="80">
        <v>-2.8E-3</v>
      </c>
      <c r="R63" s="80" t="s">
        <v>206</v>
      </c>
      <c r="S63" s="80" t="s">
        <v>206</v>
      </c>
      <c r="T63" s="80" t="s">
        <v>206</v>
      </c>
      <c r="U63" s="80" t="s">
        <v>206</v>
      </c>
      <c r="V63" s="80" t="s">
        <v>206</v>
      </c>
      <c r="W63" s="80">
        <v>-2.0000000000000001E-4</v>
      </c>
      <c r="X63" s="80" t="s">
        <v>206</v>
      </c>
      <c r="Y63" s="80" t="s">
        <v>206</v>
      </c>
      <c r="Z63" s="80" t="s">
        <v>206</v>
      </c>
      <c r="AA63" s="80" t="s">
        <v>206</v>
      </c>
      <c r="AB63" s="80" t="s">
        <v>206</v>
      </c>
      <c r="AC63" s="80" t="s">
        <v>206</v>
      </c>
      <c r="AD63" s="80">
        <v>1.8E-3</v>
      </c>
      <c r="AE63" s="80" t="s">
        <v>206</v>
      </c>
      <c r="AF63" s="80" t="s">
        <v>206</v>
      </c>
      <c r="AG63" s="80" t="s">
        <v>206</v>
      </c>
      <c r="AH63" s="80">
        <v>5.4000000000000003E-3</v>
      </c>
      <c r="AI63" s="80">
        <v>4.0000000000000001E-3</v>
      </c>
      <c r="AJ63" s="80" t="s">
        <v>206</v>
      </c>
      <c r="AK63" s="80" t="s">
        <v>206</v>
      </c>
      <c r="AL63" s="80">
        <v>1.0561</v>
      </c>
      <c r="AM63" s="80">
        <v>4.4000000000000003E-3</v>
      </c>
      <c r="AN63" s="80">
        <v>1.1999999999999999E-3</v>
      </c>
      <c r="AO63" s="80">
        <v>0.25</v>
      </c>
      <c r="AP63" s="84">
        <v>4.8999999999999998E-3</v>
      </c>
      <c r="AQ63" s="21">
        <f t="shared" si="0"/>
        <v>62.94</v>
      </c>
      <c r="AR63" s="21">
        <f t="shared" si="1"/>
        <v>28.704999999999998</v>
      </c>
      <c r="AS63" s="21">
        <f t="shared" si="2"/>
        <v>3.5309340000000025</v>
      </c>
      <c r="AT63" s="21">
        <f t="shared" si="3"/>
        <v>7.4455050000000007</v>
      </c>
      <c r="AU63" s="21">
        <f t="shared" si="4"/>
        <v>4.6856200000000001</v>
      </c>
      <c r="AV63" s="21">
        <f t="shared" si="5"/>
        <v>3.6749999999999998</v>
      </c>
      <c r="AW63" s="49">
        <f t="shared" si="6"/>
        <v>14.42766767</v>
      </c>
      <c r="AX63" s="49">
        <f t="shared" si="7"/>
        <v>12.540972667</v>
      </c>
      <c r="AY63" s="49">
        <f t="shared" si="8"/>
        <v>112.86875400299999</v>
      </c>
    </row>
    <row r="64" spans="1:51">
      <c r="A64" t="s">
        <v>118</v>
      </c>
      <c r="B64" s="77">
        <v>41275</v>
      </c>
      <c r="C64" s="77">
        <v>41275</v>
      </c>
      <c r="D64" s="3" t="s">
        <v>55</v>
      </c>
      <c r="E64" s="78">
        <v>8.34</v>
      </c>
      <c r="F64" s="79" t="s">
        <v>206</v>
      </c>
      <c r="G64" s="79">
        <v>0.1</v>
      </c>
      <c r="H64" s="79">
        <v>0.56999999999999995</v>
      </c>
      <c r="I64" s="79" t="s">
        <v>206</v>
      </c>
      <c r="J64" s="79" t="s">
        <v>206</v>
      </c>
      <c r="K64" s="79" t="s">
        <v>206</v>
      </c>
      <c r="L64" s="79" t="s">
        <v>206</v>
      </c>
      <c r="M64" s="79" t="s">
        <v>206</v>
      </c>
      <c r="N64" s="79" t="s">
        <v>206</v>
      </c>
      <c r="O64" s="80">
        <v>1.18E-2</v>
      </c>
      <c r="P64" s="80" t="s">
        <v>206</v>
      </c>
      <c r="Q64" s="80">
        <v>4.0000000000000002E-4</v>
      </c>
      <c r="R64" s="50" t="s">
        <v>206</v>
      </c>
      <c r="S64" s="80" t="s">
        <v>206</v>
      </c>
      <c r="T64" s="80" t="s">
        <v>206</v>
      </c>
      <c r="U64" s="80" t="s">
        <v>206</v>
      </c>
      <c r="V64" s="80" t="s">
        <v>206</v>
      </c>
      <c r="W64" s="80" t="s">
        <v>206</v>
      </c>
      <c r="X64" s="80" t="s">
        <v>206</v>
      </c>
      <c r="Y64" s="80" t="s">
        <v>206</v>
      </c>
      <c r="Z64" s="80" t="s">
        <v>206</v>
      </c>
      <c r="AA64" s="80">
        <v>2.0000000000000001E-4</v>
      </c>
      <c r="AB64" s="80" t="s">
        <v>206</v>
      </c>
      <c r="AC64" s="80" t="s">
        <v>206</v>
      </c>
      <c r="AD64" s="80" t="s">
        <v>206</v>
      </c>
      <c r="AE64" s="80" t="s">
        <v>206</v>
      </c>
      <c r="AF64" s="80" t="s">
        <v>206</v>
      </c>
      <c r="AG64" s="80" t="s">
        <v>206</v>
      </c>
      <c r="AH64" s="80">
        <v>7.1999999999999998E-3</v>
      </c>
      <c r="AI64" s="80">
        <v>5.7000000000000002E-3</v>
      </c>
      <c r="AJ64" s="80" t="s">
        <v>206</v>
      </c>
      <c r="AK64" s="80" t="s">
        <v>206</v>
      </c>
      <c r="AL64" s="80">
        <v>1.0429999999999999</v>
      </c>
      <c r="AM64" s="80">
        <v>4.4000000000000003E-3</v>
      </c>
      <c r="AN64" s="80">
        <v>1.1999999999999999E-3</v>
      </c>
      <c r="AO64" s="80">
        <v>0.25</v>
      </c>
      <c r="AP64" s="80">
        <v>7.0000000000000001E-3</v>
      </c>
      <c r="AQ64" s="21">
        <f t="shared" si="0"/>
        <v>62.94</v>
      </c>
      <c r="AR64" s="21">
        <f t="shared" si="1"/>
        <v>18.309999999999999</v>
      </c>
      <c r="AS64" s="21">
        <f t="shared" si="2"/>
        <v>2.7064199999999952</v>
      </c>
      <c r="AT64" s="21">
        <f t="shared" si="3"/>
        <v>10.091025</v>
      </c>
      <c r="AU64" s="21">
        <f t="shared" si="4"/>
        <v>4.6306000000000003</v>
      </c>
      <c r="AV64" s="21">
        <f t="shared" si="5"/>
        <v>5.25</v>
      </c>
      <c r="AW64" s="49">
        <f t="shared" si="6"/>
        <v>13.51064585</v>
      </c>
      <c r="AX64" s="49">
        <f t="shared" si="7"/>
        <v>11.743869085</v>
      </c>
      <c r="AY64" s="49">
        <f t="shared" si="8"/>
        <v>105.694821765</v>
      </c>
    </row>
    <row r="65" spans="1:51">
      <c r="A65" t="s">
        <v>119</v>
      </c>
      <c r="B65" s="77">
        <v>41395</v>
      </c>
      <c r="C65" s="77">
        <v>41395</v>
      </c>
      <c r="D65" s="3" t="s">
        <v>55</v>
      </c>
      <c r="E65" s="78">
        <v>10.87</v>
      </c>
      <c r="F65" s="79" t="s">
        <v>206</v>
      </c>
      <c r="G65" s="79" t="s">
        <v>206</v>
      </c>
      <c r="H65" s="79" t="s">
        <v>206</v>
      </c>
      <c r="I65" s="79">
        <v>0.79</v>
      </c>
      <c r="J65" s="79" t="s">
        <v>206</v>
      </c>
      <c r="K65" s="79" t="s">
        <v>206</v>
      </c>
      <c r="L65" s="79" t="s">
        <v>206</v>
      </c>
      <c r="M65" s="79" t="s">
        <v>206</v>
      </c>
      <c r="N65" s="79" t="s">
        <v>206</v>
      </c>
      <c r="O65" s="80">
        <v>1.4800000000000001E-2</v>
      </c>
      <c r="P65" s="80">
        <v>1.1000000000000001E-3</v>
      </c>
      <c r="Q65" s="80">
        <v>-3.3E-3</v>
      </c>
      <c r="R65" s="80">
        <v>1.6000000000000001E-3</v>
      </c>
      <c r="S65" s="80" t="s">
        <v>206</v>
      </c>
      <c r="T65" s="80" t="s">
        <v>206</v>
      </c>
      <c r="U65" s="80" t="s">
        <v>206</v>
      </c>
      <c r="V65" s="80" t="s">
        <v>206</v>
      </c>
      <c r="W65" s="80" t="s">
        <v>206</v>
      </c>
      <c r="X65" s="80" t="s">
        <v>206</v>
      </c>
      <c r="Y65" s="80" t="s">
        <v>206</v>
      </c>
      <c r="Z65" s="80" t="s">
        <v>206</v>
      </c>
      <c r="AA65" s="80" t="s">
        <v>206</v>
      </c>
      <c r="AB65" s="80" t="s">
        <v>206</v>
      </c>
      <c r="AC65" s="80" t="s">
        <v>206</v>
      </c>
      <c r="AD65" s="80">
        <v>1.1000000000000001E-3</v>
      </c>
      <c r="AE65" s="50">
        <v>-1.1999999999999999E-3</v>
      </c>
      <c r="AF65" s="80" t="s">
        <v>206</v>
      </c>
      <c r="AG65" s="80" t="s">
        <v>206</v>
      </c>
      <c r="AH65" s="80">
        <v>6.0000000000000001E-3</v>
      </c>
      <c r="AI65" s="80">
        <v>4.1999999999999997E-3</v>
      </c>
      <c r="AJ65" s="80" t="s">
        <v>206</v>
      </c>
      <c r="AK65" s="80" t="s">
        <v>206</v>
      </c>
      <c r="AL65" s="80">
        <v>1.0389999999999999</v>
      </c>
      <c r="AM65" s="80">
        <v>4.4000000000000003E-3</v>
      </c>
      <c r="AN65" s="80">
        <v>1.1999999999999999E-3</v>
      </c>
      <c r="AO65" s="80">
        <v>0.25</v>
      </c>
      <c r="AP65" s="80">
        <v>7.0000000000000001E-3</v>
      </c>
      <c r="AQ65" s="21">
        <f t="shared" ref="AQ65:AQ89" si="9">$BA$1*$BC$4</f>
        <v>62.94</v>
      </c>
      <c r="AR65" s="21">
        <f t="shared" ref="AR65:AR89" si="10">SUM(E65:N65)+SUM(O65:AC65)*$BA$1</f>
        <v>22.310000000000002</v>
      </c>
      <c r="AS65" s="21">
        <f t="shared" ref="AS65:AS89" si="11">$BA$1*$BC$4*(AL65-1)</f>
        <v>2.4546599999999952</v>
      </c>
      <c r="AT65" s="21">
        <f t="shared" ref="AT65:AT89" si="12">$BA$1*AL65*SUM(AH65:AI65)</f>
        <v>7.9483499999999996</v>
      </c>
      <c r="AU65" s="21">
        <f t="shared" ref="AU65:AU89" si="13">SUM(AM65:AN65)*$BA$1*AL65+AO65</f>
        <v>4.6137999999999995</v>
      </c>
      <c r="AV65" s="21">
        <f t="shared" ref="AV65:AV89" si="14">AP65*$BA$1</f>
        <v>5.25</v>
      </c>
      <c r="AW65" s="49">
        <f t="shared" ref="AW65:AW89" si="15">SUM(AQ65:AV65)*0.13</f>
        <v>13.717185299999999</v>
      </c>
      <c r="AX65" s="49">
        <f t="shared" ref="AX65:AX89" si="16">SUM(AQ65:AW65)*0.1</f>
        <v>11.923399529999999</v>
      </c>
      <c r="AY65" s="49">
        <f t="shared" ref="AY65:AY89" si="17">SUM(AQ65:AW65)-AX65</f>
        <v>107.31059576999999</v>
      </c>
    </row>
    <row r="66" spans="1:51">
      <c r="A66" t="s">
        <v>120</v>
      </c>
      <c r="B66" s="77">
        <v>41275</v>
      </c>
      <c r="C66" s="77">
        <v>41275</v>
      </c>
      <c r="D66" s="3" t="s">
        <v>55</v>
      </c>
      <c r="E66" s="78">
        <v>21.9</v>
      </c>
      <c r="F66" s="79" t="s">
        <v>206</v>
      </c>
      <c r="G66" s="79">
        <v>3.7</v>
      </c>
      <c r="H66" s="79" t="s">
        <v>206</v>
      </c>
      <c r="I66" s="79" t="s">
        <v>206</v>
      </c>
      <c r="J66" s="79">
        <v>4.1100000000000003</v>
      </c>
      <c r="K66" s="79" t="s">
        <v>206</v>
      </c>
      <c r="L66" s="79" t="s">
        <v>206</v>
      </c>
      <c r="M66" s="79" t="s">
        <v>206</v>
      </c>
      <c r="N66" s="79" t="s">
        <v>206</v>
      </c>
      <c r="O66" s="80">
        <v>1.7500000000000002E-2</v>
      </c>
      <c r="P66" s="80">
        <v>1.1000000000000001E-3</v>
      </c>
      <c r="Q66" s="80">
        <v>-3.5999999999999999E-3</v>
      </c>
      <c r="R66" s="80">
        <v>-2.7000000000000001E-3</v>
      </c>
      <c r="S66" s="80" t="s">
        <v>206</v>
      </c>
      <c r="T66" s="80" t="s">
        <v>206</v>
      </c>
      <c r="U66" s="80">
        <v>-2.5999999999999999E-3</v>
      </c>
      <c r="V66" s="80">
        <v>3.0000000000000001E-3</v>
      </c>
      <c r="W66" s="80" t="s">
        <v>206</v>
      </c>
      <c r="X66" s="80" t="s">
        <v>206</v>
      </c>
      <c r="Y66" s="80" t="s">
        <v>206</v>
      </c>
      <c r="Z66" s="80" t="s">
        <v>206</v>
      </c>
      <c r="AA66" s="80">
        <v>2.9999999999999997E-4</v>
      </c>
      <c r="AB66" s="80" t="s">
        <v>206</v>
      </c>
      <c r="AC66" s="80" t="s">
        <v>206</v>
      </c>
      <c r="AD66" s="80">
        <v>1.09E-2</v>
      </c>
      <c r="AE66" s="80">
        <v>-6.6E-3</v>
      </c>
      <c r="AF66" s="80" t="s">
        <v>206</v>
      </c>
      <c r="AG66" s="80" t="s">
        <v>206</v>
      </c>
      <c r="AH66" s="80">
        <v>5.1000000000000004E-3</v>
      </c>
      <c r="AI66" s="80">
        <v>4.1000000000000003E-3</v>
      </c>
      <c r="AJ66" s="80" t="s">
        <v>206</v>
      </c>
      <c r="AK66" s="80" t="s">
        <v>206</v>
      </c>
      <c r="AL66" s="80">
        <v>1.0809</v>
      </c>
      <c r="AM66" s="80">
        <v>4.4000000000000003E-3</v>
      </c>
      <c r="AN66" s="80">
        <v>1.1999999999999999E-3</v>
      </c>
      <c r="AO66" s="80">
        <v>0.25</v>
      </c>
      <c r="AP66" s="84">
        <v>6.4999999999999997E-3</v>
      </c>
      <c r="AQ66" s="21">
        <f t="shared" si="9"/>
        <v>62.94</v>
      </c>
      <c r="AR66" s="21">
        <f t="shared" si="10"/>
        <v>39.46</v>
      </c>
      <c r="AS66" s="21">
        <f t="shared" si="11"/>
        <v>5.0918459999999977</v>
      </c>
      <c r="AT66" s="21">
        <f t="shared" si="12"/>
        <v>7.4582099999999993</v>
      </c>
      <c r="AU66" s="21">
        <f t="shared" si="13"/>
        <v>4.7897800000000004</v>
      </c>
      <c r="AV66" s="21">
        <f t="shared" si="14"/>
        <v>4.875</v>
      </c>
      <c r="AW66" s="49">
        <f t="shared" si="15"/>
        <v>16.199928679999999</v>
      </c>
      <c r="AX66" s="49">
        <f t="shared" si="16"/>
        <v>14.081476468</v>
      </c>
      <c r="AY66" s="49">
        <f t="shared" si="17"/>
        <v>126.73328821199999</v>
      </c>
    </row>
    <row r="67" spans="1:51">
      <c r="A67" t="s">
        <v>121</v>
      </c>
      <c r="B67" s="77">
        <v>41395</v>
      </c>
      <c r="C67" s="77">
        <v>41518</v>
      </c>
      <c r="D67" s="3" t="s">
        <v>55</v>
      </c>
      <c r="E67" s="78">
        <v>12.28</v>
      </c>
      <c r="F67" s="79" t="s">
        <v>206</v>
      </c>
      <c r="G67" s="79">
        <v>0.37</v>
      </c>
      <c r="H67" s="79">
        <v>0.85</v>
      </c>
      <c r="I67" s="79">
        <v>0.79</v>
      </c>
      <c r="J67" s="79" t="s">
        <v>206</v>
      </c>
      <c r="K67" s="79">
        <v>0.19</v>
      </c>
      <c r="L67" s="79" t="s">
        <v>206</v>
      </c>
      <c r="M67" s="79" t="s">
        <v>206</v>
      </c>
      <c r="N67" s="79" t="s">
        <v>206</v>
      </c>
      <c r="O67" s="80">
        <v>1.2E-2</v>
      </c>
      <c r="P67" s="80">
        <v>1E-3</v>
      </c>
      <c r="Q67" s="80">
        <v>-1.9E-3</v>
      </c>
      <c r="R67" s="80" t="s">
        <v>206</v>
      </c>
      <c r="S67" s="80" t="s">
        <v>206</v>
      </c>
      <c r="T67" s="80" t="s">
        <v>206</v>
      </c>
      <c r="U67" s="80" t="s">
        <v>206</v>
      </c>
      <c r="V67" s="80">
        <v>2.0000000000000001E-4</v>
      </c>
      <c r="W67" s="80" t="s">
        <v>206</v>
      </c>
      <c r="X67" s="80" t="s">
        <v>206</v>
      </c>
      <c r="Y67" s="80" t="s">
        <v>206</v>
      </c>
      <c r="Z67" s="80" t="s">
        <v>206</v>
      </c>
      <c r="AA67" s="80">
        <v>6.9999999999999999E-4</v>
      </c>
      <c r="AB67" s="80">
        <v>-2.0000000000000001E-4</v>
      </c>
      <c r="AC67" s="80" t="s">
        <v>206</v>
      </c>
      <c r="AD67" s="80" t="s">
        <v>206</v>
      </c>
      <c r="AE67" s="80" t="s">
        <v>206</v>
      </c>
      <c r="AF67" s="80" t="s">
        <v>206</v>
      </c>
      <c r="AG67" s="80" t="s">
        <v>206</v>
      </c>
      <c r="AH67" s="80">
        <v>6.7999999999999996E-3</v>
      </c>
      <c r="AI67" s="80">
        <v>4.5999999999999999E-3</v>
      </c>
      <c r="AJ67" s="80" t="s">
        <v>206</v>
      </c>
      <c r="AK67" s="80" t="s">
        <v>206</v>
      </c>
      <c r="AL67" s="80">
        <v>1.0548</v>
      </c>
      <c r="AM67" s="80">
        <v>4.4000000000000003E-3</v>
      </c>
      <c r="AN67" s="80">
        <v>1.1999999999999999E-3</v>
      </c>
      <c r="AO67" s="80">
        <v>0.25</v>
      </c>
      <c r="AP67" s="84">
        <v>6.7000000000000002E-3</v>
      </c>
      <c r="AQ67" s="21">
        <f t="shared" si="9"/>
        <v>62.94</v>
      </c>
      <c r="AR67" s="21">
        <f t="shared" si="10"/>
        <v>23.33</v>
      </c>
      <c r="AS67" s="21">
        <f t="shared" si="11"/>
        <v>3.4491119999999973</v>
      </c>
      <c r="AT67" s="21">
        <f t="shared" si="12"/>
        <v>9.0185399999999998</v>
      </c>
      <c r="AU67" s="21">
        <f t="shared" si="13"/>
        <v>4.6801599999999999</v>
      </c>
      <c r="AV67" s="21">
        <f t="shared" si="14"/>
        <v>5.0250000000000004</v>
      </c>
      <c r="AW67" s="49">
        <f t="shared" si="15"/>
        <v>14.097565560000001</v>
      </c>
      <c r="AX67" s="49">
        <f t="shared" si="16"/>
        <v>12.254037756000002</v>
      </c>
      <c r="AY67" s="49">
        <f t="shared" si="17"/>
        <v>110.28633980400001</v>
      </c>
    </row>
    <row r="68" spans="1:51">
      <c r="A68" t="s">
        <v>223</v>
      </c>
      <c r="B68" s="77">
        <v>41275</v>
      </c>
      <c r="C68" s="77">
        <v>41306</v>
      </c>
      <c r="D68" s="3" t="s">
        <v>55</v>
      </c>
      <c r="E68" s="78">
        <v>12.34</v>
      </c>
      <c r="F68" s="79" t="s">
        <v>206</v>
      </c>
      <c r="G68" s="79" t="s">
        <v>206</v>
      </c>
      <c r="H68" s="79" t="s">
        <v>206</v>
      </c>
      <c r="I68" s="79" t="s">
        <v>206</v>
      </c>
      <c r="J68" s="79" t="s">
        <v>206</v>
      </c>
      <c r="K68" s="79">
        <v>-0.14000000000000001</v>
      </c>
      <c r="L68" s="79">
        <v>0.2</v>
      </c>
      <c r="M68" s="79" t="s">
        <v>206</v>
      </c>
      <c r="N68" s="79" t="s">
        <v>206</v>
      </c>
      <c r="O68" s="80">
        <v>1.3599999999999999E-2</v>
      </c>
      <c r="P68" s="80">
        <v>2.9999999999999997E-4</v>
      </c>
      <c r="Q68" s="80">
        <v>-1.9E-3</v>
      </c>
      <c r="R68" s="80" t="s">
        <v>206</v>
      </c>
      <c r="S68" s="80" t="s">
        <v>206</v>
      </c>
      <c r="T68" s="80" t="s">
        <v>206</v>
      </c>
      <c r="U68" s="80" t="s">
        <v>206</v>
      </c>
      <c r="V68" s="80" t="s">
        <v>206</v>
      </c>
      <c r="W68" s="80" t="s">
        <v>206</v>
      </c>
      <c r="X68" s="80" t="s">
        <v>206</v>
      </c>
      <c r="Y68" s="80" t="s">
        <v>206</v>
      </c>
      <c r="Z68" s="80" t="s">
        <v>206</v>
      </c>
      <c r="AA68" s="80" t="s">
        <v>206</v>
      </c>
      <c r="AB68" s="80">
        <v>1.4E-3</v>
      </c>
      <c r="AC68" s="80" t="s">
        <v>206</v>
      </c>
      <c r="AD68" s="80">
        <v>1.8E-3</v>
      </c>
      <c r="AE68" s="80" t="s">
        <v>206</v>
      </c>
      <c r="AF68" s="80" t="s">
        <v>206</v>
      </c>
      <c r="AG68" s="80" t="s">
        <v>206</v>
      </c>
      <c r="AH68" s="80">
        <v>7.4000000000000003E-3</v>
      </c>
      <c r="AI68" s="80">
        <v>3.2000000000000002E-3</v>
      </c>
      <c r="AJ68" s="80" t="s">
        <v>206</v>
      </c>
      <c r="AK68" s="80" t="s">
        <v>206</v>
      </c>
      <c r="AL68" s="80">
        <v>1.0345</v>
      </c>
      <c r="AM68" s="80">
        <v>4.4000000000000003E-3</v>
      </c>
      <c r="AN68" s="80">
        <v>1.1999999999999999E-3</v>
      </c>
      <c r="AO68" s="80">
        <v>0.25</v>
      </c>
      <c r="AP68" s="80">
        <v>7.0000000000000001E-3</v>
      </c>
      <c r="AQ68" s="21">
        <f t="shared" si="9"/>
        <v>62.94</v>
      </c>
      <c r="AR68" s="21">
        <f t="shared" si="10"/>
        <v>22.449999999999996</v>
      </c>
      <c r="AS68" s="21">
        <f t="shared" si="11"/>
        <v>2.1714299999999982</v>
      </c>
      <c r="AT68" s="21">
        <f t="shared" si="12"/>
        <v>8.2242750000000004</v>
      </c>
      <c r="AU68" s="21">
        <f t="shared" si="13"/>
        <v>4.5949</v>
      </c>
      <c r="AV68" s="21">
        <f t="shared" si="14"/>
        <v>5.25</v>
      </c>
      <c r="AW68" s="49">
        <f t="shared" si="15"/>
        <v>13.731978649999999</v>
      </c>
      <c r="AX68" s="49">
        <f t="shared" si="16"/>
        <v>11.936258365</v>
      </c>
      <c r="AY68" s="49">
        <f t="shared" si="17"/>
        <v>107.42632528499999</v>
      </c>
    </row>
    <row r="69" spans="1:51">
      <c r="A69" t="s">
        <v>224</v>
      </c>
      <c r="B69" s="77">
        <v>41275</v>
      </c>
      <c r="C69" s="77">
        <v>41306</v>
      </c>
      <c r="D69" s="3" t="s">
        <v>55</v>
      </c>
      <c r="E69" s="78">
        <v>12.34</v>
      </c>
      <c r="F69" s="79" t="s">
        <v>206</v>
      </c>
      <c r="G69" s="79" t="s">
        <v>206</v>
      </c>
      <c r="H69" s="79" t="s">
        <v>206</v>
      </c>
      <c r="I69" s="79" t="s">
        <v>206</v>
      </c>
      <c r="J69" s="79" t="s">
        <v>206</v>
      </c>
      <c r="K69" s="79">
        <v>-0.14000000000000001</v>
      </c>
      <c r="L69" s="79">
        <v>0.2</v>
      </c>
      <c r="M69" s="79" t="s">
        <v>206</v>
      </c>
      <c r="N69" s="79" t="s">
        <v>206</v>
      </c>
      <c r="O69" s="80">
        <v>1.3599999999999999E-2</v>
      </c>
      <c r="P69" s="80">
        <v>2.9999999999999997E-4</v>
      </c>
      <c r="Q69" s="80">
        <v>-5.9999999999999995E-4</v>
      </c>
      <c r="R69" s="80">
        <v>-1.5E-3</v>
      </c>
      <c r="S69" s="80" t="s">
        <v>206</v>
      </c>
      <c r="T69" s="80" t="s">
        <v>206</v>
      </c>
      <c r="U69" s="80" t="s">
        <v>206</v>
      </c>
      <c r="V69" s="80" t="s">
        <v>206</v>
      </c>
      <c r="W69" s="80" t="s">
        <v>206</v>
      </c>
      <c r="X69" s="80" t="s">
        <v>206</v>
      </c>
      <c r="Y69" s="80" t="s">
        <v>206</v>
      </c>
      <c r="Z69" s="80" t="s">
        <v>206</v>
      </c>
      <c r="AA69" s="80">
        <v>4.0000000000000002E-4</v>
      </c>
      <c r="AB69" s="80">
        <v>1.6999999999999999E-3</v>
      </c>
      <c r="AC69" s="80" t="s">
        <v>206</v>
      </c>
      <c r="AD69" s="80">
        <v>3.0999999999999999E-3</v>
      </c>
      <c r="AE69" s="80" t="s">
        <v>206</v>
      </c>
      <c r="AF69" s="80" t="s">
        <v>206</v>
      </c>
      <c r="AG69" s="80" t="s">
        <v>206</v>
      </c>
      <c r="AH69" s="80">
        <v>7.4000000000000003E-3</v>
      </c>
      <c r="AI69" s="80">
        <v>3.2000000000000002E-3</v>
      </c>
      <c r="AJ69" s="80" t="s">
        <v>206</v>
      </c>
      <c r="AK69" s="80" t="s">
        <v>206</v>
      </c>
      <c r="AL69" s="80">
        <v>1.0345</v>
      </c>
      <c r="AM69" s="80">
        <v>4.4000000000000003E-3</v>
      </c>
      <c r="AN69" s="80">
        <v>1.1999999999999999E-3</v>
      </c>
      <c r="AO69" s="80">
        <v>0.25</v>
      </c>
      <c r="AP69" s="80">
        <v>7.0000000000000001E-3</v>
      </c>
      <c r="AQ69" s="21">
        <f t="shared" si="9"/>
        <v>62.94</v>
      </c>
      <c r="AR69" s="21">
        <f t="shared" si="10"/>
        <v>22.824999999999996</v>
      </c>
      <c r="AS69" s="21">
        <f t="shared" si="11"/>
        <v>2.1714299999999982</v>
      </c>
      <c r="AT69" s="21">
        <f t="shared" si="12"/>
        <v>8.2242750000000004</v>
      </c>
      <c r="AU69" s="21">
        <f t="shared" si="13"/>
        <v>4.5949</v>
      </c>
      <c r="AV69" s="21">
        <f t="shared" si="14"/>
        <v>5.25</v>
      </c>
      <c r="AW69" s="49">
        <f t="shared" si="15"/>
        <v>13.780728649999999</v>
      </c>
      <c r="AX69" s="49">
        <f t="shared" si="16"/>
        <v>11.978633365</v>
      </c>
      <c r="AY69" s="49">
        <f t="shared" si="17"/>
        <v>107.80770028499998</v>
      </c>
    </row>
    <row r="70" spans="1:51">
      <c r="A70" t="s">
        <v>123</v>
      </c>
      <c r="B70" s="77">
        <v>41456</v>
      </c>
      <c r="C70" s="77">
        <v>41456</v>
      </c>
      <c r="D70" s="3" t="s">
        <v>55</v>
      </c>
      <c r="E70" s="78">
        <v>9.66</v>
      </c>
      <c r="F70" s="79" t="s">
        <v>206</v>
      </c>
      <c r="G70" s="79" t="s">
        <v>206</v>
      </c>
      <c r="H70" s="79">
        <v>3.39</v>
      </c>
      <c r="I70" s="79">
        <v>0.79</v>
      </c>
      <c r="J70" s="79" t="s">
        <v>206</v>
      </c>
      <c r="K70" s="79" t="s">
        <v>206</v>
      </c>
      <c r="L70" s="79" t="s">
        <v>206</v>
      </c>
      <c r="M70" s="79" t="s">
        <v>206</v>
      </c>
      <c r="N70" s="79" t="s">
        <v>206</v>
      </c>
      <c r="O70" s="80">
        <v>1.67E-2</v>
      </c>
      <c r="P70" s="80" t="s">
        <v>206</v>
      </c>
      <c r="Q70" s="80">
        <v>-5.3E-3</v>
      </c>
      <c r="R70" s="80" t="s">
        <v>206</v>
      </c>
      <c r="S70" s="80" t="s">
        <v>206</v>
      </c>
      <c r="T70" s="80" t="s">
        <v>206</v>
      </c>
      <c r="U70" s="80" t="s">
        <v>206</v>
      </c>
      <c r="V70" s="80" t="s">
        <v>206</v>
      </c>
      <c r="W70" s="80" t="s">
        <v>206</v>
      </c>
      <c r="X70" s="80" t="s">
        <v>206</v>
      </c>
      <c r="Y70" s="80" t="s">
        <v>206</v>
      </c>
      <c r="Z70" s="80" t="s">
        <v>206</v>
      </c>
      <c r="AA70" s="80">
        <v>4.0000000000000002E-4</v>
      </c>
      <c r="AB70" s="80" t="s">
        <v>206</v>
      </c>
      <c r="AC70" s="80" t="s">
        <v>206</v>
      </c>
      <c r="AD70" s="80">
        <v>1.9E-3</v>
      </c>
      <c r="AE70" s="80" t="s">
        <v>206</v>
      </c>
      <c r="AF70" s="80" t="s">
        <v>206</v>
      </c>
      <c r="AG70" s="80" t="s">
        <v>206</v>
      </c>
      <c r="AH70" s="80">
        <v>5.8999999999999999E-3</v>
      </c>
      <c r="AI70" s="80" t="s">
        <v>206</v>
      </c>
      <c r="AJ70" s="80" t="s">
        <v>206</v>
      </c>
      <c r="AK70" s="80" t="s">
        <v>206</v>
      </c>
      <c r="AL70" s="80">
        <v>1.0488999999999999</v>
      </c>
      <c r="AM70" s="80">
        <v>4.4000000000000003E-3</v>
      </c>
      <c r="AN70" s="80">
        <v>1.1999999999999999E-3</v>
      </c>
      <c r="AO70" s="80">
        <v>0.25</v>
      </c>
      <c r="AP70" s="84">
        <v>2E-3</v>
      </c>
      <c r="AQ70" s="21">
        <f t="shared" si="9"/>
        <v>62.94</v>
      </c>
      <c r="AR70" s="21">
        <f t="shared" si="10"/>
        <v>22.689999999999998</v>
      </c>
      <c r="AS70" s="21">
        <f t="shared" si="11"/>
        <v>3.0777659999999964</v>
      </c>
      <c r="AT70" s="21">
        <f t="shared" si="12"/>
        <v>4.6413824999999997</v>
      </c>
      <c r="AU70" s="21">
        <f t="shared" si="13"/>
        <v>4.6553800000000001</v>
      </c>
      <c r="AV70" s="21">
        <f t="shared" si="14"/>
        <v>1.5</v>
      </c>
      <c r="AW70" s="49">
        <f t="shared" si="15"/>
        <v>12.935588704999999</v>
      </c>
      <c r="AX70" s="49">
        <f t="shared" si="16"/>
        <v>11.2440117205</v>
      </c>
      <c r="AY70" s="49">
        <f t="shared" si="17"/>
        <v>101.19610548449999</v>
      </c>
    </row>
    <row r="71" spans="1:51">
      <c r="A71" t="s">
        <v>124</v>
      </c>
      <c r="B71" s="77">
        <v>41395</v>
      </c>
      <c r="C71" s="77">
        <v>41395</v>
      </c>
      <c r="D71" s="3" t="s">
        <v>55</v>
      </c>
      <c r="E71" s="78">
        <v>13.68</v>
      </c>
      <c r="F71" s="79" t="s">
        <v>206</v>
      </c>
      <c r="G71" s="79" t="s">
        <v>206</v>
      </c>
      <c r="H71" s="79" t="s">
        <v>206</v>
      </c>
      <c r="I71" s="79">
        <v>0.79</v>
      </c>
      <c r="J71" s="79" t="s">
        <v>206</v>
      </c>
      <c r="K71" s="79" t="s">
        <v>206</v>
      </c>
      <c r="L71" s="79" t="s">
        <v>206</v>
      </c>
      <c r="M71" s="79" t="s">
        <v>206</v>
      </c>
      <c r="N71" s="79" t="s">
        <v>206</v>
      </c>
      <c r="O71" s="80">
        <v>1.4200000000000001E-2</v>
      </c>
      <c r="P71" s="80">
        <v>1.1000000000000001E-3</v>
      </c>
      <c r="Q71" s="80">
        <v>-3.5000000000000001E-3</v>
      </c>
      <c r="R71" s="50" t="s">
        <v>206</v>
      </c>
      <c r="S71" s="80" t="s">
        <v>206</v>
      </c>
      <c r="T71" s="80" t="s">
        <v>206</v>
      </c>
      <c r="U71" s="80" t="s">
        <v>206</v>
      </c>
      <c r="V71" s="80" t="s">
        <v>206</v>
      </c>
      <c r="W71" s="80" t="s">
        <v>206</v>
      </c>
      <c r="X71" s="80" t="s">
        <v>206</v>
      </c>
      <c r="Y71" s="80" t="s">
        <v>206</v>
      </c>
      <c r="Z71" s="80" t="s">
        <v>206</v>
      </c>
      <c r="AA71" s="80" t="s">
        <v>206</v>
      </c>
      <c r="AB71" s="80" t="s">
        <v>206</v>
      </c>
      <c r="AC71" s="80" t="s">
        <v>206</v>
      </c>
      <c r="AD71" s="80">
        <v>5.9999999999999995E-4</v>
      </c>
      <c r="AE71" s="80" t="s">
        <v>206</v>
      </c>
      <c r="AF71" s="80" t="s">
        <v>206</v>
      </c>
      <c r="AG71" s="80" t="s">
        <v>206</v>
      </c>
      <c r="AH71" s="80">
        <v>5.8999999999999999E-3</v>
      </c>
      <c r="AI71" s="80">
        <v>3.0999999999999999E-3</v>
      </c>
      <c r="AJ71" s="80" t="s">
        <v>206</v>
      </c>
      <c r="AK71" s="80" t="s">
        <v>206</v>
      </c>
      <c r="AL71" s="80">
        <v>1.081</v>
      </c>
      <c r="AM71" s="80">
        <v>4.4000000000000003E-3</v>
      </c>
      <c r="AN71" s="80">
        <v>1.1999999999999999E-3</v>
      </c>
      <c r="AO71" s="80">
        <v>0.25</v>
      </c>
      <c r="AP71" s="84">
        <v>6.1000000000000004E-3</v>
      </c>
      <c r="AQ71" s="21">
        <f t="shared" si="9"/>
        <v>62.94</v>
      </c>
      <c r="AR71" s="21">
        <f t="shared" si="10"/>
        <v>23.32</v>
      </c>
      <c r="AS71" s="21">
        <f t="shared" si="11"/>
        <v>5.0981399999999972</v>
      </c>
      <c r="AT71" s="21">
        <f t="shared" si="12"/>
        <v>7.2967499999999994</v>
      </c>
      <c r="AU71" s="21">
        <f t="shared" si="13"/>
        <v>4.7902000000000005</v>
      </c>
      <c r="AV71" s="21">
        <f t="shared" si="14"/>
        <v>4.5750000000000002</v>
      </c>
      <c r="AW71" s="49">
        <f t="shared" si="15"/>
        <v>14.0426117</v>
      </c>
      <c r="AX71" s="49">
        <f t="shared" si="16"/>
        <v>12.20627017</v>
      </c>
      <c r="AY71" s="49">
        <f t="shared" si="17"/>
        <v>109.85643152999999</v>
      </c>
    </row>
    <row r="72" spans="1:51">
      <c r="A72" t="s">
        <v>125</v>
      </c>
      <c r="B72" s="77">
        <v>41395</v>
      </c>
      <c r="C72" s="77">
        <v>41395</v>
      </c>
      <c r="D72" s="3" t="s">
        <v>55</v>
      </c>
      <c r="E72" s="78">
        <v>12.82</v>
      </c>
      <c r="F72" s="79" t="s">
        <v>206</v>
      </c>
      <c r="G72" s="79">
        <v>0.28000000000000003</v>
      </c>
      <c r="H72" s="79">
        <v>1.83</v>
      </c>
      <c r="I72" s="79">
        <v>0.79</v>
      </c>
      <c r="J72" s="79" t="s">
        <v>206</v>
      </c>
      <c r="K72" s="79" t="s">
        <v>206</v>
      </c>
      <c r="L72" s="79" t="s">
        <v>206</v>
      </c>
      <c r="M72" s="79" t="s">
        <v>206</v>
      </c>
      <c r="N72" s="79" t="s">
        <v>206</v>
      </c>
      <c r="O72" s="80">
        <v>1.46E-2</v>
      </c>
      <c r="P72" s="80">
        <v>2.3999999999999998E-3</v>
      </c>
      <c r="Q72" s="80">
        <v>-1.5E-3</v>
      </c>
      <c r="R72" s="80">
        <v>-1.6000000000000001E-3</v>
      </c>
      <c r="S72" s="80" t="s">
        <v>206</v>
      </c>
      <c r="T72" s="80" t="s">
        <v>206</v>
      </c>
      <c r="U72" s="80" t="s">
        <v>206</v>
      </c>
      <c r="V72" s="80" t="s">
        <v>206</v>
      </c>
      <c r="W72" s="80" t="s">
        <v>206</v>
      </c>
      <c r="X72" s="80" t="s">
        <v>206</v>
      </c>
      <c r="Y72" s="80" t="s">
        <v>206</v>
      </c>
      <c r="Z72" s="80" t="s">
        <v>206</v>
      </c>
      <c r="AA72" s="80">
        <v>2.0000000000000001E-4</v>
      </c>
      <c r="AB72" s="80">
        <v>2.0000000000000001E-4</v>
      </c>
      <c r="AC72" s="81">
        <v>3.0000000000000001E-5</v>
      </c>
      <c r="AD72" s="80" t="s">
        <v>206</v>
      </c>
      <c r="AE72" s="80" t="s">
        <v>206</v>
      </c>
      <c r="AF72" s="80" t="s">
        <v>206</v>
      </c>
      <c r="AG72" s="80" t="s">
        <v>206</v>
      </c>
      <c r="AH72" s="80">
        <v>6.7000000000000002E-3</v>
      </c>
      <c r="AI72" s="80">
        <v>5.1999999999999998E-3</v>
      </c>
      <c r="AJ72" s="80" t="s">
        <v>206</v>
      </c>
      <c r="AK72" s="80" t="s">
        <v>206</v>
      </c>
      <c r="AL72" s="80">
        <v>1.0797000000000001</v>
      </c>
      <c r="AM72" s="80">
        <v>4.4000000000000003E-3</v>
      </c>
      <c r="AN72" s="80">
        <v>1.1999999999999999E-3</v>
      </c>
      <c r="AO72" s="80">
        <v>0.25</v>
      </c>
      <c r="AP72" s="80">
        <v>7.0000000000000001E-3</v>
      </c>
      <c r="AQ72" s="21">
        <f t="shared" si="9"/>
        <v>62.94</v>
      </c>
      <c r="AR72" s="21">
        <f t="shared" si="10"/>
        <v>26.467500000000001</v>
      </c>
      <c r="AS72" s="21">
        <f t="shared" si="11"/>
        <v>5.0163180000000063</v>
      </c>
      <c r="AT72" s="21">
        <f t="shared" si="12"/>
        <v>9.6363225000000021</v>
      </c>
      <c r="AU72" s="21">
        <f t="shared" si="13"/>
        <v>4.7847400000000002</v>
      </c>
      <c r="AV72" s="21">
        <f t="shared" si="14"/>
        <v>5.25</v>
      </c>
      <c r="AW72" s="49">
        <f t="shared" si="15"/>
        <v>14.832334465000002</v>
      </c>
      <c r="AX72" s="49">
        <f t="shared" si="16"/>
        <v>12.892721496500002</v>
      </c>
      <c r="AY72" s="49">
        <f t="shared" si="17"/>
        <v>116.03449346850002</v>
      </c>
    </row>
    <row r="73" spans="1:51">
      <c r="A73" t="s">
        <v>127</v>
      </c>
      <c r="B73" s="77">
        <v>41395</v>
      </c>
      <c r="C73" s="77">
        <v>41395</v>
      </c>
      <c r="D73" s="3" t="s">
        <v>55</v>
      </c>
      <c r="E73" s="78">
        <v>11.37</v>
      </c>
      <c r="F73" s="79" t="s">
        <v>206</v>
      </c>
      <c r="G73" s="79">
        <v>0.42</v>
      </c>
      <c r="H73" s="79" t="s">
        <v>206</v>
      </c>
      <c r="I73" s="79">
        <v>0.79</v>
      </c>
      <c r="J73" s="79">
        <v>2.02</v>
      </c>
      <c r="K73" s="79" t="s">
        <v>206</v>
      </c>
      <c r="L73" s="79" t="s">
        <v>206</v>
      </c>
      <c r="M73" s="79" t="s">
        <v>206</v>
      </c>
      <c r="N73" s="79" t="s">
        <v>206</v>
      </c>
      <c r="O73" s="80">
        <v>1.5800000000000002E-2</v>
      </c>
      <c r="P73" s="80" t="s">
        <v>206</v>
      </c>
      <c r="Q73" s="80">
        <v>-8.0000000000000004E-4</v>
      </c>
      <c r="R73" s="80" t="s">
        <v>206</v>
      </c>
      <c r="S73" s="80" t="s">
        <v>206</v>
      </c>
      <c r="T73" s="80" t="s">
        <v>206</v>
      </c>
      <c r="U73" s="80" t="s">
        <v>206</v>
      </c>
      <c r="V73" s="80" t="s">
        <v>206</v>
      </c>
      <c r="W73" s="80">
        <v>-1E-4</v>
      </c>
      <c r="X73" s="80" t="s">
        <v>206</v>
      </c>
      <c r="Y73" s="80">
        <v>4.0000000000000002E-4</v>
      </c>
      <c r="Z73" s="80" t="s">
        <v>206</v>
      </c>
      <c r="AA73" s="80" t="s">
        <v>206</v>
      </c>
      <c r="AB73" s="80" t="s">
        <v>206</v>
      </c>
      <c r="AC73" s="80" t="s">
        <v>206</v>
      </c>
      <c r="AD73" s="80">
        <v>2.9999999999999997E-4</v>
      </c>
      <c r="AE73" s="80" t="s">
        <v>206</v>
      </c>
      <c r="AF73" s="80" t="s">
        <v>206</v>
      </c>
      <c r="AG73" s="80" t="s">
        <v>206</v>
      </c>
      <c r="AH73" s="80">
        <v>7.1999999999999998E-3</v>
      </c>
      <c r="AI73" s="80">
        <v>5.4000000000000003E-3</v>
      </c>
      <c r="AJ73" s="80" t="s">
        <v>206</v>
      </c>
      <c r="AK73" s="80" t="s">
        <v>206</v>
      </c>
      <c r="AL73" s="80">
        <v>1.0349999999999999</v>
      </c>
      <c r="AM73" s="80">
        <v>4.4000000000000003E-3</v>
      </c>
      <c r="AN73" s="80">
        <v>1.1999999999999999E-3</v>
      </c>
      <c r="AO73" s="80">
        <v>0.25</v>
      </c>
      <c r="AP73" s="80">
        <v>7.0000000000000001E-3</v>
      </c>
      <c r="AQ73" s="21">
        <f t="shared" si="9"/>
        <v>62.94</v>
      </c>
      <c r="AR73" s="21">
        <f t="shared" si="10"/>
        <v>26.074999999999999</v>
      </c>
      <c r="AS73" s="21">
        <f t="shared" si="11"/>
        <v>2.2028999999999948</v>
      </c>
      <c r="AT73" s="21">
        <f t="shared" si="12"/>
        <v>9.7807499999999994</v>
      </c>
      <c r="AU73" s="21">
        <f t="shared" si="13"/>
        <v>4.5969999999999995</v>
      </c>
      <c r="AV73" s="21">
        <f t="shared" si="14"/>
        <v>5.25</v>
      </c>
      <c r="AW73" s="49">
        <f t="shared" si="15"/>
        <v>14.4099345</v>
      </c>
      <c r="AX73" s="49">
        <f t="shared" si="16"/>
        <v>12.52555845</v>
      </c>
      <c r="AY73" s="49">
        <f t="shared" si="17"/>
        <v>112.73002604999999</v>
      </c>
    </row>
    <row r="74" spans="1:51">
      <c r="A74" t="s">
        <v>126</v>
      </c>
      <c r="B74" s="77">
        <v>41518</v>
      </c>
      <c r="C74" s="77">
        <v>41518</v>
      </c>
      <c r="D74" s="3" t="s">
        <v>55</v>
      </c>
      <c r="E74" s="78">
        <v>26.28</v>
      </c>
      <c r="F74" s="79" t="s">
        <v>206</v>
      </c>
      <c r="G74" s="79">
        <v>2.42</v>
      </c>
      <c r="H74" s="79">
        <v>2.8</v>
      </c>
      <c r="I74" s="79">
        <v>0.79</v>
      </c>
      <c r="J74" s="79" t="s">
        <v>206</v>
      </c>
      <c r="K74" s="79" t="s">
        <v>206</v>
      </c>
      <c r="L74" s="79" t="s">
        <v>206</v>
      </c>
      <c r="M74" s="79" t="s">
        <v>206</v>
      </c>
      <c r="N74" s="79" t="s">
        <v>206</v>
      </c>
      <c r="O74" s="80">
        <v>1.1299999999999999E-2</v>
      </c>
      <c r="P74" s="80">
        <v>3.7000000000000002E-3</v>
      </c>
      <c r="Q74" s="80">
        <v>-3.3E-3</v>
      </c>
      <c r="R74" s="80" t="s">
        <v>206</v>
      </c>
      <c r="S74" s="80" t="s">
        <v>206</v>
      </c>
      <c r="T74" s="80" t="s">
        <v>206</v>
      </c>
      <c r="U74" s="80" t="s">
        <v>206</v>
      </c>
      <c r="V74" s="80" t="s">
        <v>206</v>
      </c>
      <c r="W74" s="80" t="s">
        <v>206</v>
      </c>
      <c r="X74" s="80" t="s">
        <v>206</v>
      </c>
      <c r="Y74" s="80" t="s">
        <v>206</v>
      </c>
      <c r="Z74" s="80" t="s">
        <v>206</v>
      </c>
      <c r="AA74" s="80" t="s">
        <v>206</v>
      </c>
      <c r="AB74" s="80" t="s">
        <v>206</v>
      </c>
      <c r="AC74" s="80" t="s">
        <v>206</v>
      </c>
      <c r="AD74" s="80">
        <v>-3.0000000000000001E-3</v>
      </c>
      <c r="AE74" s="80" t="s">
        <v>206</v>
      </c>
      <c r="AF74" s="80" t="s">
        <v>206</v>
      </c>
      <c r="AG74" s="80" t="s">
        <v>206</v>
      </c>
      <c r="AH74" s="80">
        <v>6.4999999999999997E-3</v>
      </c>
      <c r="AI74" s="80">
        <v>1.5E-3</v>
      </c>
      <c r="AJ74" s="80" t="s">
        <v>206</v>
      </c>
      <c r="AK74" s="80" t="s">
        <v>206</v>
      </c>
      <c r="AL74" s="80">
        <v>1.0896999999999999</v>
      </c>
      <c r="AM74" s="80">
        <v>4.4000000000000003E-3</v>
      </c>
      <c r="AN74" s="80">
        <v>1.1999999999999999E-3</v>
      </c>
      <c r="AO74" s="80">
        <v>0.25</v>
      </c>
      <c r="AP74" s="80">
        <v>7.0000000000000001E-3</v>
      </c>
      <c r="AQ74" s="21">
        <f t="shared" si="9"/>
        <v>62.94</v>
      </c>
      <c r="AR74" s="21">
        <f t="shared" si="10"/>
        <v>41.065000000000005</v>
      </c>
      <c r="AS74" s="21">
        <f t="shared" si="11"/>
        <v>5.6457179999999934</v>
      </c>
      <c r="AT74" s="21">
        <f t="shared" si="12"/>
        <v>6.5381999999999989</v>
      </c>
      <c r="AU74" s="21">
        <f t="shared" si="13"/>
        <v>4.82674</v>
      </c>
      <c r="AV74" s="21">
        <f t="shared" si="14"/>
        <v>5.25</v>
      </c>
      <c r="AW74" s="49">
        <f t="shared" si="15"/>
        <v>16.414535539999999</v>
      </c>
      <c r="AX74" s="49">
        <f t="shared" si="16"/>
        <v>14.268019353999998</v>
      </c>
      <c r="AY74" s="49">
        <f t="shared" si="17"/>
        <v>128.41217418599999</v>
      </c>
    </row>
    <row r="75" spans="1:51">
      <c r="A75" t="s">
        <v>128</v>
      </c>
      <c r="B75" s="77">
        <v>41395</v>
      </c>
      <c r="C75" s="77">
        <v>41395</v>
      </c>
      <c r="D75" s="3" t="s">
        <v>55</v>
      </c>
      <c r="E75" s="78">
        <v>12.63</v>
      </c>
      <c r="F75" s="79" t="s">
        <v>206</v>
      </c>
      <c r="G75" s="79">
        <v>-1.58</v>
      </c>
      <c r="H75" s="79">
        <v>2.2799999999999998</v>
      </c>
      <c r="I75" s="79">
        <v>0.79</v>
      </c>
      <c r="J75" s="79" t="s">
        <v>206</v>
      </c>
      <c r="K75" s="79" t="s">
        <v>206</v>
      </c>
      <c r="L75" s="79" t="s">
        <v>206</v>
      </c>
      <c r="M75" s="79" t="s">
        <v>206</v>
      </c>
      <c r="N75" s="79" t="s">
        <v>206</v>
      </c>
      <c r="O75" s="80">
        <v>1.2200000000000001E-2</v>
      </c>
      <c r="P75" s="80" t="s">
        <v>206</v>
      </c>
      <c r="Q75" s="80">
        <v>-2.8999999999999998E-3</v>
      </c>
      <c r="R75" s="80" t="s">
        <v>206</v>
      </c>
      <c r="S75" s="80" t="s">
        <v>206</v>
      </c>
      <c r="T75" s="80" t="s">
        <v>206</v>
      </c>
      <c r="U75" s="80" t="s">
        <v>206</v>
      </c>
      <c r="V75" s="80" t="s">
        <v>206</v>
      </c>
      <c r="W75" s="80" t="s">
        <v>206</v>
      </c>
      <c r="X75" s="80" t="s">
        <v>206</v>
      </c>
      <c r="Y75" s="80" t="s">
        <v>206</v>
      </c>
      <c r="Z75" s="80" t="s">
        <v>206</v>
      </c>
      <c r="AA75" s="81" t="s">
        <v>206</v>
      </c>
      <c r="AB75" s="80" t="s">
        <v>206</v>
      </c>
      <c r="AC75" s="80" t="s">
        <v>206</v>
      </c>
      <c r="AD75" s="80">
        <v>2E-3</v>
      </c>
      <c r="AE75" s="80" t="s">
        <v>206</v>
      </c>
      <c r="AF75" s="80" t="s">
        <v>206</v>
      </c>
      <c r="AG75" s="80" t="s">
        <v>206</v>
      </c>
      <c r="AH75" s="80">
        <v>6.4999999999999997E-3</v>
      </c>
      <c r="AI75" s="80">
        <v>4.7000000000000002E-3</v>
      </c>
      <c r="AJ75" s="80" t="s">
        <v>206</v>
      </c>
      <c r="AK75" s="80" t="s">
        <v>206</v>
      </c>
      <c r="AL75" s="80">
        <v>1.0342</v>
      </c>
      <c r="AM75" s="80">
        <v>4.4000000000000003E-3</v>
      </c>
      <c r="AN75" s="80">
        <v>1.1999999999999999E-3</v>
      </c>
      <c r="AO75" s="80">
        <v>0.25</v>
      </c>
      <c r="AP75" s="80">
        <v>7.0000000000000001E-3</v>
      </c>
      <c r="AQ75" s="21">
        <f t="shared" si="9"/>
        <v>62.94</v>
      </c>
      <c r="AR75" s="21">
        <f t="shared" si="10"/>
        <v>21.095000000000002</v>
      </c>
      <c r="AS75" s="21">
        <f t="shared" si="11"/>
        <v>2.1525480000000003</v>
      </c>
      <c r="AT75" s="21">
        <f t="shared" si="12"/>
        <v>8.6872799999999994</v>
      </c>
      <c r="AU75" s="21">
        <f t="shared" si="13"/>
        <v>4.5936400000000006</v>
      </c>
      <c r="AV75" s="21">
        <f t="shared" si="14"/>
        <v>5.25</v>
      </c>
      <c r="AW75" s="49">
        <f t="shared" si="15"/>
        <v>13.613400840000001</v>
      </c>
      <c r="AX75" s="49">
        <f t="shared" si="16"/>
        <v>11.833186884</v>
      </c>
      <c r="AY75" s="49">
        <f t="shared" si="17"/>
        <v>106.498681956</v>
      </c>
    </row>
    <row r="76" spans="1:51">
      <c r="A76" t="s">
        <v>129</v>
      </c>
      <c r="B76" s="77">
        <v>41395</v>
      </c>
      <c r="C76" s="77">
        <v>41395</v>
      </c>
      <c r="D76" s="3" t="s">
        <v>55</v>
      </c>
      <c r="E76" s="78">
        <v>10</v>
      </c>
      <c r="F76" s="79" t="s">
        <v>206</v>
      </c>
      <c r="G76" s="79">
        <v>0.92</v>
      </c>
      <c r="H76" s="79">
        <v>0.96</v>
      </c>
      <c r="I76" s="79">
        <v>0.79</v>
      </c>
      <c r="J76" s="79" t="s">
        <v>206</v>
      </c>
      <c r="K76" s="79" t="s">
        <v>206</v>
      </c>
      <c r="L76" s="79" t="s">
        <v>206</v>
      </c>
      <c r="M76" s="79" t="s">
        <v>206</v>
      </c>
      <c r="N76" s="79" t="s">
        <v>206</v>
      </c>
      <c r="O76" s="80">
        <v>2.3599999999999999E-2</v>
      </c>
      <c r="P76" s="80" t="s">
        <v>206</v>
      </c>
      <c r="Q76" s="80">
        <v>-6.7999999999999996E-3</v>
      </c>
      <c r="R76" s="80" t="s">
        <v>206</v>
      </c>
      <c r="S76" s="80" t="s">
        <v>206</v>
      </c>
      <c r="T76" s="80" t="s">
        <v>206</v>
      </c>
      <c r="U76" s="80" t="s">
        <v>206</v>
      </c>
      <c r="V76" s="80" t="s">
        <v>206</v>
      </c>
      <c r="W76" s="80" t="s">
        <v>206</v>
      </c>
      <c r="X76" s="80" t="s">
        <v>206</v>
      </c>
      <c r="Y76" s="80">
        <v>1E-4</v>
      </c>
      <c r="Z76" s="80" t="s">
        <v>206</v>
      </c>
      <c r="AA76" s="80" t="s">
        <v>206</v>
      </c>
      <c r="AB76" s="80">
        <v>1E-4</v>
      </c>
      <c r="AC76" s="80" t="s">
        <v>206</v>
      </c>
      <c r="AD76" s="80">
        <v>4.3E-3</v>
      </c>
      <c r="AE76" s="80" t="s">
        <v>206</v>
      </c>
      <c r="AF76" s="80" t="s">
        <v>206</v>
      </c>
      <c r="AG76" s="80" t="s">
        <v>206</v>
      </c>
      <c r="AH76" s="80">
        <v>7.0000000000000001E-3</v>
      </c>
      <c r="AI76" s="80">
        <v>5.0000000000000001E-3</v>
      </c>
      <c r="AJ76" s="80" t="s">
        <v>206</v>
      </c>
      <c r="AK76" s="80" t="s">
        <v>206</v>
      </c>
      <c r="AL76" s="80">
        <v>1.0333000000000001</v>
      </c>
      <c r="AM76" s="80">
        <v>4.4000000000000003E-3</v>
      </c>
      <c r="AN76" s="80">
        <v>1.1999999999999999E-3</v>
      </c>
      <c r="AO76" s="80">
        <v>0.25</v>
      </c>
      <c r="AP76" s="80">
        <v>7.0000000000000001E-3</v>
      </c>
      <c r="AQ76" s="21">
        <f t="shared" si="9"/>
        <v>62.94</v>
      </c>
      <c r="AR76" s="21">
        <f t="shared" si="10"/>
        <v>25.419999999999995</v>
      </c>
      <c r="AS76" s="21">
        <f t="shared" si="11"/>
        <v>2.0959020000000068</v>
      </c>
      <c r="AT76" s="21">
        <f t="shared" si="12"/>
        <v>9.2997000000000014</v>
      </c>
      <c r="AU76" s="21">
        <f t="shared" si="13"/>
        <v>4.5898600000000007</v>
      </c>
      <c r="AV76" s="21">
        <f t="shared" si="14"/>
        <v>5.25</v>
      </c>
      <c r="AW76" s="49">
        <f t="shared" si="15"/>
        <v>14.24741006</v>
      </c>
      <c r="AX76" s="49">
        <f t="shared" si="16"/>
        <v>12.384287206</v>
      </c>
      <c r="AY76" s="49">
        <f t="shared" si="17"/>
        <v>111.45858485399999</v>
      </c>
    </row>
    <row r="77" spans="1:51">
      <c r="A77" t="s">
        <v>130</v>
      </c>
      <c r="B77" s="77">
        <v>41061</v>
      </c>
      <c r="C77" s="77">
        <v>41426</v>
      </c>
      <c r="D77" s="3" t="s">
        <v>234</v>
      </c>
      <c r="E77" s="78">
        <v>18.43</v>
      </c>
      <c r="F77" s="79">
        <v>0.68</v>
      </c>
      <c r="G77" s="79" t="s">
        <v>206</v>
      </c>
      <c r="H77" s="79" t="s">
        <v>206</v>
      </c>
      <c r="I77" s="79">
        <v>0.78</v>
      </c>
      <c r="J77" s="79" t="s">
        <v>206</v>
      </c>
      <c r="K77" s="79">
        <v>7.0000000000000007E-2</v>
      </c>
      <c r="L77" s="79">
        <v>0.73</v>
      </c>
      <c r="M77" s="79" t="s">
        <v>206</v>
      </c>
      <c r="N77" s="79" t="s">
        <v>206</v>
      </c>
      <c r="O77" s="81">
        <v>1.521E-2</v>
      </c>
      <c r="P77" s="80" t="s">
        <v>206</v>
      </c>
      <c r="Q77" s="81">
        <v>-5.8E-4</v>
      </c>
      <c r="R77" s="80" t="s">
        <v>206</v>
      </c>
      <c r="S77" s="80" t="s">
        <v>206</v>
      </c>
      <c r="T77" s="80" t="s">
        <v>206</v>
      </c>
      <c r="U77" s="80" t="s">
        <v>206</v>
      </c>
      <c r="V77" s="81">
        <v>5.0000000000000002E-5</v>
      </c>
      <c r="W77" s="81">
        <v>-1E-4</v>
      </c>
      <c r="X77" s="81">
        <v>6.0999999999999997E-4</v>
      </c>
      <c r="Y77" s="80" t="s">
        <v>206</v>
      </c>
      <c r="Z77" s="80" t="s">
        <v>206</v>
      </c>
      <c r="AA77" s="80" t="s">
        <v>206</v>
      </c>
      <c r="AB77" s="80" t="s">
        <v>206</v>
      </c>
      <c r="AC77" s="80" t="s">
        <v>206</v>
      </c>
      <c r="AD77" s="80" t="s">
        <v>206</v>
      </c>
      <c r="AE77" s="80" t="s">
        <v>206</v>
      </c>
      <c r="AF77" s="80" t="s">
        <v>206</v>
      </c>
      <c r="AG77" s="80" t="s">
        <v>206</v>
      </c>
      <c r="AH77" s="81">
        <v>8.2000000000000007E-3</v>
      </c>
      <c r="AI77" s="81">
        <v>5.4799999999999996E-3</v>
      </c>
      <c r="AJ77" s="80" t="s">
        <v>206</v>
      </c>
      <c r="AK77" s="80" t="s">
        <v>206</v>
      </c>
      <c r="AL77" s="80">
        <v>1.0376000000000001</v>
      </c>
      <c r="AM77" s="80">
        <v>4.4000000000000003E-3</v>
      </c>
      <c r="AN77" s="80">
        <v>1.1999999999999999E-3</v>
      </c>
      <c r="AO77" s="80">
        <v>0.25</v>
      </c>
      <c r="AP77" s="80">
        <v>7.0000000000000001E-3</v>
      </c>
      <c r="AQ77" s="21">
        <f t="shared" si="9"/>
        <v>62.94</v>
      </c>
      <c r="AR77" s="21">
        <f t="shared" si="10"/>
        <v>32.082499999999996</v>
      </c>
      <c r="AS77" s="21">
        <f t="shared" si="11"/>
        <v>2.3665440000000046</v>
      </c>
      <c r="AT77" s="21">
        <f t="shared" si="12"/>
        <v>10.645776000000001</v>
      </c>
      <c r="AU77" s="21">
        <f t="shared" si="13"/>
        <v>4.6079200000000009</v>
      </c>
      <c r="AV77" s="21">
        <f t="shared" si="14"/>
        <v>5.25</v>
      </c>
      <c r="AW77" s="49">
        <f t="shared" si="15"/>
        <v>15.326056200000002</v>
      </c>
      <c r="AX77" s="49">
        <f t="shared" si="16"/>
        <v>13.321879620000002</v>
      </c>
      <c r="AY77" s="49">
        <f t="shared" si="17"/>
        <v>119.89691658000001</v>
      </c>
    </row>
    <row r="78" spans="1:51" ht="45">
      <c r="A78" t="s">
        <v>130</v>
      </c>
      <c r="B78" s="77">
        <v>41061</v>
      </c>
      <c r="C78" s="77">
        <v>41426</v>
      </c>
      <c r="D78" s="3" t="s">
        <v>235</v>
      </c>
      <c r="E78" s="78">
        <v>17.16</v>
      </c>
      <c r="F78" s="79">
        <v>0.68</v>
      </c>
      <c r="G78" s="79" t="s">
        <v>206</v>
      </c>
      <c r="H78" s="79" t="s">
        <v>206</v>
      </c>
      <c r="I78" s="79">
        <v>0.78</v>
      </c>
      <c r="J78" s="79" t="s">
        <v>206</v>
      </c>
      <c r="K78" s="79">
        <v>0.06</v>
      </c>
      <c r="L78" s="79">
        <v>0.68</v>
      </c>
      <c r="M78" s="79" t="s">
        <v>206</v>
      </c>
      <c r="N78" s="79" t="s">
        <v>206</v>
      </c>
      <c r="O78" s="81">
        <v>2.589E-2</v>
      </c>
      <c r="P78" s="80" t="s">
        <v>206</v>
      </c>
      <c r="Q78" s="81">
        <v>-6.4999999999999997E-4</v>
      </c>
      <c r="R78" s="80" t="s">
        <v>206</v>
      </c>
      <c r="S78" s="80" t="s">
        <v>206</v>
      </c>
      <c r="T78" s="80" t="s">
        <v>206</v>
      </c>
      <c r="U78" s="80" t="s">
        <v>206</v>
      </c>
      <c r="V78" s="81">
        <v>9.0000000000000006E-5</v>
      </c>
      <c r="W78" s="81">
        <v>-1.8000000000000001E-4</v>
      </c>
      <c r="X78" s="81">
        <v>1.0300000000000001E-3</v>
      </c>
      <c r="Y78" s="80" t="s">
        <v>206</v>
      </c>
      <c r="Z78" s="80" t="s">
        <v>206</v>
      </c>
      <c r="AA78" s="80" t="s">
        <v>206</v>
      </c>
      <c r="AB78" s="80" t="s">
        <v>206</v>
      </c>
      <c r="AC78" s="80" t="s">
        <v>206</v>
      </c>
      <c r="AD78" s="80" t="s">
        <v>206</v>
      </c>
      <c r="AE78" s="80" t="s">
        <v>206</v>
      </c>
      <c r="AF78" s="80" t="s">
        <v>206</v>
      </c>
      <c r="AG78" s="80" t="s">
        <v>206</v>
      </c>
      <c r="AH78" s="81">
        <v>8.2000000000000007E-3</v>
      </c>
      <c r="AI78" s="81">
        <v>5.4799999999999996E-3</v>
      </c>
      <c r="AJ78" s="80" t="s">
        <v>206</v>
      </c>
      <c r="AK78" s="80" t="s">
        <v>206</v>
      </c>
      <c r="AL78" s="80">
        <v>1.0376000000000001</v>
      </c>
      <c r="AM78" s="80">
        <v>4.4000000000000003E-3</v>
      </c>
      <c r="AN78" s="80">
        <v>1.1999999999999999E-3</v>
      </c>
      <c r="AO78" s="80">
        <v>0.25</v>
      </c>
      <c r="AP78" s="80">
        <v>7.0000000000000001E-3</v>
      </c>
      <c r="AQ78" s="21">
        <f t="shared" si="9"/>
        <v>62.94</v>
      </c>
      <c r="AR78" s="21">
        <f t="shared" si="10"/>
        <v>38.994999999999997</v>
      </c>
      <c r="AS78" s="21">
        <f t="shared" si="11"/>
        <v>2.3665440000000046</v>
      </c>
      <c r="AT78" s="21">
        <f t="shared" si="12"/>
        <v>10.645776000000001</v>
      </c>
      <c r="AU78" s="21">
        <f t="shared" si="13"/>
        <v>4.6079200000000009</v>
      </c>
      <c r="AV78" s="21">
        <f t="shared" si="14"/>
        <v>5.25</v>
      </c>
      <c r="AW78" s="49">
        <f t="shared" si="15"/>
        <v>16.224681200000003</v>
      </c>
      <c r="AX78" s="49">
        <f t="shared" si="16"/>
        <v>14.102992120000003</v>
      </c>
      <c r="AY78" s="49">
        <f t="shared" si="17"/>
        <v>126.92692908000001</v>
      </c>
    </row>
    <row r="79" spans="1:51">
      <c r="A79" s="83" t="s">
        <v>225</v>
      </c>
      <c r="B79" s="77">
        <v>41395</v>
      </c>
      <c r="C79" s="77">
        <v>41395</v>
      </c>
      <c r="D79" s="3" t="s">
        <v>55</v>
      </c>
      <c r="E79" s="78">
        <v>11.23</v>
      </c>
      <c r="F79" s="79" t="s">
        <v>206</v>
      </c>
      <c r="G79" s="79">
        <v>0.55000000000000004</v>
      </c>
      <c r="H79" s="79" t="s">
        <v>206</v>
      </c>
      <c r="I79" s="79">
        <v>0.79</v>
      </c>
      <c r="J79" s="79">
        <v>1.25</v>
      </c>
      <c r="K79" s="79" t="s">
        <v>206</v>
      </c>
      <c r="L79" s="79" t="s">
        <v>206</v>
      </c>
      <c r="M79" s="79" t="s">
        <v>206</v>
      </c>
      <c r="N79" s="79" t="s">
        <v>206</v>
      </c>
      <c r="O79" s="80">
        <v>1.5800000000000002E-2</v>
      </c>
      <c r="P79" s="80">
        <v>5.9999999999999995E-4</v>
      </c>
      <c r="Q79" s="80">
        <v>-2.2000000000000001E-3</v>
      </c>
      <c r="R79" s="80">
        <v>2.0999999999999999E-3</v>
      </c>
      <c r="S79" s="80" t="s">
        <v>206</v>
      </c>
      <c r="T79" s="80" t="s">
        <v>206</v>
      </c>
      <c r="U79" s="80" t="s">
        <v>206</v>
      </c>
      <c r="V79" s="80" t="s">
        <v>206</v>
      </c>
      <c r="W79" s="80">
        <v>-2.9999999999999997E-4</v>
      </c>
      <c r="X79" s="80" t="s">
        <v>206</v>
      </c>
      <c r="Y79" s="80" t="s">
        <v>206</v>
      </c>
      <c r="Z79" s="80" t="s">
        <v>206</v>
      </c>
      <c r="AA79" s="80" t="s">
        <v>206</v>
      </c>
      <c r="AB79" s="80" t="s">
        <v>206</v>
      </c>
      <c r="AC79" s="80" t="s">
        <v>206</v>
      </c>
      <c r="AD79" s="80">
        <v>2E-3</v>
      </c>
      <c r="AE79" s="80">
        <v>-5.0000000000000001E-4</v>
      </c>
      <c r="AF79" s="80" t="s">
        <v>206</v>
      </c>
      <c r="AG79" s="80" t="s">
        <v>206</v>
      </c>
      <c r="AH79" s="80">
        <v>6.6E-3</v>
      </c>
      <c r="AI79" s="80">
        <v>4.1000000000000003E-3</v>
      </c>
      <c r="AJ79" s="80" t="s">
        <v>206</v>
      </c>
      <c r="AK79" s="80" t="s">
        <v>206</v>
      </c>
      <c r="AL79" s="80">
        <v>1.0442</v>
      </c>
      <c r="AM79" s="80">
        <v>4.4000000000000003E-3</v>
      </c>
      <c r="AN79" s="80">
        <v>1.1999999999999999E-3</v>
      </c>
      <c r="AO79" s="80">
        <v>0.25</v>
      </c>
      <c r="AP79" s="80">
        <v>7.0000000000000001E-3</v>
      </c>
      <c r="AQ79" s="21">
        <f t="shared" si="9"/>
        <v>62.94</v>
      </c>
      <c r="AR79" s="21">
        <f t="shared" si="10"/>
        <v>25.82</v>
      </c>
      <c r="AS79" s="21">
        <f t="shared" si="11"/>
        <v>2.7819480000000008</v>
      </c>
      <c r="AT79" s="21">
        <f t="shared" si="12"/>
        <v>8.3797050000000013</v>
      </c>
      <c r="AU79" s="21">
        <f t="shared" si="13"/>
        <v>4.6356400000000004</v>
      </c>
      <c r="AV79" s="21">
        <f t="shared" si="14"/>
        <v>5.25</v>
      </c>
      <c r="AW79" s="49">
        <f t="shared" si="15"/>
        <v>14.274948089999999</v>
      </c>
      <c r="AX79" s="49">
        <f t="shared" si="16"/>
        <v>12.408224108999999</v>
      </c>
      <c r="AY79" s="49">
        <f t="shared" si="17"/>
        <v>111.67401698099998</v>
      </c>
    </row>
    <row r="80" spans="1:51" ht="30">
      <c r="A80" t="s">
        <v>131</v>
      </c>
      <c r="B80" s="77">
        <v>41395</v>
      </c>
      <c r="C80" s="77">
        <v>41395</v>
      </c>
      <c r="D80" s="3" t="s">
        <v>133</v>
      </c>
      <c r="E80" s="78">
        <v>10.11</v>
      </c>
      <c r="F80" s="79" t="s">
        <v>206</v>
      </c>
      <c r="G80" s="79">
        <v>0.55000000000000004</v>
      </c>
      <c r="H80" s="79" t="s">
        <v>206</v>
      </c>
      <c r="I80" s="79">
        <v>0.79</v>
      </c>
      <c r="J80" s="79">
        <v>1.25</v>
      </c>
      <c r="K80" s="79" t="s">
        <v>206</v>
      </c>
      <c r="L80" s="79" t="s">
        <v>206</v>
      </c>
      <c r="M80" s="79" t="s">
        <v>206</v>
      </c>
      <c r="N80" s="79" t="s">
        <v>206</v>
      </c>
      <c r="O80" s="80">
        <v>1.95E-2</v>
      </c>
      <c r="P80" s="80">
        <v>2.8999999999999998E-3</v>
      </c>
      <c r="Q80" s="80">
        <v>3.0000000000000001E-3</v>
      </c>
      <c r="R80" s="80">
        <v>-2.8E-3</v>
      </c>
      <c r="S80" s="80">
        <v>5.1000000000000004E-3</v>
      </c>
      <c r="T80" s="80" t="s">
        <v>206</v>
      </c>
      <c r="U80" s="80" t="s">
        <v>206</v>
      </c>
      <c r="V80" s="80" t="s">
        <v>206</v>
      </c>
      <c r="W80" s="80">
        <v>-1E-4</v>
      </c>
      <c r="X80" s="80" t="s">
        <v>206</v>
      </c>
      <c r="Y80" s="80" t="s">
        <v>206</v>
      </c>
      <c r="Z80" s="80" t="s">
        <v>206</v>
      </c>
      <c r="AA80" s="80" t="s">
        <v>206</v>
      </c>
      <c r="AB80" s="80" t="s">
        <v>206</v>
      </c>
      <c r="AC80" s="80" t="s">
        <v>206</v>
      </c>
      <c r="AD80" s="80">
        <v>8.9999999999999998E-4</v>
      </c>
      <c r="AE80" s="80">
        <v>-1.7100000000000001E-2</v>
      </c>
      <c r="AF80" s="80" t="s">
        <v>206</v>
      </c>
      <c r="AG80" s="80" t="s">
        <v>206</v>
      </c>
      <c r="AH80" s="80">
        <v>6.8999999999999999E-3</v>
      </c>
      <c r="AI80" s="80">
        <v>5.4000000000000003E-3</v>
      </c>
      <c r="AJ80" s="80" t="s">
        <v>206</v>
      </c>
      <c r="AK80" s="80" t="s">
        <v>206</v>
      </c>
      <c r="AL80" s="80">
        <v>1.1012999999999999</v>
      </c>
      <c r="AM80" s="80">
        <v>4.4000000000000003E-3</v>
      </c>
      <c r="AN80" s="80">
        <v>1.1999999999999999E-3</v>
      </c>
      <c r="AO80" s="80">
        <v>0.25</v>
      </c>
      <c r="AP80" s="80">
        <v>7.0000000000000001E-3</v>
      </c>
      <c r="AQ80" s="21">
        <f t="shared" si="9"/>
        <v>62.94</v>
      </c>
      <c r="AR80" s="21">
        <f t="shared" si="10"/>
        <v>33.4</v>
      </c>
      <c r="AS80" s="21">
        <f t="shared" si="11"/>
        <v>6.3758219999999968</v>
      </c>
      <c r="AT80" s="21">
        <f t="shared" si="12"/>
        <v>10.159492499999999</v>
      </c>
      <c r="AU80" s="21">
        <f t="shared" si="13"/>
        <v>4.8754600000000003</v>
      </c>
      <c r="AV80" s="21">
        <f t="shared" si="14"/>
        <v>5.25</v>
      </c>
      <c r="AW80" s="49">
        <f t="shared" si="15"/>
        <v>15.990100685000002</v>
      </c>
      <c r="AX80" s="49">
        <f t="shared" si="16"/>
        <v>13.8990875185</v>
      </c>
      <c r="AY80" s="49">
        <f t="shared" si="17"/>
        <v>125.0917876665</v>
      </c>
    </row>
    <row r="81" spans="1:51" ht="30">
      <c r="A81" t="s">
        <v>131</v>
      </c>
      <c r="B81" s="77">
        <v>41395</v>
      </c>
      <c r="C81" s="77">
        <v>41395</v>
      </c>
      <c r="D81" s="3" t="s">
        <v>132</v>
      </c>
      <c r="E81" s="78">
        <v>18.510000000000002</v>
      </c>
      <c r="F81" s="79" t="s">
        <v>206</v>
      </c>
      <c r="G81" s="79">
        <v>0.55000000000000004</v>
      </c>
      <c r="H81" s="79" t="s">
        <v>206</v>
      </c>
      <c r="I81" s="79">
        <v>0.79</v>
      </c>
      <c r="J81" s="79">
        <v>1.25</v>
      </c>
      <c r="K81" s="79" t="s">
        <v>206</v>
      </c>
      <c r="L81" s="79" t="s">
        <v>206</v>
      </c>
      <c r="M81" s="79" t="s">
        <v>206</v>
      </c>
      <c r="N81" s="79" t="s">
        <v>206</v>
      </c>
      <c r="O81" s="80">
        <v>2.5399999999999999E-2</v>
      </c>
      <c r="P81" s="80">
        <v>2.8999999999999998E-3</v>
      </c>
      <c r="Q81" s="80">
        <v>3.0000000000000001E-3</v>
      </c>
      <c r="R81" s="80">
        <v>-2.8E-3</v>
      </c>
      <c r="S81" s="80">
        <v>5.1000000000000004E-3</v>
      </c>
      <c r="T81" s="80" t="s">
        <v>206</v>
      </c>
      <c r="U81" s="80" t="s">
        <v>206</v>
      </c>
      <c r="V81" s="80" t="s">
        <v>206</v>
      </c>
      <c r="W81" s="80">
        <v>-1E-4</v>
      </c>
      <c r="X81" s="80" t="s">
        <v>206</v>
      </c>
      <c r="Y81" s="80" t="s">
        <v>206</v>
      </c>
      <c r="Z81" s="80" t="s">
        <v>206</v>
      </c>
      <c r="AA81" s="80" t="s">
        <v>206</v>
      </c>
      <c r="AB81" s="80" t="s">
        <v>206</v>
      </c>
      <c r="AC81" s="80" t="s">
        <v>206</v>
      </c>
      <c r="AD81" s="80" t="s">
        <v>206</v>
      </c>
      <c r="AE81" s="80" t="s">
        <v>206</v>
      </c>
      <c r="AF81" s="80" t="s">
        <v>206</v>
      </c>
      <c r="AG81" s="80" t="s">
        <v>206</v>
      </c>
      <c r="AH81" s="80">
        <v>6.8999999999999999E-3</v>
      </c>
      <c r="AI81" s="80">
        <v>5.4000000000000003E-3</v>
      </c>
      <c r="AJ81" s="80" t="s">
        <v>206</v>
      </c>
      <c r="AK81" s="80" t="s">
        <v>206</v>
      </c>
      <c r="AL81" s="80">
        <v>1.1012999999999999</v>
      </c>
      <c r="AM81" s="80">
        <v>4.4000000000000003E-3</v>
      </c>
      <c r="AN81" s="80">
        <v>1.1999999999999999E-3</v>
      </c>
      <c r="AO81" s="80">
        <v>0.25</v>
      </c>
      <c r="AP81" s="80">
        <v>7.0000000000000001E-3</v>
      </c>
      <c r="AQ81" s="21">
        <f t="shared" si="9"/>
        <v>62.94</v>
      </c>
      <c r="AR81" s="21">
        <f t="shared" si="10"/>
        <v>46.225000000000001</v>
      </c>
      <c r="AS81" s="21">
        <f t="shared" si="11"/>
        <v>6.3758219999999968</v>
      </c>
      <c r="AT81" s="21">
        <f t="shared" si="12"/>
        <v>10.159492499999999</v>
      </c>
      <c r="AU81" s="21">
        <f t="shared" si="13"/>
        <v>4.8754600000000003</v>
      </c>
      <c r="AV81" s="21">
        <f t="shared" si="14"/>
        <v>5.25</v>
      </c>
      <c r="AW81" s="49">
        <f t="shared" si="15"/>
        <v>17.657350685000001</v>
      </c>
      <c r="AX81" s="49">
        <f t="shared" si="16"/>
        <v>15.348312518500002</v>
      </c>
      <c r="AY81" s="49">
        <f t="shared" si="17"/>
        <v>138.13481266650001</v>
      </c>
    </row>
    <row r="82" spans="1:51" ht="409.6">
      <c r="A82" t="s">
        <v>135</v>
      </c>
      <c r="B82" s="77">
        <v>41395</v>
      </c>
      <c r="C82" s="77">
        <v>41395</v>
      </c>
      <c r="D82" s="3" t="s">
        <v>55</v>
      </c>
      <c r="E82" s="78">
        <v>11.2</v>
      </c>
      <c r="F82" s="79" t="s">
        <v>206</v>
      </c>
      <c r="G82" s="79">
        <v>0.65</v>
      </c>
      <c r="H82" s="79">
        <v>1.86</v>
      </c>
      <c r="I82" s="79">
        <v>0.79</v>
      </c>
      <c r="J82" s="79" t="s">
        <v>206</v>
      </c>
      <c r="K82" s="79" t="s">
        <v>206</v>
      </c>
      <c r="L82" s="79" t="s">
        <v>206</v>
      </c>
      <c r="M82" s="79" t="s">
        <v>206</v>
      </c>
      <c r="N82" s="79" t="s">
        <v>206</v>
      </c>
      <c r="O82" s="80">
        <v>1.4E-2</v>
      </c>
      <c r="P82" s="80">
        <v>1.9E-3</v>
      </c>
      <c r="Q82" s="80">
        <v>-2E-3</v>
      </c>
      <c r="R82" s="80">
        <v>-1.4200000000000001E-2</v>
      </c>
      <c r="S82" s="50" t="s">
        <v>206</v>
      </c>
      <c r="T82" s="80" t="s">
        <v>206</v>
      </c>
      <c r="U82" s="80">
        <v>-3.8E-3</v>
      </c>
      <c r="V82" s="80" t="s">
        <v>206</v>
      </c>
      <c r="W82" s="80" t="s">
        <v>206</v>
      </c>
      <c r="X82" s="80" t="s">
        <v>206</v>
      </c>
      <c r="Y82" s="80" t="s">
        <v>206</v>
      </c>
      <c r="Z82" s="80" t="s">
        <v>206</v>
      </c>
      <c r="AA82" s="80" t="s">
        <v>206</v>
      </c>
      <c r="AB82" s="80">
        <v>2.9999999999999997E-4</v>
      </c>
      <c r="AC82" s="80" t="s">
        <v>206</v>
      </c>
      <c r="AD82" s="80">
        <v>2.5499999999999998E-2</v>
      </c>
      <c r="AE82" s="80">
        <v>1.41E-2</v>
      </c>
      <c r="AF82" s="80" t="s">
        <v>206</v>
      </c>
      <c r="AG82" s="80" t="s">
        <v>206</v>
      </c>
      <c r="AH82" s="80">
        <v>6.7999999999999996E-3</v>
      </c>
      <c r="AI82" s="80">
        <v>4.8999999999999998E-3</v>
      </c>
      <c r="AJ82" s="80" t="s">
        <v>206</v>
      </c>
      <c r="AK82" s="80" t="s">
        <v>206</v>
      </c>
      <c r="AL82" s="80">
        <v>1.081</v>
      </c>
      <c r="AM82" s="80">
        <v>4.4000000000000003E-3</v>
      </c>
      <c r="AN82" s="80">
        <v>1.1999999999999999E-3</v>
      </c>
      <c r="AO82" s="80">
        <v>0.25</v>
      </c>
      <c r="AP82" s="80">
        <v>7.0000000000000001E-3</v>
      </c>
      <c r="AQ82" s="21">
        <f t="shared" si="9"/>
        <v>62.94</v>
      </c>
      <c r="AR82" s="21">
        <f t="shared" si="10"/>
        <v>11.65</v>
      </c>
      <c r="AS82" s="21">
        <f t="shared" si="11"/>
        <v>5.0981399999999972</v>
      </c>
      <c r="AT82" s="21">
        <f t="shared" si="12"/>
        <v>9.4857749999999985</v>
      </c>
      <c r="AU82" s="21">
        <f t="shared" si="13"/>
        <v>4.7902000000000005</v>
      </c>
      <c r="AV82" s="21">
        <f t="shared" si="14"/>
        <v>5.25</v>
      </c>
      <c r="AW82" s="49">
        <f t="shared" si="15"/>
        <v>12.897834950000002</v>
      </c>
      <c r="AX82" s="49">
        <f t="shared" si="16"/>
        <v>11.211194995000001</v>
      </c>
      <c r="AY82" s="49">
        <f t="shared" si="17"/>
        <v>100.90075495500001</v>
      </c>
    </row>
    <row r="83" spans="1:51" ht="409.6">
      <c r="A83" t="s">
        <v>136</v>
      </c>
      <c r="B83" s="77">
        <v>41395</v>
      </c>
      <c r="C83" s="77">
        <v>41395</v>
      </c>
      <c r="D83" s="3" t="s">
        <v>55</v>
      </c>
      <c r="E83" s="78">
        <v>14.79</v>
      </c>
      <c r="F83" s="79" t="s">
        <v>206</v>
      </c>
      <c r="G83" s="79">
        <v>-0.3</v>
      </c>
      <c r="H83" s="79" t="s">
        <v>206</v>
      </c>
      <c r="I83" s="79">
        <v>0.79</v>
      </c>
      <c r="J83" s="79">
        <v>2.11</v>
      </c>
      <c r="K83" s="79" t="s">
        <v>206</v>
      </c>
      <c r="L83" s="79" t="s">
        <v>206</v>
      </c>
      <c r="M83" s="79" t="s">
        <v>206</v>
      </c>
      <c r="N83" s="79" t="s">
        <v>206</v>
      </c>
      <c r="O83" s="80">
        <v>1.8700000000000001E-2</v>
      </c>
      <c r="P83" s="80">
        <v>1E-4</v>
      </c>
      <c r="Q83" s="80">
        <v>-2.7000000000000001E-3</v>
      </c>
      <c r="R83" s="81">
        <v>-3.0000000000000001E-5</v>
      </c>
      <c r="S83" s="80">
        <v>-2.2000000000000001E-3</v>
      </c>
      <c r="T83" s="80">
        <v>-1.6000000000000001E-3</v>
      </c>
      <c r="U83" s="80" t="s">
        <v>206</v>
      </c>
      <c r="V83" s="80" t="s">
        <v>206</v>
      </c>
      <c r="W83" s="80" t="s">
        <v>206</v>
      </c>
      <c r="X83" s="80" t="s">
        <v>206</v>
      </c>
      <c r="Y83" s="80">
        <v>2.0000000000000001E-4</v>
      </c>
      <c r="Z83" s="80">
        <v>1E-4</v>
      </c>
      <c r="AA83" s="80" t="s">
        <v>206</v>
      </c>
      <c r="AB83" s="80">
        <v>-6.9999999999999999E-4</v>
      </c>
      <c r="AC83" s="80" t="s">
        <v>206</v>
      </c>
      <c r="AD83" s="80">
        <v>2.9999999999999997E-4</v>
      </c>
      <c r="AE83" s="81">
        <v>7.2000000000000005E-4</v>
      </c>
      <c r="AF83" s="80">
        <v>-1E-4</v>
      </c>
      <c r="AG83" s="80">
        <v>5.0000000000000001E-4</v>
      </c>
      <c r="AH83" s="80">
        <v>7.7000000000000002E-3</v>
      </c>
      <c r="AI83" s="80">
        <v>2.2000000000000001E-3</v>
      </c>
      <c r="AJ83" s="80" t="s">
        <v>206</v>
      </c>
      <c r="AK83" s="80" t="s">
        <v>206</v>
      </c>
      <c r="AL83" s="80">
        <v>1.0404</v>
      </c>
      <c r="AM83" s="80">
        <v>4.4000000000000003E-3</v>
      </c>
      <c r="AN83" s="80">
        <v>1.1999999999999999E-3</v>
      </c>
      <c r="AO83" s="80">
        <v>0.25</v>
      </c>
      <c r="AP83" s="80">
        <v>7.0000000000000001E-3</v>
      </c>
      <c r="AQ83" s="21">
        <f t="shared" si="9"/>
        <v>62.94</v>
      </c>
      <c r="AR83" s="21">
        <f t="shared" si="10"/>
        <v>26.292499999999997</v>
      </c>
      <c r="AS83" s="21">
        <f t="shared" si="11"/>
        <v>2.5427759999999995</v>
      </c>
      <c r="AT83" s="21">
        <f t="shared" si="12"/>
        <v>7.7249699999999999</v>
      </c>
      <c r="AU83" s="21">
        <f t="shared" si="13"/>
        <v>4.6196799999999998</v>
      </c>
      <c r="AV83" s="21">
        <f t="shared" si="14"/>
        <v>5.25</v>
      </c>
      <c r="AW83" s="49">
        <f t="shared" si="15"/>
        <v>14.21809038</v>
      </c>
      <c r="AX83" s="49">
        <f t="shared" si="16"/>
        <v>12.358801638000001</v>
      </c>
      <c r="AY83" s="49">
        <f t="shared" si="17"/>
        <v>111.229214742</v>
      </c>
    </row>
    <row r="84" spans="1:51" ht="409.6">
      <c r="A84" t="s">
        <v>137</v>
      </c>
      <c r="B84" s="77">
        <v>41395</v>
      </c>
      <c r="C84" s="77">
        <v>41395</v>
      </c>
      <c r="D84" s="3" t="s">
        <v>55</v>
      </c>
      <c r="E84" s="78">
        <v>15.66</v>
      </c>
      <c r="F84" s="79" t="s">
        <v>206</v>
      </c>
      <c r="G84" s="79" t="s">
        <v>206</v>
      </c>
      <c r="H84" s="79">
        <v>0.45</v>
      </c>
      <c r="I84" s="79">
        <v>0.79</v>
      </c>
      <c r="J84" s="79" t="s">
        <v>206</v>
      </c>
      <c r="K84" s="79" t="s">
        <v>206</v>
      </c>
      <c r="L84" s="79" t="s">
        <v>206</v>
      </c>
      <c r="M84" s="79" t="s">
        <v>206</v>
      </c>
      <c r="N84" s="79" t="s">
        <v>206</v>
      </c>
      <c r="O84" s="80">
        <v>1.3299999999999999E-2</v>
      </c>
      <c r="P84" s="80" t="s">
        <v>206</v>
      </c>
      <c r="Q84" s="80">
        <v>-1.6000000000000001E-3</v>
      </c>
      <c r="R84" s="80">
        <v>2.9999999999999997E-4</v>
      </c>
      <c r="S84" s="80" t="s">
        <v>206</v>
      </c>
      <c r="T84" s="80" t="s">
        <v>206</v>
      </c>
      <c r="U84" s="80" t="s">
        <v>206</v>
      </c>
      <c r="V84" s="80" t="s">
        <v>206</v>
      </c>
      <c r="W84" s="80" t="s">
        <v>206</v>
      </c>
      <c r="X84" s="80" t="s">
        <v>206</v>
      </c>
      <c r="Y84" s="80" t="s">
        <v>206</v>
      </c>
      <c r="Z84" s="80" t="s">
        <v>206</v>
      </c>
      <c r="AA84" s="80" t="s">
        <v>206</v>
      </c>
      <c r="AB84" s="80" t="s">
        <v>206</v>
      </c>
      <c r="AC84" s="80" t="s">
        <v>206</v>
      </c>
      <c r="AD84" s="80">
        <v>-2.9999999999999997E-4</v>
      </c>
      <c r="AE84" s="80">
        <v>2.9999999999999997E-4</v>
      </c>
      <c r="AF84" s="80" t="s">
        <v>206</v>
      </c>
      <c r="AG84" s="80" t="s">
        <v>206</v>
      </c>
      <c r="AH84" s="80">
        <v>8.3000000000000001E-3</v>
      </c>
      <c r="AI84" s="80">
        <v>5.4999999999999997E-3</v>
      </c>
      <c r="AJ84" s="80" t="s">
        <v>206</v>
      </c>
      <c r="AK84" s="80" t="s">
        <v>206</v>
      </c>
      <c r="AL84" s="80">
        <v>1.0531999999999999</v>
      </c>
      <c r="AM84" s="80">
        <v>4.4000000000000003E-3</v>
      </c>
      <c r="AN84" s="80">
        <v>1.1999999999999999E-3</v>
      </c>
      <c r="AO84" s="80">
        <v>0.25</v>
      </c>
      <c r="AP84" s="80">
        <v>7.0000000000000001E-3</v>
      </c>
      <c r="AQ84" s="21">
        <f t="shared" si="9"/>
        <v>62.94</v>
      </c>
      <c r="AR84" s="21">
        <f t="shared" si="10"/>
        <v>25.9</v>
      </c>
      <c r="AS84" s="21">
        <f t="shared" si="11"/>
        <v>3.3484079999999943</v>
      </c>
      <c r="AT84" s="21">
        <f t="shared" si="12"/>
        <v>10.90062</v>
      </c>
      <c r="AU84" s="21">
        <f t="shared" si="13"/>
        <v>4.6734400000000003</v>
      </c>
      <c r="AV84" s="21">
        <f t="shared" si="14"/>
        <v>5.25</v>
      </c>
      <c r="AW84" s="49">
        <f t="shared" si="15"/>
        <v>14.691620840000001</v>
      </c>
      <c r="AX84" s="49">
        <f t="shared" si="16"/>
        <v>12.770408884</v>
      </c>
      <c r="AY84" s="49">
        <f t="shared" si="17"/>
        <v>114.93367995599999</v>
      </c>
    </row>
    <row r="85" spans="1:51" ht="409.6">
      <c r="A85" t="s">
        <v>138</v>
      </c>
      <c r="B85" s="77">
        <v>41395</v>
      </c>
      <c r="C85" s="77">
        <v>41395</v>
      </c>
      <c r="D85" s="3" t="s">
        <v>55</v>
      </c>
      <c r="E85" s="78">
        <v>18.05</v>
      </c>
      <c r="F85" s="79" t="s">
        <v>206</v>
      </c>
      <c r="G85" s="79">
        <v>0.99</v>
      </c>
      <c r="H85" s="79">
        <v>1.83</v>
      </c>
      <c r="I85" s="79">
        <v>0.79</v>
      </c>
      <c r="J85" s="79" t="s">
        <v>206</v>
      </c>
      <c r="K85" s="79" t="s">
        <v>206</v>
      </c>
      <c r="L85" s="79" t="s">
        <v>206</v>
      </c>
      <c r="M85" s="79" t="s">
        <v>206</v>
      </c>
      <c r="N85" s="79" t="s">
        <v>206</v>
      </c>
      <c r="O85" s="80">
        <v>1.8100000000000002E-2</v>
      </c>
      <c r="P85" s="80">
        <v>1.8E-3</v>
      </c>
      <c r="Q85" s="80">
        <v>-5.7999999999999996E-3</v>
      </c>
      <c r="R85" s="80">
        <v>-2.7000000000000001E-3</v>
      </c>
      <c r="S85" s="80" t="s">
        <v>206</v>
      </c>
      <c r="T85" s="80" t="s">
        <v>206</v>
      </c>
      <c r="U85" s="80" t="s">
        <v>206</v>
      </c>
      <c r="V85" s="80" t="s">
        <v>206</v>
      </c>
      <c r="W85" s="80" t="s">
        <v>206</v>
      </c>
      <c r="X85" s="80" t="s">
        <v>206</v>
      </c>
      <c r="Y85" s="80">
        <v>4.0000000000000002E-4</v>
      </c>
      <c r="Z85" s="80" t="s">
        <v>206</v>
      </c>
      <c r="AA85" s="80" t="s">
        <v>206</v>
      </c>
      <c r="AB85" s="80" t="s">
        <v>206</v>
      </c>
      <c r="AC85" s="80" t="s">
        <v>206</v>
      </c>
      <c r="AD85" s="80">
        <v>4.5999999999999999E-3</v>
      </c>
      <c r="AE85" s="80" t="s">
        <v>206</v>
      </c>
      <c r="AF85" s="80" t="s">
        <v>206</v>
      </c>
      <c r="AG85" s="80" t="s">
        <v>206</v>
      </c>
      <c r="AH85" s="80">
        <v>6.8999999999999999E-3</v>
      </c>
      <c r="AI85" s="80">
        <v>4.4999999999999997E-3</v>
      </c>
      <c r="AJ85" s="80" t="s">
        <v>206</v>
      </c>
      <c r="AK85" s="80" t="s">
        <v>206</v>
      </c>
      <c r="AL85" s="80">
        <v>1.0716000000000001</v>
      </c>
      <c r="AM85" s="80">
        <v>4.4000000000000003E-3</v>
      </c>
      <c r="AN85" s="80">
        <v>1.1999999999999999E-3</v>
      </c>
      <c r="AO85" s="80">
        <v>0.25</v>
      </c>
      <c r="AP85" s="80">
        <v>7.0000000000000001E-3</v>
      </c>
      <c r="AQ85" s="21">
        <f t="shared" si="9"/>
        <v>62.94</v>
      </c>
      <c r="AR85" s="21">
        <f t="shared" si="10"/>
        <v>30.509999999999998</v>
      </c>
      <c r="AS85" s="21">
        <f t="shared" si="11"/>
        <v>4.5065040000000067</v>
      </c>
      <c r="AT85" s="21">
        <f t="shared" si="12"/>
        <v>9.1621800000000011</v>
      </c>
      <c r="AU85" s="21">
        <f t="shared" si="13"/>
        <v>4.7507200000000003</v>
      </c>
      <c r="AV85" s="21">
        <f t="shared" si="14"/>
        <v>5.25</v>
      </c>
      <c r="AW85" s="49">
        <f t="shared" si="15"/>
        <v>15.22552252</v>
      </c>
      <c r="AX85" s="49">
        <f t="shared" si="16"/>
        <v>13.234492652</v>
      </c>
      <c r="AY85" s="49">
        <f t="shared" si="17"/>
        <v>119.110433868</v>
      </c>
    </row>
    <row r="86" spans="1:51" ht="409.6">
      <c r="A86" t="s">
        <v>139</v>
      </c>
      <c r="B86" s="77">
        <v>41518</v>
      </c>
      <c r="C86" s="77">
        <v>41518</v>
      </c>
      <c r="D86" s="3" t="s">
        <v>55</v>
      </c>
      <c r="E86" s="78">
        <v>17.510000000000002</v>
      </c>
      <c r="F86" s="79" t="s">
        <v>206</v>
      </c>
      <c r="G86" s="79">
        <v>0.74</v>
      </c>
      <c r="H86" s="79">
        <v>0.8</v>
      </c>
      <c r="I86" s="79">
        <v>0.79</v>
      </c>
      <c r="J86" s="79" t="s">
        <v>206</v>
      </c>
      <c r="K86" s="79" t="s">
        <v>206</v>
      </c>
      <c r="L86" s="79">
        <v>1.17</v>
      </c>
      <c r="M86" s="79" t="s">
        <v>206</v>
      </c>
      <c r="N86" s="79" t="s">
        <v>206</v>
      </c>
      <c r="O86" s="80">
        <v>2.2700000000000001E-2</v>
      </c>
      <c r="P86" s="80" t="s">
        <v>206</v>
      </c>
      <c r="Q86" s="80">
        <v>1.6999999999999999E-3</v>
      </c>
      <c r="R86" s="80" t="s">
        <v>206</v>
      </c>
      <c r="S86" s="80" t="s">
        <v>206</v>
      </c>
      <c r="T86" s="80" t="s">
        <v>206</v>
      </c>
      <c r="U86" s="80" t="s">
        <v>206</v>
      </c>
      <c r="V86" s="80" t="s">
        <v>206</v>
      </c>
      <c r="W86" s="80" t="s">
        <v>206</v>
      </c>
      <c r="X86" s="80" t="s">
        <v>206</v>
      </c>
      <c r="Y86" s="80">
        <v>5.9999999999999995E-4</v>
      </c>
      <c r="Z86" s="80" t="s">
        <v>206</v>
      </c>
      <c r="AA86" s="80" t="s">
        <v>206</v>
      </c>
      <c r="AB86" s="80" t="s">
        <v>206</v>
      </c>
      <c r="AC86" s="80" t="s">
        <v>206</v>
      </c>
      <c r="AD86" s="80">
        <v>-2E-3</v>
      </c>
      <c r="AE86" s="80" t="s">
        <v>206</v>
      </c>
      <c r="AF86" s="80" t="s">
        <v>206</v>
      </c>
      <c r="AG86" s="80" t="s">
        <v>206</v>
      </c>
      <c r="AH86" s="80">
        <v>7.3000000000000001E-3</v>
      </c>
      <c r="AI86" s="80">
        <v>5.7000000000000002E-3</v>
      </c>
      <c r="AJ86" s="80" t="s">
        <v>206</v>
      </c>
      <c r="AK86" s="80" t="s">
        <v>206</v>
      </c>
      <c r="AL86" s="80">
        <v>1.0467</v>
      </c>
      <c r="AM86" s="80">
        <v>4.4000000000000003E-3</v>
      </c>
      <c r="AN86" s="80">
        <v>1.1999999999999999E-3</v>
      </c>
      <c r="AO86" s="80">
        <v>0.25</v>
      </c>
      <c r="AP86" s="80">
        <v>7.0000000000000001E-3</v>
      </c>
      <c r="AQ86" s="21">
        <f t="shared" si="9"/>
        <v>62.94</v>
      </c>
      <c r="AR86" s="21">
        <f t="shared" si="10"/>
        <v>39.76</v>
      </c>
      <c r="AS86" s="21">
        <f t="shared" si="11"/>
        <v>2.9392979999999977</v>
      </c>
      <c r="AT86" s="21">
        <f t="shared" si="12"/>
        <v>10.205325</v>
      </c>
      <c r="AU86" s="21">
        <f t="shared" si="13"/>
        <v>4.6461399999999999</v>
      </c>
      <c r="AV86" s="21">
        <f t="shared" si="14"/>
        <v>5.25</v>
      </c>
      <c r="AW86" s="49">
        <f t="shared" si="15"/>
        <v>16.34629919</v>
      </c>
      <c r="AX86" s="49">
        <f t="shared" si="16"/>
        <v>14.208706219</v>
      </c>
      <c r="AY86" s="49">
        <f t="shared" si="17"/>
        <v>127.87835597099999</v>
      </c>
    </row>
    <row r="87" spans="1:51" ht="409.6">
      <c r="A87" t="s">
        <v>140</v>
      </c>
      <c r="B87" s="77">
        <v>41395</v>
      </c>
      <c r="C87" s="77">
        <v>41395</v>
      </c>
      <c r="D87" s="3" t="s">
        <v>55</v>
      </c>
      <c r="E87" s="78">
        <v>12.33</v>
      </c>
      <c r="F87" s="79" t="s">
        <v>206</v>
      </c>
      <c r="G87" s="79">
        <v>0.19</v>
      </c>
      <c r="H87" s="79">
        <v>0.91</v>
      </c>
      <c r="I87" s="79">
        <v>0.79</v>
      </c>
      <c r="J87" s="79" t="s">
        <v>206</v>
      </c>
      <c r="K87" s="79" t="s">
        <v>206</v>
      </c>
      <c r="L87" s="79" t="s">
        <v>206</v>
      </c>
      <c r="M87" s="79" t="s">
        <v>206</v>
      </c>
      <c r="N87" s="79" t="s">
        <v>206</v>
      </c>
      <c r="O87" s="80">
        <v>1.54E-2</v>
      </c>
      <c r="P87" s="80">
        <v>1.8E-3</v>
      </c>
      <c r="Q87" s="80">
        <v>2.5999999999999999E-3</v>
      </c>
      <c r="R87" s="80" t="s">
        <v>206</v>
      </c>
      <c r="S87" s="80" t="s">
        <v>206</v>
      </c>
      <c r="T87" s="80" t="s">
        <v>206</v>
      </c>
      <c r="U87" s="80" t="s">
        <v>206</v>
      </c>
      <c r="V87" s="80" t="s">
        <v>206</v>
      </c>
      <c r="W87" s="80" t="s">
        <v>206</v>
      </c>
      <c r="X87" s="80" t="s">
        <v>206</v>
      </c>
      <c r="Y87" s="80" t="s">
        <v>206</v>
      </c>
      <c r="Z87" s="80" t="s">
        <v>206</v>
      </c>
      <c r="AA87" s="80" t="s">
        <v>206</v>
      </c>
      <c r="AB87" s="80" t="s">
        <v>206</v>
      </c>
      <c r="AC87" s="80" t="s">
        <v>206</v>
      </c>
      <c r="AD87" s="80">
        <v>1.6999999999999999E-3</v>
      </c>
      <c r="AE87" s="80" t="s">
        <v>206</v>
      </c>
      <c r="AF87" s="80" t="s">
        <v>206</v>
      </c>
      <c r="AG87" s="80" t="s">
        <v>206</v>
      </c>
      <c r="AH87" s="80">
        <v>7.1000000000000004E-3</v>
      </c>
      <c r="AI87" s="80">
        <v>2.3E-3</v>
      </c>
      <c r="AJ87" s="80" t="s">
        <v>206</v>
      </c>
      <c r="AK87" s="80" t="s">
        <v>206</v>
      </c>
      <c r="AL87" s="80">
        <v>1.07</v>
      </c>
      <c r="AM87" s="80">
        <v>4.4000000000000003E-3</v>
      </c>
      <c r="AN87" s="80">
        <v>1.1999999999999999E-3</v>
      </c>
      <c r="AO87" s="80">
        <v>0.25</v>
      </c>
      <c r="AP87" s="80">
        <v>7.0000000000000001E-3</v>
      </c>
      <c r="AQ87" s="21">
        <f t="shared" si="9"/>
        <v>62.94</v>
      </c>
      <c r="AR87" s="21">
        <f t="shared" si="10"/>
        <v>29.069999999999997</v>
      </c>
      <c r="AS87" s="21">
        <f t="shared" si="11"/>
        <v>4.4058000000000037</v>
      </c>
      <c r="AT87" s="21">
        <f t="shared" si="12"/>
        <v>7.5434999999999999</v>
      </c>
      <c r="AU87" s="21">
        <f t="shared" si="13"/>
        <v>4.7440000000000007</v>
      </c>
      <c r="AV87" s="21">
        <f t="shared" si="14"/>
        <v>5.25</v>
      </c>
      <c r="AW87" s="49">
        <f t="shared" si="15"/>
        <v>14.813928999999998</v>
      </c>
      <c r="AX87" s="49">
        <f t="shared" si="16"/>
        <v>12.876722899999999</v>
      </c>
      <c r="AY87" s="49">
        <f t="shared" si="17"/>
        <v>115.89050609999998</v>
      </c>
    </row>
    <row r="88" spans="1:51" ht="409.6">
      <c r="A88" s="3" t="s">
        <v>141</v>
      </c>
      <c r="B88" s="77">
        <v>41395</v>
      </c>
      <c r="C88" s="77">
        <v>41395</v>
      </c>
      <c r="D88" s="3" t="s">
        <v>55</v>
      </c>
      <c r="E88" s="78">
        <v>17.43</v>
      </c>
      <c r="F88" s="79" t="s">
        <v>206</v>
      </c>
      <c r="G88" s="79">
        <v>-0.55000000000000004</v>
      </c>
      <c r="H88" s="79" t="s">
        <v>206</v>
      </c>
      <c r="I88" s="79">
        <v>0.79</v>
      </c>
      <c r="J88" s="79">
        <v>2.2000000000000002</v>
      </c>
      <c r="K88" s="79" t="s">
        <v>206</v>
      </c>
      <c r="L88" s="79" t="s">
        <v>206</v>
      </c>
      <c r="M88" s="79" t="s">
        <v>206</v>
      </c>
      <c r="N88" s="79" t="s">
        <v>206</v>
      </c>
      <c r="O88" s="80">
        <v>1.44E-2</v>
      </c>
      <c r="P88" s="80" t="s">
        <v>206</v>
      </c>
      <c r="Q88" s="80">
        <v>-1.6999999999999999E-3</v>
      </c>
      <c r="R88" s="80">
        <v>-3.2000000000000002E-3</v>
      </c>
      <c r="S88" s="80" t="s">
        <v>206</v>
      </c>
      <c r="T88" s="80" t="s">
        <v>206</v>
      </c>
      <c r="U88" s="80" t="s">
        <v>206</v>
      </c>
      <c r="V88" s="80" t="s">
        <v>206</v>
      </c>
      <c r="W88" s="80" t="s">
        <v>206</v>
      </c>
      <c r="X88" s="80" t="s">
        <v>206</v>
      </c>
      <c r="Y88" s="80" t="s">
        <v>206</v>
      </c>
      <c r="Z88" s="80" t="s">
        <v>206</v>
      </c>
      <c r="AA88" s="80" t="s">
        <v>206</v>
      </c>
      <c r="AB88" s="80" t="s">
        <v>206</v>
      </c>
      <c r="AC88" s="80" t="s">
        <v>206</v>
      </c>
      <c r="AD88" s="80">
        <v>1.2999999999999999E-3</v>
      </c>
      <c r="AE88" s="80" t="s">
        <v>206</v>
      </c>
      <c r="AF88" s="80" t="s">
        <v>206</v>
      </c>
      <c r="AG88" s="80" t="s">
        <v>206</v>
      </c>
      <c r="AH88" s="80">
        <v>7.4999999999999997E-3</v>
      </c>
      <c r="AI88" s="80">
        <v>5.8999999999999999E-3</v>
      </c>
      <c r="AJ88" s="80" t="s">
        <v>206</v>
      </c>
      <c r="AK88" s="80" t="s">
        <v>206</v>
      </c>
      <c r="AL88" s="80">
        <v>1.0454000000000001</v>
      </c>
      <c r="AM88" s="80">
        <v>4.4000000000000003E-3</v>
      </c>
      <c r="AN88" s="80">
        <v>1.1999999999999999E-3</v>
      </c>
      <c r="AO88" s="80">
        <v>0.25</v>
      </c>
      <c r="AP88" s="80">
        <v>7.0000000000000001E-3</v>
      </c>
      <c r="AQ88" s="21">
        <f t="shared" si="9"/>
        <v>62.94</v>
      </c>
      <c r="AR88" s="21">
        <f t="shared" si="10"/>
        <v>26.994999999999997</v>
      </c>
      <c r="AS88" s="21">
        <f t="shared" si="11"/>
        <v>2.8574760000000068</v>
      </c>
      <c r="AT88" s="21">
        <f t="shared" si="12"/>
        <v>10.506270000000001</v>
      </c>
      <c r="AU88" s="21">
        <f t="shared" si="13"/>
        <v>4.6406800000000006</v>
      </c>
      <c r="AV88" s="21">
        <f t="shared" si="14"/>
        <v>5.25</v>
      </c>
      <c r="AW88" s="49">
        <f t="shared" si="15"/>
        <v>14.714625380000003</v>
      </c>
      <c r="AX88" s="49">
        <f t="shared" si="16"/>
        <v>12.790405138000002</v>
      </c>
      <c r="AY88" s="49">
        <f t="shared" si="17"/>
        <v>115.11364624200002</v>
      </c>
    </row>
    <row r="89" spans="1:51" ht="409.6">
      <c r="A89" t="s">
        <v>142</v>
      </c>
      <c r="B89" s="77">
        <v>41395</v>
      </c>
      <c r="C89" s="77">
        <v>41395</v>
      </c>
      <c r="D89" s="3" t="s">
        <v>55</v>
      </c>
      <c r="E89" s="78">
        <v>12.84</v>
      </c>
      <c r="F89" s="79" t="s">
        <v>206</v>
      </c>
      <c r="G89" s="79">
        <v>0.12</v>
      </c>
      <c r="H89" s="79" t="s">
        <v>206</v>
      </c>
      <c r="I89" s="79">
        <v>0.79</v>
      </c>
      <c r="J89" s="79">
        <v>0.64</v>
      </c>
      <c r="K89" s="79" t="s">
        <v>206</v>
      </c>
      <c r="L89" s="79" t="s">
        <v>206</v>
      </c>
      <c r="M89" s="79" t="s">
        <v>206</v>
      </c>
      <c r="N89" s="79" t="s">
        <v>206</v>
      </c>
      <c r="O89" s="80">
        <v>2.1999999999999999E-2</v>
      </c>
      <c r="P89" s="80" t="s">
        <v>206</v>
      </c>
      <c r="Q89" s="80">
        <v>-1.4E-3</v>
      </c>
      <c r="R89" s="80" t="s">
        <v>206</v>
      </c>
      <c r="S89" s="80" t="s">
        <v>206</v>
      </c>
      <c r="T89" s="80" t="s">
        <v>206</v>
      </c>
      <c r="U89" s="80" t="s">
        <v>206</v>
      </c>
      <c r="V89" s="80" t="s">
        <v>206</v>
      </c>
      <c r="W89" s="80" t="s">
        <v>206</v>
      </c>
      <c r="X89" s="80">
        <v>8.0000000000000004E-4</v>
      </c>
      <c r="Y89" s="80">
        <v>1.1000000000000001E-3</v>
      </c>
      <c r="Z89" s="80" t="s">
        <v>206</v>
      </c>
      <c r="AA89" s="80" t="s">
        <v>206</v>
      </c>
      <c r="AB89" s="80" t="s">
        <v>206</v>
      </c>
      <c r="AC89" s="80" t="s">
        <v>206</v>
      </c>
      <c r="AD89" s="80">
        <v>4.0000000000000002E-4</v>
      </c>
      <c r="AE89" s="80" t="s">
        <v>206</v>
      </c>
      <c r="AF89" s="80" t="s">
        <v>206</v>
      </c>
      <c r="AG89" s="80" t="s">
        <v>206</v>
      </c>
      <c r="AH89" s="80">
        <v>6.8999999999999999E-3</v>
      </c>
      <c r="AI89" s="80">
        <v>4.8999999999999998E-3</v>
      </c>
      <c r="AJ89" s="80" t="s">
        <v>206</v>
      </c>
      <c r="AK89" s="80" t="s">
        <v>206</v>
      </c>
      <c r="AL89" s="80">
        <v>1.0430999999999999</v>
      </c>
      <c r="AM89" s="80">
        <v>4.4000000000000003E-3</v>
      </c>
      <c r="AN89" s="80">
        <v>1.1999999999999999E-3</v>
      </c>
      <c r="AO89" s="80">
        <v>0.25</v>
      </c>
      <c r="AP89" s="80">
        <v>7.0000000000000001E-3</v>
      </c>
      <c r="AQ89" s="21">
        <f t="shared" si="9"/>
        <v>62.94</v>
      </c>
      <c r="AR89" s="21">
        <f t="shared" si="10"/>
        <v>31.265000000000001</v>
      </c>
      <c r="AS89" s="21">
        <f t="shared" si="11"/>
        <v>2.7127139999999947</v>
      </c>
      <c r="AT89" s="21">
        <f t="shared" si="12"/>
        <v>9.2314349999999994</v>
      </c>
      <c r="AU89" s="21">
        <f t="shared" si="13"/>
        <v>4.6310199999999995</v>
      </c>
      <c r="AV89" s="21">
        <f t="shared" si="14"/>
        <v>5.25</v>
      </c>
      <c r="AW89" s="49">
        <f t="shared" si="15"/>
        <v>15.08392197</v>
      </c>
      <c r="AX89" s="49">
        <f t="shared" si="16"/>
        <v>13.111409097000001</v>
      </c>
      <c r="AY89" s="49">
        <f t="shared" si="17"/>
        <v>118.002681873</v>
      </c>
    </row>
    <row r="90" spans="1:51" ht="409.6">
      <c r="A90" s="45" t="s">
        <v>174</v>
      </c>
      <c r="E90" s="78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Q90" s="36">
        <f>AVERAGE(AQ3:AQ89)</f>
        <v>62.939999999999934</v>
      </c>
      <c r="AR90" s="36">
        <f t="shared" ref="AR90:AY90" si="18">AVERAGE(AR3:AR89)</f>
        <v>28.940945402298858</v>
      </c>
      <c r="AS90" s="36">
        <f t="shared" si="18"/>
        <v>3.3329985517241378</v>
      </c>
      <c r="AT90" s="36">
        <f t="shared" si="18"/>
        <v>8.8411982413793115</v>
      </c>
      <c r="AU90" s="36">
        <f t="shared" si="18"/>
        <v>4.6724117241379295</v>
      </c>
      <c r="AV90" s="36">
        <f t="shared" si="18"/>
        <v>5.0336206896551721</v>
      </c>
      <c r="AW90" s="36">
        <f t="shared" si="18"/>
        <v>14.788952699195397</v>
      </c>
      <c r="AX90" s="36">
        <f t="shared" si="18"/>
        <v>12.85501273083908</v>
      </c>
      <c r="AY90" s="36">
        <f t="shared" si="18"/>
        <v>115.69511457755173</v>
      </c>
    </row>
    <row r="91" spans="1:51" ht="409.6">
      <c r="B91"/>
      <c r="C91"/>
      <c r="D91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</row>
    <row r="92" spans="1:51" ht="409.6">
      <c r="B92"/>
      <c r="C92"/>
      <c r="D92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</row>
    <row r="93" spans="1:51" ht="409.6">
      <c r="B93"/>
      <c r="C93"/>
      <c r="D93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</row>
    <row r="94" spans="1:51" ht="409.6">
      <c r="B94"/>
      <c r="C94"/>
      <c r="D94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</row>
    <row r="95" spans="1:51" ht="409.6">
      <c r="B95"/>
      <c r="C95"/>
      <c r="D95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</row>
    <row r="96" spans="1:51" ht="409.6">
      <c r="B96"/>
      <c r="C96"/>
      <c r="D96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</row>
    <row r="97" spans="2:38" ht="409.6">
      <c r="B97"/>
      <c r="C97"/>
      <c r="D97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</row>
    <row r="98" spans="2:38" ht="409.6">
      <c r="B98"/>
      <c r="C98"/>
      <c r="D98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</row>
    <row r="99" spans="2:38" ht="409.6">
      <c r="B99"/>
      <c r="C99"/>
      <c r="D99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</row>
    <row r="100" spans="2:38" ht="409.6">
      <c r="B100"/>
      <c r="C100"/>
      <c r="D10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</row>
    <row r="101" spans="2:38" ht="409.6">
      <c r="B101"/>
      <c r="C101"/>
      <c r="D101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</row>
    <row r="102" spans="2:38" ht="409.6">
      <c r="B102"/>
      <c r="C102"/>
      <c r="D102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</row>
    <row r="103" spans="2:38" ht="409.6">
      <c r="B103"/>
      <c r="C103"/>
      <c r="D103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</row>
    <row r="104" spans="2:38" ht="409.6">
      <c r="B104"/>
      <c r="C104"/>
      <c r="D104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</row>
    <row r="105" spans="2:38" ht="409.6">
      <c r="B105"/>
      <c r="C105"/>
      <c r="D105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</row>
    <row r="106" spans="2:38" ht="409.6">
      <c r="B106"/>
      <c r="C106"/>
      <c r="D106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</row>
    <row r="107" spans="2:38" ht="409.6">
      <c r="B107"/>
      <c r="C107"/>
      <c r="D107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</row>
    <row r="108" spans="2:38" ht="409.6">
      <c r="B108"/>
      <c r="C108"/>
      <c r="D108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</row>
    <row r="109" spans="2:38" ht="409.6">
      <c r="B109"/>
      <c r="C109"/>
      <c r="D109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</row>
    <row r="110" spans="2:38" ht="409.6">
      <c r="B110"/>
      <c r="C110"/>
      <c r="D11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</row>
    <row r="111" spans="2:38" ht="409.6">
      <c r="B111"/>
      <c r="C111"/>
      <c r="D111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</row>
    <row r="112" spans="2:38" ht="409.6">
      <c r="B112"/>
      <c r="C112"/>
      <c r="D112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</row>
    <row r="113" spans="2:38" ht="409.6">
      <c r="B113"/>
      <c r="C113"/>
      <c r="D113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</row>
    <row r="114" spans="2:38" ht="409.6">
      <c r="B114"/>
      <c r="C114"/>
      <c r="D114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</row>
    <row r="115" spans="2:38" ht="409.6">
      <c r="B115"/>
      <c r="C115"/>
      <c r="D115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</row>
    <row r="116" spans="2:38" ht="409.6">
      <c r="B116"/>
      <c r="C116"/>
      <c r="D116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</row>
    <row r="117" spans="2:38" ht="409.6">
      <c r="B117"/>
      <c r="C117"/>
      <c r="D117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</row>
    <row r="118" spans="2:38" ht="409.6">
      <c r="B118"/>
      <c r="C118"/>
      <c r="D118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</row>
    <row r="119" spans="2:38" ht="409.6">
      <c r="B119"/>
      <c r="C119"/>
      <c r="D119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</row>
    <row r="120" spans="2:38" ht="409.6">
      <c r="B120"/>
      <c r="C120"/>
      <c r="D12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</row>
    <row r="121" spans="2:38" ht="409.6">
      <c r="B121"/>
      <c r="C121"/>
      <c r="D121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</row>
    <row r="122" spans="2:38" ht="409.6">
      <c r="B122"/>
      <c r="C122"/>
      <c r="D122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</row>
    <row r="123" spans="2:38" ht="409.6">
      <c r="B123"/>
      <c r="C123"/>
      <c r="D123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</row>
    <row r="124" spans="2:38" ht="409.6">
      <c r="B124"/>
      <c r="C124"/>
      <c r="D124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</row>
    <row r="125" spans="2:38" ht="409.6">
      <c r="B125"/>
      <c r="C125"/>
      <c r="D125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</row>
    <row r="126" spans="2:38" ht="409.6">
      <c r="B126"/>
      <c r="C126"/>
      <c r="D126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</row>
    <row r="127" spans="2:38" ht="409.6">
      <c r="B127"/>
      <c r="C127"/>
      <c r="D127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</row>
    <row r="128" spans="2:38" ht="409.6">
      <c r="B128"/>
      <c r="C128"/>
      <c r="D128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</row>
    <row r="129" spans="2:5" ht="409.6">
      <c r="B129"/>
      <c r="C129"/>
      <c r="D129"/>
      <c r="E129"/>
    </row>
    <row r="130" spans="2:5" ht="409.6">
      <c r="B130"/>
      <c r="C130"/>
      <c r="D130"/>
      <c r="E130"/>
    </row>
    <row r="131" spans="2:5" ht="409.6">
      <c r="B131"/>
      <c r="C131"/>
      <c r="D131"/>
      <c r="E131"/>
    </row>
    <row r="132" spans="2:5" ht="409.6">
      <c r="B132"/>
      <c r="C132"/>
      <c r="D132"/>
      <c r="E132"/>
    </row>
    <row r="133" spans="2:5" ht="409.6">
      <c r="B133"/>
      <c r="C133"/>
      <c r="D133"/>
      <c r="E133"/>
    </row>
    <row r="134" spans="2:5" ht="409.6">
      <c r="B134"/>
      <c r="C134"/>
      <c r="D134"/>
      <c r="E134"/>
    </row>
    <row r="135" spans="2:5" ht="409.6">
      <c r="B135"/>
      <c r="C135"/>
      <c r="D135"/>
      <c r="E135"/>
    </row>
    <row r="136" spans="2:5" ht="409.6">
      <c r="B136"/>
      <c r="C136"/>
      <c r="D136"/>
      <c r="E136"/>
    </row>
    <row r="137" spans="2:5" ht="409.6">
      <c r="B137"/>
      <c r="C137"/>
      <c r="D137"/>
      <c r="E137"/>
    </row>
    <row r="138" spans="2:5" ht="409.6">
      <c r="B138"/>
      <c r="C138"/>
      <c r="D138"/>
      <c r="E138"/>
    </row>
    <row r="139" spans="2:5" ht="409.6">
      <c r="B139"/>
      <c r="C139"/>
      <c r="D139"/>
      <c r="E139"/>
    </row>
    <row r="140" spans="2:5" ht="409.6">
      <c r="B140"/>
      <c r="C140"/>
      <c r="D140"/>
      <c r="E140"/>
    </row>
    <row r="141" spans="2:5" ht="409.6">
      <c r="B141"/>
      <c r="C141"/>
      <c r="D141"/>
      <c r="E141"/>
    </row>
    <row r="142" spans="2:5" ht="409.6">
      <c r="B142"/>
      <c r="C142"/>
      <c r="D142"/>
      <c r="E142"/>
    </row>
    <row r="143" spans="2:5" ht="409.6">
      <c r="B143"/>
      <c r="C143"/>
      <c r="D143"/>
      <c r="E143"/>
    </row>
    <row r="144" spans="2:5" ht="409.6">
      <c r="B144"/>
      <c r="C144"/>
      <c r="D144"/>
      <c r="E144"/>
    </row>
    <row r="145" spans="2:5" ht="409.6">
      <c r="B145"/>
      <c r="C145"/>
      <c r="D145"/>
      <c r="E145"/>
    </row>
    <row r="146" spans="2:5" ht="409.6">
      <c r="B146"/>
      <c r="C146"/>
      <c r="D146"/>
      <c r="E146"/>
    </row>
    <row r="147" spans="2:5" ht="409.6">
      <c r="B147"/>
      <c r="C147"/>
      <c r="D147"/>
      <c r="E147"/>
    </row>
    <row r="148" spans="2:5" ht="409.6">
      <c r="B148"/>
      <c r="C148"/>
      <c r="D148"/>
      <c r="E148"/>
    </row>
    <row r="149" spans="2:5" ht="409.6">
      <c r="B149"/>
      <c r="C149"/>
      <c r="D149"/>
      <c r="E149"/>
    </row>
    <row r="150" spans="2:5" ht="409.6">
      <c r="B150"/>
      <c r="C150"/>
      <c r="D150"/>
      <c r="E150"/>
    </row>
    <row r="151" spans="2:5" ht="409.6">
      <c r="B151"/>
      <c r="C151"/>
      <c r="D151"/>
      <c r="E151"/>
    </row>
    <row r="152" spans="2:5" ht="409.6">
      <c r="B152"/>
      <c r="C152"/>
      <c r="D152"/>
      <c r="E152"/>
    </row>
    <row r="153" spans="2:5" ht="409.6">
      <c r="B153"/>
      <c r="C153"/>
      <c r="D153"/>
      <c r="E153"/>
    </row>
    <row r="154" spans="2:5" ht="409.6">
      <c r="B154"/>
      <c r="C154"/>
      <c r="D154"/>
      <c r="E154"/>
    </row>
    <row r="155" spans="2:5" ht="409.6">
      <c r="B155"/>
      <c r="C155"/>
      <c r="D155"/>
      <c r="E155"/>
    </row>
    <row r="156" spans="2:5" ht="409.6">
      <c r="B156"/>
      <c r="C156"/>
      <c r="D156"/>
      <c r="E156"/>
    </row>
    <row r="157" spans="2:5" ht="409.6">
      <c r="B157"/>
      <c r="C157"/>
      <c r="D157"/>
      <c r="E157"/>
    </row>
  </sheetData>
  <mergeCells count="2">
    <mergeCell ref="E1:N1"/>
    <mergeCell ref="O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2009</vt:lpstr>
      <vt:lpstr>Sheet2</vt:lpstr>
      <vt:lpstr>2010</vt:lpstr>
      <vt:lpstr>Sheet1</vt:lpstr>
      <vt:lpstr>2011</vt:lpstr>
      <vt:lpstr>Sheet4</vt:lpstr>
      <vt:lpstr>2012</vt:lpstr>
      <vt:lpstr>Sheet5</vt:lpstr>
      <vt:lpstr>2013</vt:lpstr>
      <vt:lpstr>Sheet7</vt:lpstr>
      <vt:lpstr>2014</vt:lpstr>
      <vt:lpstr>Sheet9</vt:lpstr>
      <vt:lpstr>2015</vt:lpstr>
      <vt:lpstr>2016</vt:lpstr>
      <vt:lpstr>2016 (2)</vt:lpstr>
      <vt:lpstr>2016 (3)</vt:lpstr>
      <vt:lpstr>BillTrends</vt:lpstr>
      <vt:lpstr>R2 Bill Sample</vt:lpstr>
      <vt:lpstr>RegionalBills</vt:lpstr>
      <vt:lpstr>spot check</vt:lpstr>
      <vt:lpstr>Area Chart</vt:lpstr>
      <vt:lpstr>Area Chart (2)</vt:lpstr>
      <vt:lpstr>Area Chart (3)</vt:lpstr>
      <vt:lpstr>High Volume Pie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2016-12-09T15:42:50Z</dcterms:modified>
</cp:coreProperties>
</file>