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Results Based Planning\2018-19\Decks\"/>
    </mc:Choice>
  </mc:AlternateContent>
  <bookViews>
    <workbookView xWindow="0" yWindow="0" windowWidth="28800" windowHeight="12435"/>
  </bookViews>
  <sheets>
    <sheet name="Multi-Year Allocation" sheetId="17" r:id="rId1"/>
    <sheet name="Current Year v2" sheetId="18" r:id="rId2"/>
    <sheet name="Current Year" sheetId="15" r:id="rId3"/>
    <sheet name="REFERENCE SMC Deck" sheetId="12" r:id="rId4"/>
    <sheet name="draft" sheetId="16" r:id="rId5"/>
  </sheets>
  <externalReferences>
    <externalReference r:id="rId6"/>
  </externalReferences>
  <definedNames>
    <definedName name="dd" localSheetId="1">#REF!</definedName>
    <definedName name="dd" localSheetId="0">#REF!</definedName>
    <definedName name="dd">#REF!</definedName>
    <definedName name="Locked" localSheetId="1">#REF!,#REF!,#REF!,#REF!,#REF!,#REF!,#REF!,#REF!,#REF!,#REF!,#REF!,#REF!,#REF!,#REF!,#REF!,#REF!,#REF!,#REF!</definedName>
    <definedName name="Locked" localSheetId="0">#REF!,#REF!,#REF!,#REF!,#REF!,#REF!,#REF!,#REF!,#REF!,#REF!,#REF!,#REF!,#REF!,#REF!,#REF!,#REF!,#REF!,#REF!</definedName>
    <definedName name="Locked" localSheetId="3">#REF!,#REF!,#REF!,#REF!,#REF!,#REF!,#REF!,#REF!,#REF!,#REF!,#REF!,#REF!,#REF!,#REF!,#REF!,#REF!,#REF!,#REF!</definedName>
    <definedName name="Locked">#REF!,#REF!,#REF!,#REF!,#REF!,#REF!,#REF!,#REF!,#REF!,#REF!,#REF!,#REF!,#REF!,#REF!,#REF!,#REF!,#REF!,#REF!</definedName>
    <definedName name="MO" localSheetId="0">#REF!</definedName>
    <definedName name="MO">#REF!</definedName>
    <definedName name="_xlnm.Print_Area" localSheetId="3">'REFERENCE SMC Deck'!$A$1:$H$54</definedName>
  </definedNames>
  <calcPr calcId="152511"/>
  <oleSize ref="A1:W64"/>
</workbook>
</file>

<file path=xl/comments1.xml><?xml version="1.0" encoding="utf-8"?>
<comments xmlns="http://schemas.openxmlformats.org/spreadsheetml/2006/main">
  <authors>
    <author>Lim, Ryan (ENERGY)</author>
  </authors>
  <commentList>
    <comment ref="C30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incl. First Nations Cash Contribution and Conferred Benefit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2901 &amp; 2902 DOE, Stat Appropriations, </t>
        </r>
      </text>
    </comment>
    <comment ref="D33" authorId="0" shapeId="0">
      <text>
        <r>
          <rPr>
            <b/>
            <sz val="9"/>
            <color indexed="81"/>
            <rFont val="Tahoma"/>
            <charset val="1"/>
          </rPr>
          <t>Lim, Ryan (ENERGY):</t>
        </r>
        <r>
          <rPr>
            <sz val="9"/>
            <color indexed="81"/>
            <rFont val="Tahoma"/>
            <charset val="1"/>
          </rPr>
          <t xml:space="preserve">
less $1.6M in prelim allocation for OESP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CI, GEI, IEA</t>
        </r>
      </text>
    </comment>
  </commentList>
</comments>
</file>

<file path=xl/comments2.xml><?xml version="1.0" encoding="utf-8"?>
<comments xmlns="http://schemas.openxmlformats.org/spreadsheetml/2006/main">
  <authors>
    <author>Lim, Ryan (ENERGY)</author>
  </authors>
  <commentList>
    <comment ref="C30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incl. First Nations Cash Contribution and Conferred Benefit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2901 &amp; 2902 DOE, Stat Appropriations, </t>
        </r>
      </text>
    </comment>
    <comment ref="D40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CI, GEI, IEA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Lim, Ryan (ENERGY):</t>
        </r>
        <r>
          <rPr>
            <sz val="9"/>
            <color indexed="81"/>
            <rFont val="Tahoma"/>
            <family val="2"/>
          </rPr>
          <t xml:space="preserve">
CI, GEI, IEA</t>
        </r>
      </text>
    </comment>
  </commentList>
</comments>
</file>

<file path=xl/sharedStrings.xml><?xml version="1.0" encoding="utf-8"?>
<sst xmlns="http://schemas.openxmlformats.org/spreadsheetml/2006/main" count="158" uniqueCount="79">
  <si>
    <t>Total Base Ministry Allocation</t>
  </si>
  <si>
    <t>Consolidation Adjustment - Independent Electricity System Operator</t>
  </si>
  <si>
    <t>Consolidation Adjustment - Ontario Energy Board</t>
  </si>
  <si>
    <t>MINISTRY OF ENERGY</t>
  </si>
  <si>
    <t>Consolidation Adjustments and Other Adjustments</t>
  </si>
  <si>
    <t>2017-18</t>
  </si>
  <si>
    <t>2018-19</t>
  </si>
  <si>
    <t>2019-20</t>
  </si>
  <si>
    <t>2020-21</t>
  </si>
  <si>
    <t>Total Operating Expense Allocation</t>
  </si>
  <si>
    <t>Total Capital Expense Allocation</t>
  </si>
  <si>
    <t>Total Expense</t>
  </si>
  <si>
    <t>ENERGY Base Capital Expense</t>
  </si>
  <si>
    <t>$M      Vote 2901 - Ministry Administration</t>
  </si>
  <si>
    <t>Total Vote 2901 - Ministry Administration Allocation</t>
  </si>
  <si>
    <t>$M      Vote 2902 - Energy Development and Management</t>
  </si>
  <si>
    <t>$M      Vote 2905 - Electricity Price Mitigation</t>
  </si>
  <si>
    <t>Total Vote 2905 - Electricity Price Mitigation</t>
  </si>
  <si>
    <t>$M      Vote 2906 - Strategic Asset Management</t>
  </si>
  <si>
    <t>Total Vote 2906 - Strategic Asset Management</t>
  </si>
  <si>
    <t>Total Consolidation Adjustments and Other Adjustments</t>
  </si>
  <si>
    <t>$M      Consolidation Adjustments and Other Adjustments</t>
  </si>
  <si>
    <t>$M      Operating Asset</t>
  </si>
  <si>
    <t>TP - Conservation Initiatives Programs</t>
  </si>
  <si>
    <t>TP - Green Energy Initiatives</t>
  </si>
  <si>
    <t>TP - Indigenous Engagement Agreements</t>
  </si>
  <si>
    <t>Vote 2901 - Ministry Administration (DOE)</t>
  </si>
  <si>
    <t>Vote 2902 - Energy Development and Management (DOE)</t>
  </si>
  <si>
    <t>Vote 2906 - Strategic Asset Management (DOE)</t>
  </si>
  <si>
    <t>TP - Ontario Rebate for Electricity Consumers</t>
  </si>
  <si>
    <t>TP - Rural or Remote Rate Protection Program</t>
  </si>
  <si>
    <t>TP - Ontario Electricity Support Program</t>
  </si>
  <si>
    <t>TP - On-Reserve First Nations Delivery Credit</t>
  </si>
  <si>
    <t>TP - Cash Contribution to First Nations</t>
  </si>
  <si>
    <t>TP - Conferred Benefit to First Nations</t>
  </si>
  <si>
    <t>OPG Shares</t>
  </si>
  <si>
    <t>TP - Northern Ontario Energy Credit</t>
  </si>
  <si>
    <t>OPERATING EXPENSE</t>
  </si>
  <si>
    <t>CAPITAL EXPENSE</t>
  </si>
  <si>
    <t>OPERATING ASSET</t>
  </si>
  <si>
    <t>GGRA Adjustment - EV Overnight Charging Rebate Program</t>
  </si>
  <si>
    <t>Current Year</t>
  </si>
  <si>
    <t>Out Years</t>
  </si>
  <si>
    <t>In-year Adjustment: Social Assistance Enrolment into OESP</t>
  </si>
  <si>
    <t>2018-19 PRRT Preliminary Allocation BY VOTE</t>
  </si>
  <si>
    <t>Statutory Appropriations</t>
  </si>
  <si>
    <t>Total Vote 2902 - Energy Development and Management</t>
  </si>
  <si>
    <t>2016-17</t>
  </si>
  <si>
    <t>Operating Consolidations</t>
  </si>
  <si>
    <t>IESO Preliminary</t>
  </si>
  <si>
    <t>IESO Updated</t>
  </si>
  <si>
    <t>Change</t>
  </si>
  <si>
    <t>OEB Preliminary</t>
  </si>
  <si>
    <t>OEB Updated</t>
  </si>
  <si>
    <t>Capital Consolidations</t>
  </si>
  <si>
    <t>Agency Consolidations</t>
  </si>
  <si>
    <t>Ontario Rebate for Electricity Consumers</t>
  </si>
  <si>
    <t>Long-Term Energy Plan Program Initiatives</t>
  </si>
  <si>
    <t>Internal Functions</t>
  </si>
  <si>
    <t xml:space="preserve">Strategic Asset Management </t>
  </si>
  <si>
    <t>-</t>
  </si>
  <si>
    <t>Northern Ontario Energy Credit</t>
  </si>
  <si>
    <t>Electricity Market Operations &amp; System Planning (Delivered by the IESO)</t>
  </si>
  <si>
    <t>Electricity and Natural Gas Regulation (Delivered by the OEB)</t>
  </si>
  <si>
    <t>Rural or Remote Rate Protection Program</t>
  </si>
  <si>
    <t>On-Reserve First Nations Delivery Credit</t>
  </si>
  <si>
    <t>Ontario Electricity Support Program</t>
  </si>
  <si>
    <t>Preliminary Allocation</t>
  </si>
  <si>
    <t>Strategic Asset Management</t>
  </si>
  <si>
    <t>Greenhouse Gas Reduction Account Adjustment</t>
  </si>
  <si>
    <t>Ministry Operating (excluding NOEC, OREC, OESP, RRRP, On-Reserve First Nations Delivery Credit)</t>
  </si>
  <si>
    <t>Ontario Fair Hydro Plan</t>
  </si>
  <si>
    <t>Ontario Electricity 
Support Program</t>
  </si>
  <si>
    <t>AVG Growth 2017-18 to 2020-21</t>
  </si>
  <si>
    <t>AVG Growth 2018-19 to 2020-21</t>
  </si>
  <si>
    <t>Growth 2018-19 to 2020-21</t>
  </si>
  <si>
    <t>Growth 2016-17 - 2017-18</t>
  </si>
  <si>
    <t>Green Investment Fund</t>
  </si>
  <si>
    <t>Ministry Base Operating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</si>
</sst>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#,##0.0000_);\(#,##0.0000\);_(&quot;-&quot;??_)"/>
    <numFmt numFmtId="165" formatCode="_-* #,##0.0000_-;\-* #,##0.0000_-;_-* &quot;-&quot;??_-;_-@_-"/>
    <numFmt numFmtId="166" formatCode="0.0000"/>
    <numFmt numFmtId="167" formatCode="_-* #,##0.0_-;\-* #,##0.0_-;_-* &quot;-&quot;??_-;_-@_-"/>
    <numFmt numFmtId="168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28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4" fillId="0" borderId="0"/>
    <xf numFmtId="0" fontId="3" fillId="0" borderId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66" fontId="5" fillId="2" borderId="0" xfId="0" applyNumberFormat="1" applyFont="1" applyFill="1" applyBorder="1" applyAlignment="1">
      <alignment vertical="center"/>
    </xf>
    <xf numFmtId="4" fontId="5" fillId="2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164" fontId="9" fillId="3" borderId="9" xfId="0" applyNumberFormat="1" applyFont="1" applyFill="1" applyBorder="1" applyAlignment="1">
      <alignment horizontal="right" vertical="center"/>
    </xf>
    <xf numFmtId="165" fontId="8" fillId="2" borderId="7" xfId="7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vertical="center"/>
    </xf>
    <xf numFmtId="164" fontId="7" fillId="2" borderId="7" xfId="0" applyNumberFormat="1" applyFont="1" applyFill="1" applyBorder="1" applyAlignment="1">
      <alignment horizontal="right" vertical="center"/>
    </xf>
    <xf numFmtId="164" fontId="9" fillId="2" borderId="7" xfId="0" applyNumberFormat="1" applyFont="1" applyFill="1" applyBorder="1" applyAlignment="1">
      <alignment horizontal="right" vertical="center"/>
    </xf>
    <xf numFmtId="164" fontId="6" fillId="11" borderId="9" xfId="0" applyNumberFormat="1" applyFont="1" applyFill="1" applyBorder="1" applyAlignment="1">
      <alignment horizontal="right" vertical="center"/>
    </xf>
    <xf numFmtId="0" fontId="6" fillId="5" borderId="7" xfId="0" applyFont="1" applyFill="1" applyBorder="1" applyAlignment="1">
      <alignment horizontal="right" vertical="center"/>
    </xf>
    <xf numFmtId="164" fontId="9" fillId="9" borderId="9" xfId="0" applyNumberFormat="1" applyFont="1" applyFill="1" applyBorder="1" applyAlignment="1">
      <alignment horizontal="right" vertical="center"/>
    </xf>
    <xf numFmtId="164" fontId="9" fillId="7" borderId="7" xfId="0" applyNumberFormat="1" applyFont="1" applyFill="1" applyBorder="1" applyAlignment="1">
      <alignment horizontal="right" vertical="center"/>
    </xf>
    <xf numFmtId="164" fontId="9" fillId="10" borderId="7" xfId="0" applyNumberFormat="1" applyFont="1" applyFill="1" applyBorder="1" applyAlignment="1">
      <alignment horizontal="right" vertical="center"/>
    </xf>
    <xf numFmtId="0" fontId="6" fillId="6" borderId="7" xfId="0" applyFont="1" applyFill="1" applyBorder="1" applyAlignment="1">
      <alignment horizontal="right" vertical="center"/>
    </xf>
    <xf numFmtId="164" fontId="7" fillId="8" borderId="5" xfId="0" applyNumberFormat="1" applyFont="1" applyFill="1" applyBorder="1" applyAlignment="1">
      <alignment horizontal="right" vertical="center"/>
    </xf>
    <xf numFmtId="0" fontId="6" fillId="4" borderId="11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left" vertical="center" indent="2"/>
    </xf>
    <xf numFmtId="0" fontId="9" fillId="2" borderId="11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12" fillId="2" borderId="11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left" vertical="center" indent="2"/>
    </xf>
    <xf numFmtId="0" fontId="6" fillId="5" borderId="11" xfId="0" applyFont="1" applyFill="1" applyBorder="1" applyAlignment="1">
      <alignment vertical="center"/>
    </xf>
    <xf numFmtId="0" fontId="9" fillId="7" borderId="11" xfId="0" applyFont="1" applyFill="1" applyBorder="1" applyAlignment="1">
      <alignment vertical="center" wrapText="1"/>
    </xf>
    <xf numFmtId="0" fontId="9" fillId="10" borderId="11" xfId="0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right" vertical="center"/>
    </xf>
    <xf numFmtId="164" fontId="8" fillId="2" borderId="11" xfId="0" applyNumberFormat="1" applyFont="1" applyFill="1" applyBorder="1" applyAlignment="1">
      <alignment horizontal="right" vertical="center"/>
    </xf>
    <xf numFmtId="164" fontId="9" fillId="3" borderId="10" xfId="0" applyNumberFormat="1" applyFont="1" applyFill="1" applyBorder="1" applyAlignment="1">
      <alignment horizontal="right" vertical="center"/>
    </xf>
    <xf numFmtId="165" fontId="8" fillId="2" borderId="11" xfId="7" applyNumberFormat="1" applyFont="1" applyFill="1" applyBorder="1" applyAlignment="1">
      <alignment horizontal="right" vertical="center"/>
    </xf>
    <xf numFmtId="0" fontId="6" fillId="4" borderId="11" xfId="0" applyFont="1" applyFill="1" applyBorder="1" applyAlignment="1">
      <alignment horizontal="right" vertical="center"/>
    </xf>
    <xf numFmtId="164" fontId="7" fillId="2" borderId="11" xfId="0" applyNumberFormat="1" applyFont="1" applyFill="1" applyBorder="1" applyAlignment="1">
      <alignment horizontal="right" vertical="center"/>
    </xf>
    <xf numFmtId="164" fontId="9" fillId="2" borderId="11" xfId="0" applyNumberFormat="1" applyFont="1" applyFill="1" applyBorder="1" applyAlignment="1">
      <alignment horizontal="right" vertical="center"/>
    </xf>
    <xf numFmtId="43" fontId="7" fillId="2" borderId="11" xfId="7" applyFont="1" applyFill="1" applyBorder="1" applyAlignment="1">
      <alignment horizontal="right" vertical="center"/>
    </xf>
    <xf numFmtId="164" fontId="6" fillId="11" borderId="10" xfId="0" applyNumberFormat="1" applyFont="1" applyFill="1" applyBorder="1" applyAlignment="1">
      <alignment horizontal="right" vertical="center"/>
    </xf>
    <xf numFmtId="0" fontId="6" fillId="5" borderId="11" xfId="0" applyFont="1" applyFill="1" applyBorder="1" applyAlignment="1">
      <alignment horizontal="right" vertical="center"/>
    </xf>
    <xf numFmtId="164" fontId="9" fillId="9" borderId="10" xfId="0" applyNumberFormat="1" applyFont="1" applyFill="1" applyBorder="1" applyAlignment="1">
      <alignment horizontal="right" vertical="center"/>
    </xf>
    <xf numFmtId="164" fontId="9" fillId="7" borderId="11" xfId="0" applyNumberFormat="1" applyFont="1" applyFill="1" applyBorder="1" applyAlignment="1">
      <alignment horizontal="right" vertical="center"/>
    </xf>
    <xf numFmtId="164" fontId="9" fillId="10" borderId="11" xfId="0" applyNumberFormat="1" applyFont="1" applyFill="1" applyBorder="1" applyAlignment="1">
      <alignment horizontal="right" vertical="center"/>
    </xf>
    <xf numFmtId="0" fontId="6" fillId="6" borderId="11" xfId="0" applyFont="1" applyFill="1" applyBorder="1" applyAlignment="1">
      <alignment horizontal="right" vertical="center"/>
    </xf>
    <xf numFmtId="164" fontId="7" fillId="8" borderId="2" xfId="0" applyNumberFormat="1" applyFont="1" applyFill="1" applyBorder="1" applyAlignment="1">
      <alignment horizontal="right" vertical="center"/>
    </xf>
    <xf numFmtId="0" fontId="11" fillId="2" borderId="11" xfId="0" applyFont="1" applyFill="1" applyBorder="1" applyAlignment="1">
      <alignment horizontal="left" vertical="center" indent="3"/>
    </xf>
    <xf numFmtId="164" fontId="11" fillId="2" borderId="7" xfId="0" applyNumberFormat="1" applyFont="1" applyFill="1" applyBorder="1" applyAlignment="1">
      <alignment horizontal="right" vertical="center"/>
    </xf>
    <xf numFmtId="164" fontId="11" fillId="2" borderId="11" xfId="0" applyNumberFormat="1" applyFont="1" applyFill="1" applyBorder="1" applyAlignment="1">
      <alignment horizontal="right" vertical="center"/>
    </xf>
    <xf numFmtId="0" fontId="7" fillId="2" borderId="0" xfId="1" applyFont="1" applyFill="1" applyBorder="1"/>
    <xf numFmtId="0" fontId="9" fillId="2" borderId="0" xfId="1" applyFont="1" applyFill="1" applyBorder="1"/>
    <xf numFmtId="0" fontId="9" fillId="2" borderId="0" xfId="1" applyFont="1" applyFill="1" applyBorder="1" applyAlignment="1">
      <alignment horizontal="right"/>
    </xf>
    <xf numFmtId="0" fontId="9" fillId="2" borderId="0" xfId="1" applyFont="1" applyFill="1" applyBorder="1" applyAlignment="1">
      <alignment horizontal="left" indent="1"/>
    </xf>
    <xf numFmtId="167" fontId="9" fillId="2" borderId="0" xfId="7" applyNumberFormat="1" applyFont="1" applyFill="1" applyBorder="1"/>
    <xf numFmtId="0" fontId="7" fillId="2" borderId="0" xfId="1" applyFont="1" applyFill="1" applyBorder="1" applyAlignment="1">
      <alignment horizontal="left" indent="3"/>
    </xf>
    <xf numFmtId="167" fontId="7" fillId="2" borderId="0" xfId="7" applyNumberFormat="1" applyFont="1" applyFill="1" applyBorder="1"/>
    <xf numFmtId="0" fontId="15" fillId="2" borderId="0" xfId="1" applyFont="1" applyFill="1" applyBorder="1"/>
    <xf numFmtId="0" fontId="0" fillId="2" borderId="0" xfId="0" applyFill="1" applyBorder="1"/>
    <xf numFmtId="164" fontId="5" fillId="2" borderId="0" xfId="0" applyNumberFormat="1" applyFont="1" applyFill="1" applyBorder="1" applyAlignment="1">
      <alignment vertical="center"/>
    </xf>
    <xf numFmtId="0" fontId="7" fillId="0" borderId="0" xfId="1" applyFont="1" applyFill="1" applyBorder="1"/>
    <xf numFmtId="166" fontId="7" fillId="2" borderId="0" xfId="1" applyNumberFormat="1" applyFont="1" applyFill="1" applyBorder="1"/>
    <xf numFmtId="0" fontId="9" fillId="0" borderId="0" xfId="1" applyFont="1" applyFill="1" applyBorder="1"/>
    <xf numFmtId="2" fontId="9" fillId="0" borderId="0" xfId="1" applyNumberFormat="1" applyFont="1" applyFill="1" applyBorder="1"/>
    <xf numFmtId="168" fontId="7" fillId="0" borderId="0" xfId="1" applyNumberFormat="1" applyFont="1" applyFill="1" applyBorder="1"/>
    <xf numFmtId="168" fontId="7" fillId="0" borderId="0" xfId="7" applyNumberFormat="1" applyFont="1" applyFill="1" applyBorder="1"/>
    <xf numFmtId="168" fontId="9" fillId="0" borderId="0" xfId="1" applyNumberFormat="1" applyFont="1" applyFill="1" applyBorder="1"/>
    <xf numFmtId="168" fontId="7" fillId="2" borderId="0" xfId="1" applyNumberFormat="1" applyFont="1" applyFill="1" applyBorder="1"/>
    <xf numFmtId="168" fontId="7" fillId="2" borderId="0" xfId="7" applyNumberFormat="1" applyFont="1" applyFill="1" applyBorder="1"/>
    <xf numFmtId="0" fontId="0" fillId="2" borderId="0" xfId="0" applyFill="1"/>
    <xf numFmtId="10" fontId="7" fillId="0" borderId="0" xfId="8" applyNumberFormat="1" applyFont="1" applyFill="1" applyBorder="1"/>
    <xf numFmtId="10" fontId="0" fillId="0" borderId="0" xfId="8" applyNumberFormat="1" applyFont="1"/>
    <xf numFmtId="0" fontId="18" fillId="0" borderId="0" xfId="0" applyFont="1"/>
    <xf numFmtId="10" fontId="18" fillId="0" borderId="0" xfId="8" applyNumberFormat="1" applyFont="1"/>
    <xf numFmtId="0" fontId="18" fillId="0" borderId="0" xfId="0" applyFont="1" applyAlignment="1">
      <alignment wrapText="1"/>
    </xf>
    <xf numFmtId="167" fontId="9" fillId="0" borderId="0" xfId="7" applyNumberFormat="1" applyFont="1" applyFill="1" applyBorder="1"/>
    <xf numFmtId="167" fontId="7" fillId="0" borderId="0" xfId="7" applyNumberFormat="1" applyFont="1" applyFill="1" applyBorder="1"/>
    <xf numFmtId="167" fontId="9" fillId="0" borderId="0" xfId="7" applyNumberFormat="1" applyFont="1" applyFill="1" applyBorder="1" applyAlignment="1">
      <alignment wrapText="1"/>
    </xf>
    <xf numFmtId="0" fontId="19" fillId="0" borderId="0" xfId="0" applyFont="1" applyAlignment="1">
      <alignment horizontal="left" indent="2"/>
    </xf>
    <xf numFmtId="0" fontId="19" fillId="0" borderId="0" xfId="0" applyFont="1"/>
    <xf numFmtId="9" fontId="19" fillId="0" borderId="0" xfId="8" applyNumberFormat="1" applyFont="1"/>
    <xf numFmtId="10" fontId="19" fillId="0" borderId="0" xfId="8" applyNumberFormat="1" applyFont="1"/>
    <xf numFmtId="10" fontId="0" fillId="0" borderId="0" xfId="0" applyNumberFormat="1"/>
    <xf numFmtId="0" fontId="13" fillId="0" borderId="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7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</cellXfs>
  <cellStyles count="9">
    <cellStyle name="Comma" xfId="7" builtinId="3"/>
    <cellStyle name="Normal" xfId="0" builtinId="0"/>
    <cellStyle name="Normal 2" xfId="1"/>
    <cellStyle name="Normal 2 2" xfId="2"/>
    <cellStyle name="Normal 3" xfId="3"/>
    <cellStyle name="Normal 4" xfId="4"/>
    <cellStyle name="Normal 5" xfId="5"/>
    <cellStyle name="Normal 6" xfId="6"/>
    <cellStyle name="Percent" xfId="8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'Multi-Year Allocation'!$A$2</c:f>
              <c:strCache>
                <c:ptCount val="1"/>
                <c:pt idx="0">
                  <c:v>Ministry Base Operating Budget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'Multi-Year Allocation'!$B$1:$F$1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'Multi-Year Allocation'!$B$2:$F$2</c:f>
              <c:numCache>
                <c:formatCode>General</c:formatCode>
                <c:ptCount val="5"/>
                <c:pt idx="0">
                  <c:v>41.607013999999992</c:v>
                </c:pt>
                <c:pt idx="1">
                  <c:v>39.601714000000001</c:v>
                </c:pt>
                <c:pt idx="2">
                  <c:v>39.601714000000001</c:v>
                </c:pt>
                <c:pt idx="3">
                  <c:v>39.601714000000001</c:v>
                </c:pt>
                <c:pt idx="4">
                  <c:v>39.601714000000001</c:v>
                </c:pt>
              </c:numCache>
            </c:numRef>
          </c:val>
        </c:ser>
        <c:ser>
          <c:idx val="1"/>
          <c:order val="1"/>
          <c:tx>
            <c:strRef>
              <c:f>'Multi-Year Allocation'!$A$4</c:f>
              <c:strCache>
                <c:ptCount val="1"/>
                <c:pt idx="0">
                  <c:v>Agency Consolidations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'Multi-Year Allocation'!$B$1:$F$1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'Multi-Year Allocation'!$B$4:$F$4</c:f>
              <c:numCache>
                <c:formatCode>General</c:formatCode>
                <c:ptCount val="5"/>
                <c:pt idx="0">
                  <c:v>254.43940000000001</c:v>
                </c:pt>
                <c:pt idx="1">
                  <c:v>266.24949999999995</c:v>
                </c:pt>
                <c:pt idx="2">
                  <c:v>271.13600000000002</c:v>
                </c:pt>
                <c:pt idx="3">
                  <c:v>273.59350000000001</c:v>
                </c:pt>
                <c:pt idx="4">
                  <c:v>273.7199</c:v>
                </c:pt>
              </c:numCache>
            </c:numRef>
          </c:val>
        </c:ser>
        <c:ser>
          <c:idx val="2"/>
          <c:order val="2"/>
          <c:tx>
            <c:strRef>
              <c:f>'Multi-Year Allocation'!$A$5</c:f>
              <c:strCache>
                <c:ptCount val="1"/>
                <c:pt idx="0">
                  <c:v>Strategic Asset Management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'Multi-Year Allocation'!$B$1:$F$1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'Multi-Year Allocation'!$B$5:$F$5</c:f>
              <c:numCache>
                <c:formatCode>General</c:formatCode>
                <c:ptCount val="5"/>
                <c:pt idx="0">
                  <c:v>70</c:v>
                </c:pt>
                <c:pt idx="1">
                  <c:v>280</c:v>
                </c:pt>
                <c:pt idx="2">
                  <c:v>70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3"/>
          <c:tx>
            <c:v>Green Investment Fund</c:v>
          </c:tx>
          <c:spPr>
            <a:solidFill>
              <a:schemeClr val="bg1">
                <a:lumMod val="75000"/>
              </a:schemeClr>
            </a:solidFill>
          </c:spPr>
          <c:invertIfNegative val="0"/>
          <c:val>
            <c:numRef>
              <c:f>'Multi-Year Allocation'!$B$3:$F$3</c:f>
              <c:numCache>
                <c:formatCode>General</c:formatCode>
                <c:ptCount val="5"/>
                <c:pt idx="0">
                  <c:v>108</c:v>
                </c:pt>
              </c:numCache>
            </c:numRef>
          </c:val>
        </c:ser>
        <c:ser>
          <c:idx val="3"/>
          <c:order val="4"/>
          <c:tx>
            <c:strRef>
              <c:f>'Multi-Year Allocation'!$A$6</c:f>
              <c:strCache>
                <c:ptCount val="1"/>
                <c:pt idx="0">
                  <c:v>Northern Ontario Energy Credit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'Multi-Year Allocation'!$B$1:$F$1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'Multi-Year Allocation'!$B$6:$F$6</c:f>
              <c:numCache>
                <c:formatCode>General</c:formatCode>
                <c:ptCount val="5"/>
                <c:pt idx="0">
                  <c:v>26</c:v>
                </c:pt>
                <c:pt idx="1">
                  <c:v>26</c:v>
                </c:pt>
                <c:pt idx="2">
                  <c:v>26</c:v>
                </c:pt>
                <c:pt idx="3">
                  <c:v>26</c:v>
                </c:pt>
                <c:pt idx="4">
                  <c:v>26</c:v>
                </c:pt>
              </c:numCache>
            </c:numRef>
          </c:val>
        </c:ser>
        <c:ser>
          <c:idx val="4"/>
          <c:order val="5"/>
          <c:tx>
            <c:strRef>
              <c:f>'Multi-Year Allocation'!$A$7</c:f>
              <c:strCache>
                <c:ptCount val="1"/>
                <c:pt idx="0">
                  <c:v>Ontario Fair Hydro Plan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'Multi-Year Allocation'!$B$1:$F$1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'Multi-Year Allocation'!$B$7:$F$7</c:f>
              <c:numCache>
                <c:formatCode>General</c:formatCode>
                <c:ptCount val="5"/>
                <c:pt idx="0">
                  <c:v>300</c:v>
                </c:pt>
                <c:pt idx="1">
                  <c:v>1438</c:v>
                </c:pt>
                <c:pt idx="2">
                  <c:v>1633.4</c:v>
                </c:pt>
                <c:pt idx="3">
                  <c:v>1711</c:v>
                </c:pt>
                <c:pt idx="4">
                  <c:v>1787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overlap val="100"/>
        <c:axId val="132440024"/>
        <c:axId val="132442768"/>
      </c:barChart>
      <c:catAx>
        <c:axId val="132440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2442768"/>
        <c:crosses val="autoZero"/>
        <c:auto val="1"/>
        <c:lblAlgn val="ctr"/>
        <c:lblOffset val="100"/>
        <c:noMultiLvlLbl val="0"/>
      </c:catAx>
      <c:valAx>
        <c:axId val="13244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CA" sz="900" b="1">
                    <a:latin typeface="Arial" panose="020B0604020202020204" pitchFamily="34" charset="0"/>
                    <a:cs typeface="Arial" panose="020B0604020202020204" pitchFamily="34" charset="0"/>
                  </a:rPr>
                  <a:t>($)</a:t>
                </a:r>
                <a:r>
                  <a:rPr lang="en-CA" sz="900" b="1" baseline="0">
                    <a:latin typeface="Arial" panose="020B0604020202020204" pitchFamily="34" charset="0"/>
                    <a:cs typeface="Arial" panose="020B0604020202020204" pitchFamily="34" charset="0"/>
                  </a:rPr>
                  <a:t> millions</a:t>
                </a:r>
                <a:endParaRPr lang="en-CA" sz="9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8103147801979795E-3"/>
              <c:y val="0.3552628559967019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2440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477374065126989"/>
          <c:y val="0.32923470068731597"/>
          <c:w val="0.24664176863941342"/>
          <c:h val="0.441794260137966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CA" b="1">
                <a:latin typeface="Arial" panose="020B0604020202020204" pitchFamily="34" charset="0"/>
                <a:cs typeface="Arial" panose="020B0604020202020204" pitchFamily="34" charset="0"/>
              </a:rPr>
              <a:t>FTE Allocation by Division (As of April 1, 2017)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30"/>
      <c:rotY val="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1.573964989563458E-3"/>
                  <c:y val="-7.603423727463072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4149261758717395E-3"/>
                  <c:y val="4.75928432796632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3006668502132127"/>
                  <c:y val="-0.30143162565345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962735782612594E-4"/>
                  <c:y val="-5.965131852689731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21590916366802831"/>
                  <c:y val="-0.17371795198238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7269947881317949"/>
                  <c:y val="0.145920012174105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[1]FTE!$A$3:$A$9</c:f>
              <c:strCache>
                <c:ptCount val="7"/>
                <c:pt idx="0">
                  <c:v> Minister's Office/Parliamentary Assistant's Office</c:v>
                </c:pt>
                <c:pt idx="1">
                  <c:v> Deputy Minister's Office</c:v>
                </c:pt>
                <c:pt idx="2">
                  <c:v> Communications</c:v>
                </c:pt>
                <c:pt idx="3">
                  <c:v> Corporate Services Division</c:v>
                </c:pt>
                <c:pt idx="4">
                  <c:v> Energy Supply Policy</c:v>
                </c:pt>
                <c:pt idx="5">
                  <c:v> Strategic Network and Agency Policy</c:v>
                </c:pt>
                <c:pt idx="6">
                  <c:v> Conservation and Renewable Energy</c:v>
                </c:pt>
              </c:strCache>
            </c:strRef>
          </c:cat>
          <c:val>
            <c:numRef>
              <c:f>[1]FTE!$B$3:$B$9</c:f>
              <c:numCache>
                <c:formatCode>General</c:formatCode>
                <c:ptCount val="7"/>
                <c:pt idx="0">
                  <c:v>16</c:v>
                </c:pt>
                <c:pt idx="1">
                  <c:v>8</c:v>
                </c:pt>
                <c:pt idx="2">
                  <c:v>28</c:v>
                </c:pt>
                <c:pt idx="3">
                  <c:v>15.6</c:v>
                </c:pt>
                <c:pt idx="4">
                  <c:v>37</c:v>
                </c:pt>
                <c:pt idx="5">
                  <c:v>54</c:v>
                </c:pt>
                <c:pt idx="6">
                  <c:v>48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800" b="1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2018-19 Preliminary Ministry Allocation: $2,040.14</a:t>
            </a:r>
            <a:r>
              <a:rPr lang="en-CA" sz="1800" b="1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million</a:t>
            </a:r>
            <a:endParaRPr lang="en-CA" sz="1800" b="1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7438604100939251"/>
          <c:y val="4.16971834479316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751417689668306"/>
          <c:y val="0.14642108932424031"/>
          <c:w val="0.78642591381817772"/>
          <c:h val="0.68850418304690564"/>
        </c:manualLayout>
      </c:layout>
      <c:pie3DChart>
        <c:varyColors val="1"/>
        <c:ser>
          <c:idx val="0"/>
          <c:order val="0"/>
          <c:tx>
            <c:strRef>
              <c:f>'Current Year v2'!$D$1:$D$2</c:f>
              <c:strCache>
                <c:ptCount val="2"/>
                <c:pt idx="0">
                  <c:v>2018-19</c:v>
                </c:pt>
              </c:strCache>
            </c:strRef>
          </c:tx>
          <c:dPt>
            <c:idx val="0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1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7.339915239285863E-2"/>
                  <c:y val="-2.0670961091124766E-2"/>
                </c:manualLayout>
              </c:layout>
              <c:tx>
                <c:rich>
                  <a:bodyPr/>
                  <a:lstStyle/>
                  <a:p>
                    <a:fld id="{43553708-31B7-44AC-914E-2A52D3B7FC15}" type="CATEGORYNAME">
                      <a:rPr lang="en-US" b="1" baseline="0"/>
                      <a:pPr/>
                      <a:t>[CATEGORY NAME]</a:t>
                    </a:fld>
                    <a:endParaRPr lang="en-US" b="0" baseline="0"/>
                  </a:p>
                  <a:p>
                    <a:r>
                      <a:rPr lang="en-US" baseline="0"/>
                      <a:t>$</a:t>
                    </a:r>
                    <a:fld id="{621948CF-89C9-45DB-8261-79D6BB79D64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24580E05-5259-48C4-A13E-21B3E3872F92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11568262820694558"/>
                  <c:y val="-7.0980432570259308E-2"/>
                </c:manualLayout>
              </c:layout>
              <c:tx>
                <c:rich>
                  <a:bodyPr/>
                  <a:lstStyle/>
                  <a:p>
                    <a:fld id="{FAD56448-A9E6-412A-B208-C9823A2CC0F7}" type="CATEGORYNAME">
                      <a:rPr lang="en-US" b="1" baseline="0"/>
                      <a:pPr/>
                      <a:t>[CATEGORY NAME]</a:t>
                    </a:fld>
                    <a:endParaRPr lang="en-US" b="0" baseline="0"/>
                  </a:p>
                  <a:p>
                    <a:r>
                      <a:rPr lang="en-US" b="0" baseline="0"/>
                      <a:t>$</a:t>
                    </a:r>
                    <a:fld id="{81493376-7419-412B-8103-3215BCE607A3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B2B12F0F-17EA-4140-A984-F1135E05B346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7.9915567941749172E-2"/>
                  <c:y val="-0.14547606429310272"/>
                </c:manualLayout>
              </c:layout>
              <c:tx>
                <c:rich>
                  <a:bodyPr/>
                  <a:lstStyle/>
                  <a:p>
                    <a:fld id="{25D689DA-4E06-434E-8A6E-786BC27427F1}" type="CATEGORYNAME">
                      <a:rPr lang="en-US" b="1" baseline="0"/>
                      <a:pPr/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$</a:t>
                    </a:r>
                    <a:fld id="{41B0F800-0F6D-4270-A8A4-759E5485213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FE9CCF24-589D-4701-BF76-AF671012ED74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0.24806079483800786"/>
                  <c:y val="0.13545191755065814"/>
                </c:manualLayout>
              </c:layout>
              <c:tx>
                <c:rich>
                  <a:bodyPr/>
                  <a:lstStyle/>
                  <a:p>
                    <a:fld id="{CB9C078E-D537-47FE-BF8D-EBD915DC1E4F}" type="CATEGORYNAME">
                      <a:rPr lang="en-US" b="1" baseline="0"/>
                      <a:pPr/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$</a:t>
                    </a:r>
                    <a:fld id="{C62922CD-02B9-41B3-9814-A8FBE57ABC0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41A8E1AF-9322-4A50-AED4-22896A9C2CA6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0.27773842133576215"/>
                  <c:y val="3.428797341236045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F0218251-378C-4893-A850-160DE2D1E4DA}" type="CATEGORYNAME">
                      <a:rPr lang="en-US" b="1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endParaRPr lang="en-US" b="1" baseline="0"/>
                  </a:p>
                  <a:p>
                    <a:pPr>
                      <a:defRPr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$</a:t>
                    </a:r>
                    <a:fld id="{7063A1EA-8F1C-49ED-A715-52715B44EC89}" type="VALU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baseline="0"/>
                      <a:t>million (</a:t>
                    </a:r>
                    <a:fld id="{3ED5885D-F7A9-4CA3-BE4F-515E8FB6D7F8}" type="PERCENTAG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74585979359327"/>
                      <c:h val="0.14470908745623748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5"/>
              <c:layout>
                <c:manualLayout>
                  <c:x val="0.14382044770516028"/>
                  <c:y val="0.13863665858657445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1A3B3F9A-1093-4F76-BAC8-BE3958E9BCBC}" type="CATEGORYNAME">
                      <a:rPr lang="en-US" b="1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pPr>
                      <a:defRPr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$</a:t>
                    </a:r>
                    <a:fld id="{1D3349F1-7126-4071-9E1D-76891DD987CD}" type="VALU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baseline="0"/>
                      <a:t>million (</a:t>
                    </a:r>
                    <a:fld id="{4B26D01E-94C4-4A0B-91F9-2A3B9824394D}" type="PERCENTAG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230415585367735"/>
                      <c:h val="0.14005311047355973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-5.3592398442171091E-2"/>
                  <c:y val="0.16014883893703558"/>
                </c:manualLayout>
              </c:layout>
              <c:tx>
                <c:rich>
                  <a:bodyPr/>
                  <a:lstStyle/>
                  <a:p>
                    <a:fld id="{5A401F67-1131-4F33-9BDA-AE43B5659745}" type="CATEGORYNAME">
                      <a:rPr lang="en-US" b="1" baseline="0"/>
                      <a:pPr/>
                      <a:t>[CATEGORY NAME]</a:t>
                    </a:fld>
                    <a:endParaRPr lang="en-US" b="0" baseline="0"/>
                  </a:p>
                  <a:p>
                    <a:r>
                      <a:rPr lang="en-US" baseline="0"/>
                      <a:t>$</a:t>
                    </a:r>
                    <a:fld id="{A0E4D652-FFD9-4D90-83FA-C87678CC84AB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BDF2FE90-5F4E-4AC7-970D-3F9EFD9F2C38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7"/>
              <c:layout>
                <c:manualLayout>
                  <c:x val="-0.10484763820115438"/>
                  <c:y val="4.9966904080961487E-2"/>
                </c:manualLayout>
              </c:layout>
              <c:tx>
                <c:rich>
                  <a:bodyPr/>
                  <a:lstStyle/>
                  <a:p>
                    <a:fld id="{08DE805F-185B-44B2-B0C7-479DD0EEC41A}" type="CATEGORYNAME">
                      <a:rPr lang="en-US" b="1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r>
                      <a:rPr lang="en-US" baseline="0"/>
                      <a:t>$</a:t>
                    </a:r>
                    <a:fld id="{781E42D2-380F-49A4-9CCD-C03C4E0601F5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69382DD6-6410-413A-B3C6-9B3E0FC4134B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8"/>
              <c:layout>
                <c:manualLayout>
                  <c:x val="0.24857445509486145"/>
                  <c:y val="0.1293547690442668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891B9A5-9ACA-4BAA-ABC5-7A19C1D60B14}" type="CATEGORYNAME">
                      <a:rPr lang="en-US" b="1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pPr>
                      <a:defRPr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$</a:t>
                    </a:r>
                    <a:fld id="{9BF734D5-2321-48E1-AC2A-47541102773A}" type="VALU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baseline="0"/>
                      <a:t> million (</a:t>
                    </a:r>
                    <a:fld id="{1C7DE419-0F57-43E9-8832-94FF690D864F}" type="PERCENTAG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12715515645735"/>
                      <c:h val="0.11966826247510706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9"/>
              <c:layout>
                <c:manualLayout>
                  <c:x val="2.956169403690009E-2"/>
                  <c:y val="0.14841486164603035"/>
                </c:manualLayout>
              </c:layout>
              <c:tx>
                <c:rich>
                  <a:bodyPr/>
                  <a:lstStyle/>
                  <a:p>
                    <a:fld id="{86C3713B-5A0C-40DD-95B8-AFEFCFD4AA96}" type="CATEGORYNAME">
                      <a:rPr lang="en-US" b="1"/>
                      <a:pPr/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$</a:t>
                    </a:r>
                    <a:fld id="{DF578E6D-424D-45E1-BA9F-59B63927A92E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 million (</a:t>
                    </a:r>
                    <a:fld id="{302F0EF5-CFC6-4CC1-89FB-B2EAF1DE362C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0"/>
              <c:layout>
                <c:manualLayout>
                  <c:x val="-0.14180887504521275"/>
                  <c:y val="8.6390954750871995E-2"/>
                </c:manualLayout>
              </c:layout>
              <c:tx>
                <c:rich>
                  <a:bodyPr/>
                  <a:lstStyle/>
                  <a:p>
                    <a:fld id="{FB4E5B5A-79E1-4403-804A-F95C4AADD572}" type="CATEGORYNAME">
                      <a:rPr lang="en-US" b="1"/>
                      <a:pPr/>
                      <a:t>[CATEGORY NAME]</a:t>
                    </a:fld>
                    <a:endParaRPr lang="en-US" b="1" baseline="0"/>
                  </a:p>
                  <a:p>
                    <a:r>
                      <a:rPr lang="en-US"/>
                      <a:t>$</a:t>
                    </a:r>
                    <a:fld id="{DF20FC5E-E0E1-46FA-AD04-C2097948877E}" type="VALUE">
                      <a:rPr lang="en-US"/>
                      <a:pPr/>
                      <a:t>[VALUE]</a:t>
                    </a:fld>
                    <a:r>
                      <a:rPr lang="en-US" baseline="0"/>
                      <a:t> million (</a:t>
                    </a:r>
                    <a:fld id="{9CA428C0-7EF5-444B-8BD1-FF83DDDC86BE}" type="PERCENTAGE">
                      <a:rPr lang="en-US"/>
                      <a:pPr/>
                      <a:t>[PERCENTAGE]</a:t>
                    </a:fld>
                    <a:r>
                      <a:rPr lang="en-US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bg1">
                      <a:lumMod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 v2'!$A$3:$A$37</c:f>
              <c:strCache>
                <c:ptCount val="8"/>
                <c:pt idx="0">
                  <c:v>Strategic Asset Management</c:v>
                </c:pt>
                <c:pt idx="1">
                  <c:v>Ministry Base Operating Budget</c:v>
                </c:pt>
                <c:pt idx="2">
                  <c:v>Northern Ontario Energy Credit</c:v>
                </c:pt>
                <c:pt idx="3">
                  <c:v>Ontario Fair Hydro Plan</c:v>
                </c:pt>
                <c:pt idx="4">
                  <c:v>Electricity Market Operations &amp; System Planning (Delivered by the IESO)</c:v>
                </c:pt>
                <c:pt idx="5">
                  <c:v>Electricity and Natural Gas Regulation (Delivered by the OEB)</c:v>
                </c:pt>
                <c:pt idx="6">
                  <c:v>Greenhouse Gas Reduction Account Adjustment</c:v>
                </c:pt>
                <c:pt idx="7">
                  <c:v>Long-Term Energy Plan Program Initiatives</c:v>
                </c:pt>
              </c:strCache>
            </c:strRef>
          </c:cat>
          <c:val>
            <c:numRef>
              <c:f>'Current Year v2'!$D$4:$D$37</c:f>
              <c:numCache>
                <c:formatCode>_-* #,##0.0_-;\-* #,##0.0_-;_-* "-"??_-;_-@_-</c:formatCode>
                <c:ptCount val="8"/>
                <c:pt idx="0">
                  <c:v>70</c:v>
                </c:pt>
                <c:pt idx="1">
                  <c:v>36.154299999999999</c:v>
                </c:pt>
                <c:pt idx="2">
                  <c:v>26</c:v>
                </c:pt>
                <c:pt idx="3">
                  <c:v>1633.4</c:v>
                </c:pt>
                <c:pt idx="4">
                  <c:v>222.93049999999999</c:v>
                </c:pt>
                <c:pt idx="5">
                  <c:v>46.025500000000001</c:v>
                </c:pt>
                <c:pt idx="6">
                  <c:v>2.1800000000000002</c:v>
                </c:pt>
                <c:pt idx="7">
                  <c:v>3.4474</c:v>
                </c:pt>
              </c:numCache>
            </c:numRef>
          </c:val>
        </c:ser>
        <c:ser>
          <c:idx val="1"/>
          <c:order val="1"/>
          <c:tx>
            <c:strRef>
              <c:f>'Current Year v2'!$D$1:$D$2</c:f>
              <c:strCache>
                <c:ptCount val="2"/>
                <c:pt idx="0">
                  <c:v>2018-19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 v2'!$A$3:$A$37</c:f>
              <c:strCache>
                <c:ptCount val="8"/>
                <c:pt idx="0">
                  <c:v>Strategic Asset Management</c:v>
                </c:pt>
                <c:pt idx="1">
                  <c:v>Ministry Base Operating Budget</c:v>
                </c:pt>
                <c:pt idx="2">
                  <c:v>Northern Ontario Energy Credit</c:v>
                </c:pt>
                <c:pt idx="3">
                  <c:v>Ontario Fair Hydro Plan</c:v>
                </c:pt>
                <c:pt idx="4">
                  <c:v>Electricity Market Operations &amp; System Planning (Delivered by the IESO)</c:v>
                </c:pt>
                <c:pt idx="5">
                  <c:v>Electricity and Natural Gas Regulation (Delivered by the OEB)</c:v>
                </c:pt>
                <c:pt idx="6">
                  <c:v>Greenhouse Gas Reduction Account Adjustment</c:v>
                </c:pt>
                <c:pt idx="7">
                  <c:v>Long-Term Energy Plan Program Initiatives</c:v>
                </c:pt>
              </c:strCache>
            </c:strRef>
          </c:cat>
          <c:val>
            <c:numRef>
              <c:f>'Current Year v2'!$D$3:$D$39</c:f>
              <c:numCache>
                <c:formatCode>_-* #,##0.0_-;\-* #,##0.0_-;_-* "-"??_-;_-@_-</c:formatCode>
                <c:ptCount val="10"/>
                <c:pt idx="0">
                  <c:v>70</c:v>
                </c:pt>
                <c:pt idx="1">
                  <c:v>36.154299999999999</c:v>
                </c:pt>
                <c:pt idx="2">
                  <c:v>26</c:v>
                </c:pt>
                <c:pt idx="3">
                  <c:v>1633.4</c:v>
                </c:pt>
                <c:pt idx="4">
                  <c:v>222.93049999999999</c:v>
                </c:pt>
                <c:pt idx="5">
                  <c:v>46.025500000000001</c:v>
                </c:pt>
                <c:pt idx="6">
                  <c:v>2.1800000000000002</c:v>
                </c:pt>
                <c:pt idx="7">
                  <c:v>3.4474</c:v>
                </c:pt>
              </c:numCache>
            </c:numRef>
          </c:val>
        </c:ser>
        <c:ser>
          <c:idx val="2"/>
          <c:order val="2"/>
          <c:tx>
            <c:strRef>
              <c:f>'Current Year v2'!$E$1:$E$2</c:f>
              <c:strCache>
                <c:ptCount val="2"/>
                <c:pt idx="0">
                  <c:v>2019-20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 v2'!$A$3:$A$37</c:f>
              <c:strCache>
                <c:ptCount val="8"/>
                <c:pt idx="0">
                  <c:v>Strategic Asset Management</c:v>
                </c:pt>
                <c:pt idx="1">
                  <c:v>Ministry Base Operating Budget</c:v>
                </c:pt>
                <c:pt idx="2">
                  <c:v>Northern Ontario Energy Credit</c:v>
                </c:pt>
                <c:pt idx="3">
                  <c:v>Ontario Fair Hydro Plan</c:v>
                </c:pt>
                <c:pt idx="4">
                  <c:v>Electricity Market Operations &amp; System Planning (Delivered by the IESO)</c:v>
                </c:pt>
                <c:pt idx="5">
                  <c:v>Electricity and Natural Gas Regulation (Delivered by the OEB)</c:v>
                </c:pt>
                <c:pt idx="6">
                  <c:v>Greenhouse Gas Reduction Account Adjustment</c:v>
                </c:pt>
                <c:pt idx="7">
                  <c:v>Long-Term Energy Plan Program Initiatives</c:v>
                </c:pt>
              </c:strCache>
            </c:strRef>
          </c:cat>
          <c:val>
            <c:numRef>
              <c:f>'Current Year v2'!$E$3:$E$39</c:f>
              <c:numCache>
                <c:formatCode>_-* #,##0.0_-;\-* #,##0.0_-;_-* "-"??_-;_-@_-</c:formatCode>
                <c:ptCount val="10"/>
                <c:pt idx="0">
                  <c:v>0</c:v>
                </c:pt>
                <c:pt idx="1">
                  <c:v>36.154299999999999</c:v>
                </c:pt>
                <c:pt idx="2">
                  <c:v>26</c:v>
                </c:pt>
                <c:pt idx="3">
                  <c:v>1711</c:v>
                </c:pt>
                <c:pt idx="4">
                  <c:v>225.7534</c:v>
                </c:pt>
                <c:pt idx="5">
                  <c:v>45.990099999999998</c:v>
                </c:pt>
                <c:pt idx="6">
                  <c:v>1.85</c:v>
                </c:pt>
                <c:pt idx="7">
                  <c:v>3.4474</c:v>
                </c:pt>
              </c:numCache>
            </c:numRef>
          </c:val>
        </c:ser>
        <c:ser>
          <c:idx val="3"/>
          <c:order val="3"/>
          <c:tx>
            <c:strRef>
              <c:f>'Current Year v2'!$F$1:$F$2</c:f>
              <c:strCache>
                <c:ptCount val="2"/>
                <c:pt idx="0">
                  <c:v>2020-21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 v2'!$A$3:$A$37</c:f>
              <c:strCache>
                <c:ptCount val="8"/>
                <c:pt idx="0">
                  <c:v>Strategic Asset Management</c:v>
                </c:pt>
                <c:pt idx="1">
                  <c:v>Ministry Base Operating Budget</c:v>
                </c:pt>
                <c:pt idx="2">
                  <c:v>Northern Ontario Energy Credit</c:v>
                </c:pt>
                <c:pt idx="3">
                  <c:v>Ontario Fair Hydro Plan</c:v>
                </c:pt>
                <c:pt idx="4">
                  <c:v>Electricity Market Operations &amp; System Planning (Delivered by the IESO)</c:v>
                </c:pt>
                <c:pt idx="5">
                  <c:v>Electricity and Natural Gas Regulation (Delivered by the OEB)</c:v>
                </c:pt>
                <c:pt idx="6">
                  <c:v>Greenhouse Gas Reduction Account Adjustment</c:v>
                </c:pt>
                <c:pt idx="7">
                  <c:v>Long-Term Energy Plan Program Initiatives</c:v>
                </c:pt>
              </c:strCache>
            </c:strRef>
          </c:cat>
          <c:val>
            <c:numRef>
              <c:f>'Current Year v2'!$F$3:$F$39</c:f>
              <c:numCache>
                <c:formatCode>_-* #,##0.0_-;\-* #,##0.0_-;_-* "-"??_-;_-@_-</c:formatCode>
                <c:ptCount val="10"/>
                <c:pt idx="0">
                  <c:v>0</c:v>
                </c:pt>
                <c:pt idx="1">
                  <c:v>36.154299999999999</c:v>
                </c:pt>
                <c:pt idx="2">
                  <c:v>26</c:v>
                </c:pt>
                <c:pt idx="3">
                  <c:v>1787</c:v>
                </c:pt>
                <c:pt idx="4">
                  <c:v>225.7534</c:v>
                </c:pt>
                <c:pt idx="5">
                  <c:v>45.466500000000003</c:v>
                </c:pt>
                <c:pt idx="6">
                  <c:v>2.5</c:v>
                </c:pt>
                <c:pt idx="7">
                  <c:v>3.4474</c:v>
                </c:pt>
              </c:numCache>
            </c:numRef>
          </c:val>
        </c:ser>
        <c:ser>
          <c:idx val="4"/>
          <c:order val="4"/>
          <c:tx>
            <c:strRef>
              <c:f>'Current Year v2'!$G$1:$G$2</c:f>
              <c:strCache>
                <c:ptCount val="2"/>
                <c:pt idx="0">
                  <c:v>2020-21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 v2'!$A$3:$A$37</c:f>
              <c:strCache>
                <c:ptCount val="8"/>
                <c:pt idx="0">
                  <c:v>Strategic Asset Management</c:v>
                </c:pt>
                <c:pt idx="1">
                  <c:v>Ministry Base Operating Budget</c:v>
                </c:pt>
                <c:pt idx="2">
                  <c:v>Northern Ontario Energy Credit</c:v>
                </c:pt>
                <c:pt idx="3">
                  <c:v>Ontario Fair Hydro Plan</c:v>
                </c:pt>
                <c:pt idx="4">
                  <c:v>Electricity Market Operations &amp; System Planning (Delivered by the IESO)</c:v>
                </c:pt>
                <c:pt idx="5">
                  <c:v>Electricity and Natural Gas Regulation (Delivered by the OEB)</c:v>
                </c:pt>
                <c:pt idx="6">
                  <c:v>Greenhouse Gas Reduction Account Adjustment</c:v>
                </c:pt>
                <c:pt idx="7">
                  <c:v>Long-Term Energy Plan Program Initiatives</c:v>
                </c:pt>
              </c:strCache>
            </c:strRef>
          </c:cat>
          <c:val>
            <c:numRef>
              <c:f>'Current Year v2'!$G$3:$G$39</c:f>
              <c:numCache>
                <c:formatCode>0.00%</c:formatCode>
                <c:ptCount val="10"/>
                <c:pt idx="0">
                  <c:v>3.4311409470056849E-2</c:v>
                </c:pt>
                <c:pt idx="1">
                  <c:v>1.7721499877189663E-2</c:v>
                </c:pt>
                <c:pt idx="2">
                  <c:v>1.2744237803163973E-2</c:v>
                </c:pt>
                <c:pt idx="3">
                  <c:v>0.80063223183415522</c:v>
                </c:pt>
                <c:pt idx="4">
                  <c:v>0.1092722809837787</c:v>
                </c:pt>
                <c:pt idx="5">
                  <c:v>2.2559996808058595E-2</c:v>
                </c:pt>
                <c:pt idx="6">
                  <c:v>1.0685553234960562E-3</c:v>
                </c:pt>
                <c:pt idx="7">
                  <c:v>1.6897879001010569E-3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800" b="1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2018-19 Preliminary Ministry Allocation: $2,040.14</a:t>
            </a:r>
            <a:r>
              <a:rPr lang="en-CA" sz="1800" b="1" baseline="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million</a:t>
            </a:r>
            <a:endParaRPr lang="en-CA" sz="1800" b="1">
              <a:solidFill>
                <a:schemeClr val="tx1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7438604100939251"/>
          <c:y val="4.16971834479316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3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751417689668306"/>
          <c:y val="0.14642108932424031"/>
          <c:w val="0.78642591381817772"/>
          <c:h val="0.68850418304690564"/>
        </c:manualLayout>
      </c:layout>
      <c:pie3DChart>
        <c:varyColors val="1"/>
        <c:ser>
          <c:idx val="0"/>
          <c:order val="0"/>
          <c:tx>
            <c:strRef>
              <c:f>'Current Year'!$D$1:$D$2</c:f>
              <c:strCache>
                <c:ptCount val="2"/>
                <c:pt idx="0">
                  <c:v>2018-19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bg2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bg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rgbClr val="C0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8.601267636586768E-2"/>
                  <c:y val="-7.9436886675331563E-3"/>
                </c:manualLayout>
              </c:layout>
              <c:tx>
                <c:rich>
                  <a:bodyPr/>
                  <a:lstStyle/>
                  <a:p>
                    <a:fld id="{43553708-31B7-44AC-914E-2A52D3B7FC15}" type="CATEGORYNAME">
                      <a:rPr lang="en-US" b="1" baseline="0"/>
                      <a:pPr/>
                      <a:t>[CATEGORY NAME]</a:t>
                    </a:fld>
                    <a:endParaRPr lang="en-US" b="0" baseline="0"/>
                  </a:p>
                  <a:p>
                    <a:r>
                      <a:rPr lang="en-US" baseline="0"/>
                      <a:t>$</a:t>
                    </a:r>
                    <a:fld id="{621948CF-89C9-45DB-8261-79D6BB79D64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24580E05-5259-48C4-A13E-21B3E3872F92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0.13058952017504719"/>
                  <c:y val="-5.4010736005470392E-2"/>
                </c:manualLayout>
              </c:layout>
              <c:tx>
                <c:rich>
                  <a:bodyPr/>
                  <a:lstStyle/>
                  <a:p>
                    <a:fld id="{FAD56448-A9E6-412A-B208-C9823A2CC0F7}" type="CATEGORYNAME">
                      <a:rPr lang="en-US" b="1" baseline="0"/>
                      <a:pPr/>
                      <a:t>[CATEGORY NAME]</a:t>
                    </a:fld>
                    <a:endParaRPr lang="en-US" b="0" baseline="0"/>
                  </a:p>
                  <a:p>
                    <a:r>
                      <a:rPr lang="en-US" b="0" baseline="0"/>
                      <a:t>$</a:t>
                    </a:r>
                    <a:fld id="{81493376-7419-412B-8103-3215BCE607A3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B2B12F0F-17EA-4140-A984-F1135E05B346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7.9915567941749172E-2"/>
                  <c:y val="-0.13699121601070827"/>
                </c:manualLayout>
              </c:layout>
              <c:tx>
                <c:rich>
                  <a:bodyPr/>
                  <a:lstStyle/>
                  <a:p>
                    <a:fld id="{25D689DA-4E06-434E-8A6E-786BC27427F1}" type="CATEGORYNAME">
                      <a:rPr lang="en-US" b="1" baseline="0"/>
                      <a:pPr/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$</a:t>
                    </a:r>
                    <a:fld id="{41B0F800-0F6D-4270-A8A4-759E5485213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FE9CCF24-589D-4701-BF76-AF671012ED74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4.7484274628469873E-2"/>
                  <c:y val="-0.24212383101589524"/>
                </c:manualLayout>
              </c:layout>
              <c:tx>
                <c:rich>
                  <a:bodyPr/>
                  <a:lstStyle/>
                  <a:p>
                    <a:fld id="{CB9C078E-D537-47FE-BF8D-EBD915DC1E4F}" type="CATEGORYNAME">
                      <a:rPr lang="en-US" b="1" baseline="0"/>
                      <a:pPr/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$</a:t>
                    </a:r>
                    <a:fld id="{C62922CD-02B9-41B3-9814-A8FBE57ABC0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41A8E1AF-9322-4A50-AED4-22896A9C2CA6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0.21237743347562449"/>
                  <c:y val="2.156070098876872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F0218251-378C-4893-A850-160DE2D1E4DA}" type="CATEGORYNAME">
                      <a:rPr lang="en-US" b="1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endParaRPr lang="en-US" b="1" baseline="0"/>
                  </a:p>
                  <a:p>
                    <a:pPr>
                      <a:defRPr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$</a:t>
                    </a:r>
                    <a:fld id="{7063A1EA-8F1C-49ED-A715-52715B44EC89}" type="VALU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baseline="0"/>
                      <a:t>million (</a:t>
                    </a:r>
                    <a:fld id="{3ED5885D-F7A9-4CA3-BE4F-515E8FB6D7F8}" type="PERCENTAG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74585979359327"/>
                      <c:h val="0.14470908745623748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5"/>
              <c:layout>
                <c:manualLayout>
                  <c:x val="0.1380870277174289"/>
                  <c:y val="0.170454839645553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1A3B3F9A-1093-4F76-BAC8-BE3958E9BCBC}" type="CATEGORYNAME">
                      <a:rPr lang="en-US" b="1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pPr>
                      <a:defRPr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$</a:t>
                    </a:r>
                    <a:fld id="{1D3349F1-7126-4071-9E1D-76891DD987CD}" type="VALU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baseline="0"/>
                      <a:t>million (</a:t>
                    </a:r>
                    <a:fld id="{4B26D01E-94C4-4A0B-91F9-2A3B9824394D}" type="PERCENTAG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230415585367735"/>
                      <c:h val="0.14005311047355973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6"/>
              <c:layout>
                <c:manualLayout>
                  <c:x val="-0.18660774215753922"/>
                  <c:y val="-0.16227539579395397"/>
                </c:manualLayout>
              </c:layout>
              <c:tx>
                <c:rich>
                  <a:bodyPr/>
                  <a:lstStyle/>
                  <a:p>
                    <a:fld id="{5A401F67-1131-4F33-9BDA-AE43B5659745}" type="CATEGORYNAME">
                      <a:rPr lang="en-US" b="1" baseline="0"/>
                      <a:pPr/>
                      <a:t>[CATEGORY NAME]</a:t>
                    </a:fld>
                    <a:endParaRPr lang="en-US" b="0" baseline="0"/>
                  </a:p>
                  <a:p>
                    <a:r>
                      <a:rPr lang="en-US" baseline="0"/>
                      <a:t>$</a:t>
                    </a:r>
                    <a:fld id="{A0E4D652-FFD9-4D90-83FA-C87678CC84AB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BDF2FE90-5F4E-4AC7-970D-3F9EFD9F2C38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7"/>
              <c:layout>
                <c:manualLayout>
                  <c:x val="0.29763844493758873"/>
                  <c:y val="5.6330540292757331E-2"/>
                </c:manualLayout>
              </c:layout>
              <c:tx>
                <c:rich>
                  <a:bodyPr/>
                  <a:lstStyle/>
                  <a:p>
                    <a:fld id="{08DE805F-185B-44B2-B0C7-479DD0EEC41A}" type="CATEGORYNAME">
                      <a:rPr lang="en-US" b="1"/>
                      <a:pPr/>
                      <a:t>[CATEGORY NAME]</a:t>
                    </a:fld>
                    <a:r>
                      <a:rPr lang="en-US" baseline="0"/>
                      <a:t>, </a:t>
                    </a:r>
                  </a:p>
                  <a:p>
                    <a:r>
                      <a:rPr lang="en-US" baseline="0"/>
                      <a:t>$</a:t>
                    </a:r>
                    <a:fld id="{781E42D2-380F-49A4-9CCD-C03C4E0601F5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million (</a:t>
                    </a:r>
                    <a:fld id="{69382DD6-6410-413A-B3C6-9B3E0FC4134B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8"/>
              <c:layout>
                <c:manualLayout>
                  <c:x val="0.19353362321264014"/>
                  <c:y val="0.1399608293972600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891B9A5-9ACA-4BAA-ABC5-7A19C1D60B14}" type="CATEGORYNAME">
                      <a:rPr lang="en-US" b="1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pPr>
                      <a:defRPr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aseline="0"/>
                      <a:t>$</a:t>
                    </a:r>
                    <a:fld id="{9BF734D5-2321-48E1-AC2A-47541102773A}" type="VALU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r>
                      <a:rPr lang="en-US" baseline="0"/>
                      <a:t> million (</a:t>
                    </a:r>
                    <a:fld id="{1C7DE419-0F57-43E9-8832-94FF690D864F}" type="PERCENTAGE">
                      <a:rPr lang="en-US" baseline="0"/>
                      <a:pPr>
                        <a:defRPr sz="1200">
                          <a:solidFill>
                            <a:schemeClr val="tx1"/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12715515645735"/>
                      <c:h val="0.11966826247510706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9"/>
              <c:layout>
                <c:manualLayout>
                  <c:x val="-3.6945977820783946E-2"/>
                  <c:y val="0.15902092199902357"/>
                </c:manualLayout>
              </c:layout>
              <c:tx>
                <c:rich>
                  <a:bodyPr/>
                  <a:lstStyle/>
                  <a:p>
                    <a:fld id="{86C3713B-5A0C-40DD-95B8-AFEFCFD4AA96}" type="CATEGORYNAME">
                      <a:rPr lang="en-US" b="1"/>
                      <a:pPr/>
                      <a:t>[CATEGORY NAME]</a:t>
                    </a:fld>
                    <a:r>
                      <a:rPr lang="en-US" baseline="0"/>
                      <a:t> </a:t>
                    </a:r>
                  </a:p>
                  <a:p>
                    <a:r>
                      <a:rPr lang="en-US" baseline="0"/>
                      <a:t>$</a:t>
                    </a:r>
                    <a:fld id="{DF578E6D-424D-45E1-BA9F-59B63927A92E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 million (</a:t>
                    </a:r>
                    <a:fld id="{302F0EF5-CFC6-4CC1-89FB-B2EAF1DE362C}" type="PERCENTAGE">
                      <a:rPr lang="en-US" baseline="0"/>
                      <a:pPr/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0"/>
              <c:layout>
                <c:manualLayout>
                  <c:x val="-0.13836882305257392"/>
                  <c:y val="5.4572773691892777E-2"/>
                </c:manualLayout>
              </c:layout>
              <c:tx>
                <c:rich>
                  <a:bodyPr/>
                  <a:lstStyle/>
                  <a:p>
                    <a:fld id="{FB4E5B5A-79E1-4403-804A-F95C4AADD572}" type="CATEGORYNAME">
                      <a:rPr lang="en-US" b="1"/>
                      <a:pPr/>
                      <a:t>[CATEGORY NAME]</a:t>
                    </a:fld>
                    <a:endParaRPr lang="en-US" b="1" baseline="0"/>
                  </a:p>
                  <a:p>
                    <a:r>
                      <a:rPr lang="en-US"/>
                      <a:t>$</a:t>
                    </a:r>
                    <a:fld id="{DF20FC5E-E0E1-46FA-AD04-C2097948877E}" type="VALUE">
                      <a:rPr lang="en-US"/>
                      <a:pPr/>
                      <a:t>[VALUE]</a:t>
                    </a:fld>
                    <a:r>
                      <a:rPr lang="en-US" baseline="0"/>
                      <a:t> million (</a:t>
                    </a:r>
                    <a:fld id="{9CA428C0-7EF5-444B-8BD1-FF83DDDC86BE}" type="PERCENTAGE">
                      <a:rPr lang="en-US"/>
                      <a:pPr/>
                      <a:t>[PERCENTAGE]</a:t>
                    </a:fld>
                    <a:r>
                      <a:rPr lang="en-US"/>
                      <a:t>)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Year'!$A$3:$A$40</c:f>
              <c:strCache>
                <c:ptCount val="11"/>
                <c:pt idx="0">
                  <c:v>Strategic Asset Management</c:v>
                </c:pt>
                <c:pt idx="1">
                  <c:v>Internal Functions</c:v>
                </c:pt>
                <c:pt idx="2">
                  <c:v>Northern Ontario Energy Credit</c:v>
                </c:pt>
                <c:pt idx="3">
                  <c:v>On-Reserve First Nations Delivery Credit</c:v>
                </c:pt>
                <c:pt idx="4">
                  <c:v>Ontario Electricity 
Support Program</c:v>
                </c:pt>
                <c:pt idx="5">
                  <c:v>Rural or Remote Rate Protection Program</c:v>
                </c:pt>
                <c:pt idx="6">
                  <c:v>Ontario Rebate for Electricity Consumers</c:v>
                </c:pt>
                <c:pt idx="7">
                  <c:v>Electricity Market Operations &amp; System Planning (Delivered by the IESO)</c:v>
                </c:pt>
                <c:pt idx="8">
                  <c:v>Electricity and Natural Gas Regulation (Delivered by the OEB)</c:v>
                </c:pt>
                <c:pt idx="9">
                  <c:v>Greenhouse Gas Reduction Account Adjustment</c:v>
                </c:pt>
                <c:pt idx="10">
                  <c:v>Long-Term Energy Plan Program Initiatives</c:v>
                </c:pt>
              </c:strCache>
            </c:strRef>
          </c:cat>
          <c:val>
            <c:numRef>
              <c:f>'Current Year'!$D$4:$D$40</c:f>
              <c:numCache>
                <c:formatCode>_-* #,##0.0_-;\-* #,##0.0_-;_-* "-"??_-;_-@_-</c:formatCode>
                <c:ptCount val="11"/>
                <c:pt idx="0">
                  <c:v>70</c:v>
                </c:pt>
                <c:pt idx="1">
                  <c:v>36.154299999999999</c:v>
                </c:pt>
                <c:pt idx="2">
                  <c:v>26</c:v>
                </c:pt>
                <c:pt idx="3">
                  <c:v>20</c:v>
                </c:pt>
                <c:pt idx="4">
                  <c:v>259.39999999999998</c:v>
                </c:pt>
                <c:pt idx="5">
                  <c:v>472</c:v>
                </c:pt>
                <c:pt idx="6">
                  <c:v>882</c:v>
                </c:pt>
                <c:pt idx="7">
                  <c:v>222.93049999999999</c:v>
                </c:pt>
                <c:pt idx="8">
                  <c:v>46.025500000000001</c:v>
                </c:pt>
                <c:pt idx="9">
                  <c:v>2.1800000000000002</c:v>
                </c:pt>
                <c:pt idx="10">
                  <c:v>3.4474</c:v>
                </c:pt>
              </c:numCache>
            </c:numRef>
          </c:val>
        </c:ser>
        <c:ser>
          <c:idx val="1"/>
          <c:order val="1"/>
          <c:tx>
            <c:strRef>
              <c:f>'Current Year'!$D$1:$D$2</c:f>
              <c:strCache>
                <c:ptCount val="2"/>
                <c:pt idx="0">
                  <c:v>2018-19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Year'!$A$3:$A$40</c:f>
              <c:strCache>
                <c:ptCount val="11"/>
                <c:pt idx="0">
                  <c:v>Strategic Asset Management</c:v>
                </c:pt>
                <c:pt idx="1">
                  <c:v>Internal Functions</c:v>
                </c:pt>
                <c:pt idx="2">
                  <c:v>Northern Ontario Energy Credit</c:v>
                </c:pt>
                <c:pt idx="3">
                  <c:v>On-Reserve First Nations Delivery Credit</c:v>
                </c:pt>
                <c:pt idx="4">
                  <c:v>Ontario Electricity 
Support Program</c:v>
                </c:pt>
                <c:pt idx="5">
                  <c:v>Rural or Remote Rate Protection Program</c:v>
                </c:pt>
                <c:pt idx="6">
                  <c:v>Ontario Rebate for Electricity Consumers</c:v>
                </c:pt>
                <c:pt idx="7">
                  <c:v>Electricity Market Operations &amp; System Planning (Delivered by the IESO)</c:v>
                </c:pt>
                <c:pt idx="8">
                  <c:v>Electricity and Natural Gas Regulation (Delivered by the OEB)</c:v>
                </c:pt>
                <c:pt idx="9">
                  <c:v>Greenhouse Gas Reduction Account Adjustment</c:v>
                </c:pt>
                <c:pt idx="10">
                  <c:v>Long-Term Energy Plan Program Initiatives</c:v>
                </c:pt>
              </c:strCache>
            </c:strRef>
          </c:cat>
          <c:val>
            <c:numRef>
              <c:f>'Current Year'!$D$3:$D$42</c:f>
              <c:numCache>
                <c:formatCode>_-* #,##0.0_-;\-* #,##0.0_-;_-* "-"??_-;_-@_-</c:formatCode>
                <c:ptCount val="13"/>
                <c:pt idx="0">
                  <c:v>70</c:v>
                </c:pt>
                <c:pt idx="1">
                  <c:v>36.154299999999999</c:v>
                </c:pt>
                <c:pt idx="2">
                  <c:v>26</c:v>
                </c:pt>
                <c:pt idx="3">
                  <c:v>20</c:v>
                </c:pt>
                <c:pt idx="4">
                  <c:v>259.39999999999998</c:v>
                </c:pt>
                <c:pt idx="5">
                  <c:v>472</c:v>
                </c:pt>
                <c:pt idx="6">
                  <c:v>882</c:v>
                </c:pt>
                <c:pt idx="7">
                  <c:v>222.93049999999999</c:v>
                </c:pt>
                <c:pt idx="8">
                  <c:v>46.025500000000001</c:v>
                </c:pt>
                <c:pt idx="9">
                  <c:v>2.1800000000000002</c:v>
                </c:pt>
                <c:pt idx="10">
                  <c:v>3.4474</c:v>
                </c:pt>
              </c:numCache>
            </c:numRef>
          </c:val>
        </c:ser>
        <c:ser>
          <c:idx val="2"/>
          <c:order val="2"/>
          <c:tx>
            <c:strRef>
              <c:f>'Current Year'!$E$1:$E$2</c:f>
              <c:strCache>
                <c:ptCount val="2"/>
                <c:pt idx="0">
                  <c:v>2019-20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Year'!$A$3:$A$40</c:f>
              <c:strCache>
                <c:ptCount val="11"/>
                <c:pt idx="0">
                  <c:v>Strategic Asset Management</c:v>
                </c:pt>
                <c:pt idx="1">
                  <c:v>Internal Functions</c:v>
                </c:pt>
                <c:pt idx="2">
                  <c:v>Northern Ontario Energy Credit</c:v>
                </c:pt>
                <c:pt idx="3">
                  <c:v>On-Reserve First Nations Delivery Credit</c:v>
                </c:pt>
                <c:pt idx="4">
                  <c:v>Ontario Electricity 
Support Program</c:v>
                </c:pt>
                <c:pt idx="5">
                  <c:v>Rural or Remote Rate Protection Program</c:v>
                </c:pt>
                <c:pt idx="6">
                  <c:v>Ontario Rebate for Electricity Consumers</c:v>
                </c:pt>
                <c:pt idx="7">
                  <c:v>Electricity Market Operations &amp; System Planning (Delivered by the IESO)</c:v>
                </c:pt>
                <c:pt idx="8">
                  <c:v>Electricity and Natural Gas Regulation (Delivered by the OEB)</c:v>
                </c:pt>
                <c:pt idx="9">
                  <c:v>Greenhouse Gas Reduction Account Adjustment</c:v>
                </c:pt>
                <c:pt idx="10">
                  <c:v>Long-Term Energy Plan Program Initiatives</c:v>
                </c:pt>
              </c:strCache>
            </c:strRef>
          </c:cat>
          <c:val>
            <c:numRef>
              <c:f>'Current Year'!$E$3:$E$42</c:f>
              <c:numCache>
                <c:formatCode>_-* #,##0.0_-;\-* #,##0.0_-;_-* "-"??_-;_-@_-</c:formatCode>
                <c:ptCount val="13"/>
                <c:pt idx="0">
                  <c:v>0</c:v>
                </c:pt>
                <c:pt idx="1">
                  <c:v>36.154299999999999</c:v>
                </c:pt>
                <c:pt idx="2">
                  <c:v>26</c:v>
                </c:pt>
                <c:pt idx="3">
                  <c:v>1711</c:v>
                </c:pt>
                <c:pt idx="7">
                  <c:v>225.7534</c:v>
                </c:pt>
                <c:pt idx="8">
                  <c:v>45.990099999999998</c:v>
                </c:pt>
                <c:pt idx="9">
                  <c:v>1.85</c:v>
                </c:pt>
                <c:pt idx="10">
                  <c:v>3.4474</c:v>
                </c:pt>
              </c:numCache>
            </c:numRef>
          </c:val>
        </c:ser>
        <c:ser>
          <c:idx val="3"/>
          <c:order val="3"/>
          <c:tx>
            <c:strRef>
              <c:f>'Current Year'!$F$1:$F$2</c:f>
              <c:strCache>
                <c:ptCount val="2"/>
                <c:pt idx="0">
                  <c:v>2020-21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Year'!$A$3:$A$40</c:f>
              <c:strCache>
                <c:ptCount val="11"/>
                <c:pt idx="0">
                  <c:v>Strategic Asset Management</c:v>
                </c:pt>
                <c:pt idx="1">
                  <c:v>Internal Functions</c:v>
                </c:pt>
                <c:pt idx="2">
                  <c:v>Northern Ontario Energy Credit</c:v>
                </c:pt>
                <c:pt idx="3">
                  <c:v>On-Reserve First Nations Delivery Credit</c:v>
                </c:pt>
                <c:pt idx="4">
                  <c:v>Ontario Electricity 
Support Program</c:v>
                </c:pt>
                <c:pt idx="5">
                  <c:v>Rural or Remote Rate Protection Program</c:v>
                </c:pt>
                <c:pt idx="6">
                  <c:v>Ontario Rebate for Electricity Consumers</c:v>
                </c:pt>
                <c:pt idx="7">
                  <c:v>Electricity Market Operations &amp; System Planning (Delivered by the IESO)</c:v>
                </c:pt>
                <c:pt idx="8">
                  <c:v>Electricity and Natural Gas Regulation (Delivered by the OEB)</c:v>
                </c:pt>
                <c:pt idx="9">
                  <c:v>Greenhouse Gas Reduction Account Adjustment</c:v>
                </c:pt>
                <c:pt idx="10">
                  <c:v>Long-Term Energy Plan Program Initiatives</c:v>
                </c:pt>
              </c:strCache>
            </c:strRef>
          </c:cat>
          <c:val>
            <c:numRef>
              <c:f>'Current Year'!$F$3:$F$42</c:f>
              <c:numCache>
                <c:formatCode>_-* #,##0.0_-;\-* #,##0.0_-;_-* "-"??_-;_-@_-</c:formatCode>
                <c:ptCount val="13"/>
                <c:pt idx="0">
                  <c:v>0</c:v>
                </c:pt>
                <c:pt idx="1">
                  <c:v>36.154299999999999</c:v>
                </c:pt>
                <c:pt idx="2">
                  <c:v>26</c:v>
                </c:pt>
                <c:pt idx="3">
                  <c:v>1787</c:v>
                </c:pt>
                <c:pt idx="7">
                  <c:v>225.7534</c:v>
                </c:pt>
                <c:pt idx="8">
                  <c:v>45.466500000000003</c:v>
                </c:pt>
                <c:pt idx="9">
                  <c:v>2.5</c:v>
                </c:pt>
                <c:pt idx="10">
                  <c:v>3.4474</c:v>
                </c:pt>
              </c:numCache>
            </c:numRef>
          </c:val>
        </c:ser>
        <c:ser>
          <c:idx val="4"/>
          <c:order val="4"/>
          <c:tx>
            <c:strRef>
              <c:f>'Current Year'!$G$1:$G$2</c:f>
              <c:strCache>
                <c:ptCount val="2"/>
                <c:pt idx="0">
                  <c:v>2020-21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'Current Year'!$A$3:$A$40</c:f>
              <c:strCache>
                <c:ptCount val="11"/>
                <c:pt idx="0">
                  <c:v>Strategic Asset Management</c:v>
                </c:pt>
                <c:pt idx="1">
                  <c:v>Internal Functions</c:v>
                </c:pt>
                <c:pt idx="2">
                  <c:v>Northern Ontario Energy Credit</c:v>
                </c:pt>
                <c:pt idx="3">
                  <c:v>On-Reserve First Nations Delivery Credit</c:v>
                </c:pt>
                <c:pt idx="4">
                  <c:v>Ontario Electricity 
Support Program</c:v>
                </c:pt>
                <c:pt idx="5">
                  <c:v>Rural or Remote Rate Protection Program</c:v>
                </c:pt>
                <c:pt idx="6">
                  <c:v>Ontario Rebate for Electricity Consumers</c:v>
                </c:pt>
                <c:pt idx="7">
                  <c:v>Electricity Market Operations &amp; System Planning (Delivered by the IESO)</c:v>
                </c:pt>
                <c:pt idx="8">
                  <c:v>Electricity and Natural Gas Regulation (Delivered by the OEB)</c:v>
                </c:pt>
                <c:pt idx="9">
                  <c:v>Greenhouse Gas Reduction Account Adjustment</c:v>
                </c:pt>
                <c:pt idx="10">
                  <c:v>Long-Term Energy Plan Program Initiatives</c:v>
                </c:pt>
              </c:strCache>
            </c:strRef>
          </c:cat>
          <c:val>
            <c:numRef>
              <c:f>'Current Year'!$G$3:$G$42</c:f>
              <c:numCache>
                <c:formatCode>0.00%</c:formatCode>
                <c:ptCount val="13"/>
                <c:pt idx="0">
                  <c:v>3.4311409470056849E-2</c:v>
                </c:pt>
                <c:pt idx="1">
                  <c:v>1.7721499877189663E-2</c:v>
                </c:pt>
                <c:pt idx="2">
                  <c:v>1.2744237803163973E-2</c:v>
                </c:pt>
                <c:pt idx="3">
                  <c:v>9.8032598485876705E-3</c:v>
                </c:pt>
                <c:pt idx="4">
                  <c:v>0.12714828023618208</c:v>
                </c:pt>
                <c:pt idx="5">
                  <c:v>0.23135693242666905</c:v>
                </c:pt>
                <c:pt idx="7">
                  <c:v>0.1092722809837787</c:v>
                </c:pt>
                <c:pt idx="8">
                  <c:v>2.2559996808058595E-2</c:v>
                </c:pt>
                <c:pt idx="9">
                  <c:v>1.0685553234960562E-3</c:v>
                </c:pt>
                <c:pt idx="10">
                  <c:v>1.6897879001010569E-3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draft!$A$2</c:f>
              <c:strCache>
                <c:ptCount val="1"/>
                <c:pt idx="0">
                  <c:v>Ministry Operating (excluding NOEC, OREC, OESP, RRRP, On-Reserve First Nations Delivery Credit)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draft!$B$1:$F$1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draft!$B$2:$F$2</c:f>
              <c:numCache>
                <c:formatCode>General</c:formatCode>
                <c:ptCount val="5"/>
                <c:pt idx="0">
                  <c:v>42.537000000000006</c:v>
                </c:pt>
                <c:pt idx="1">
                  <c:v>39.601700000000001</c:v>
                </c:pt>
                <c:pt idx="2">
                  <c:v>39.601700000000001</c:v>
                </c:pt>
                <c:pt idx="3">
                  <c:v>39.601700000000001</c:v>
                </c:pt>
                <c:pt idx="4">
                  <c:v>39.601700000000001</c:v>
                </c:pt>
              </c:numCache>
            </c:numRef>
          </c:val>
        </c:ser>
        <c:ser>
          <c:idx val="1"/>
          <c:order val="1"/>
          <c:tx>
            <c:strRef>
              <c:f>draft!$A$3</c:f>
              <c:strCache>
                <c:ptCount val="1"/>
                <c:pt idx="0">
                  <c:v>Agency Consolidations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draft!$B$1:$F$1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draft!$B$3:$F$3</c:f>
              <c:numCache>
                <c:formatCode>General</c:formatCode>
                <c:ptCount val="5"/>
                <c:pt idx="0">
                  <c:v>254.43940000000001</c:v>
                </c:pt>
                <c:pt idx="1">
                  <c:v>266.24949999999995</c:v>
                </c:pt>
                <c:pt idx="2">
                  <c:v>271.13600000000002</c:v>
                </c:pt>
                <c:pt idx="3">
                  <c:v>273.59350000000001</c:v>
                </c:pt>
                <c:pt idx="4">
                  <c:v>273.7199</c:v>
                </c:pt>
              </c:numCache>
            </c:numRef>
          </c:val>
        </c:ser>
        <c:ser>
          <c:idx val="2"/>
          <c:order val="2"/>
          <c:tx>
            <c:strRef>
              <c:f>draft!$A$4</c:f>
              <c:strCache>
                <c:ptCount val="1"/>
                <c:pt idx="0">
                  <c:v>Strategic Asset Management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draft!$B$1:$F$1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draft!$B$4:$F$4</c:f>
              <c:numCache>
                <c:formatCode>General</c:formatCode>
                <c:ptCount val="5"/>
                <c:pt idx="0">
                  <c:v>70</c:v>
                </c:pt>
                <c:pt idx="1">
                  <c:v>280</c:v>
                </c:pt>
                <c:pt idx="2">
                  <c:v>70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draft!$A$5</c:f>
              <c:strCache>
                <c:ptCount val="1"/>
                <c:pt idx="0">
                  <c:v>Northern Ontario Energy Credit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draft!$B$1:$F$1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draft!$B$5:$F$5</c:f>
              <c:numCache>
                <c:formatCode>General</c:formatCode>
                <c:ptCount val="5"/>
                <c:pt idx="0">
                  <c:v>26</c:v>
                </c:pt>
                <c:pt idx="1">
                  <c:v>26</c:v>
                </c:pt>
                <c:pt idx="2">
                  <c:v>26</c:v>
                </c:pt>
                <c:pt idx="3">
                  <c:v>26</c:v>
                </c:pt>
                <c:pt idx="4">
                  <c:v>26</c:v>
                </c:pt>
              </c:numCache>
            </c:numRef>
          </c:val>
        </c:ser>
        <c:ser>
          <c:idx val="4"/>
          <c:order val="4"/>
          <c:tx>
            <c:strRef>
              <c:f>draft!$A$6</c:f>
              <c:strCache>
                <c:ptCount val="1"/>
                <c:pt idx="0">
                  <c:v>On-Reserve First Nations Delivery Credit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draft!$B$1:$F$1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draft!$B$6:$F$6</c:f>
              <c:numCache>
                <c:formatCode>General</c:formatCode>
                <c:ptCount val="5"/>
                <c:pt idx="0">
                  <c:v>0</c:v>
                </c:pt>
                <c:pt idx="1">
                  <c:v>15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</c:numCache>
            </c:numRef>
          </c:val>
        </c:ser>
        <c:ser>
          <c:idx val="5"/>
          <c:order val="5"/>
          <c:tx>
            <c:strRef>
              <c:f>draft!$A$7</c:f>
              <c:strCache>
                <c:ptCount val="1"/>
                <c:pt idx="0">
                  <c:v>Rural or Remote Rate Protection Program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draft!$B$1:$F$1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draft!$B$7:$F$7</c:f>
              <c:numCache>
                <c:formatCode>General</c:formatCode>
                <c:ptCount val="5"/>
                <c:pt idx="0">
                  <c:v>0</c:v>
                </c:pt>
                <c:pt idx="1">
                  <c:v>344</c:v>
                </c:pt>
                <c:pt idx="2">
                  <c:v>472</c:v>
                </c:pt>
                <c:pt idx="3">
                  <c:v>484</c:v>
                </c:pt>
                <c:pt idx="4">
                  <c:v>497</c:v>
                </c:pt>
              </c:numCache>
            </c:numRef>
          </c:val>
        </c:ser>
        <c:ser>
          <c:idx val="6"/>
          <c:order val="6"/>
          <c:tx>
            <c:strRef>
              <c:f>draft!$A$8</c:f>
              <c:strCache>
                <c:ptCount val="1"/>
                <c:pt idx="0">
                  <c:v>Ontario Electricity Support Program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draft!$B$1:$F$1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draft!$B$8:$F$8</c:f>
              <c:numCache>
                <c:formatCode>General</c:formatCode>
                <c:ptCount val="5"/>
                <c:pt idx="0">
                  <c:v>0</c:v>
                </c:pt>
                <c:pt idx="1">
                  <c:v>140</c:v>
                </c:pt>
                <c:pt idx="2">
                  <c:v>259.39999999999998</c:v>
                </c:pt>
                <c:pt idx="3">
                  <c:v>325</c:v>
                </c:pt>
                <c:pt idx="4">
                  <c:v>375</c:v>
                </c:pt>
              </c:numCache>
            </c:numRef>
          </c:val>
        </c:ser>
        <c:ser>
          <c:idx val="7"/>
          <c:order val="7"/>
          <c:tx>
            <c:strRef>
              <c:f>draft!$A$9</c:f>
              <c:strCache>
                <c:ptCount val="1"/>
                <c:pt idx="0">
                  <c:v>Ontario Rebate for Electricity Consumers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draft!$B$1:$F$1</c:f>
              <c:strCache>
                <c:ptCount val="5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</c:strCache>
            </c:strRef>
          </c:cat>
          <c:val>
            <c:numRef>
              <c:f>draft!$B$9:$F$9</c:f>
              <c:numCache>
                <c:formatCode>General</c:formatCode>
                <c:ptCount val="5"/>
                <c:pt idx="0">
                  <c:v>300</c:v>
                </c:pt>
                <c:pt idx="1">
                  <c:v>939</c:v>
                </c:pt>
                <c:pt idx="2">
                  <c:v>882</c:v>
                </c:pt>
                <c:pt idx="3">
                  <c:v>882</c:v>
                </c:pt>
                <c:pt idx="4">
                  <c:v>895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overlap val="100"/>
        <c:axId val="132443944"/>
        <c:axId val="132445904"/>
      </c:barChart>
      <c:catAx>
        <c:axId val="132443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445904"/>
        <c:crosses val="autoZero"/>
        <c:auto val="1"/>
        <c:lblAlgn val="ctr"/>
        <c:lblOffset val="100"/>
        <c:noMultiLvlLbl val="0"/>
      </c:catAx>
      <c:valAx>
        <c:axId val="13244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b="1"/>
                  <a:t>($)</a:t>
                </a:r>
                <a:r>
                  <a:rPr lang="en-CA" b="1" baseline="0"/>
                  <a:t> millions</a:t>
                </a:r>
                <a:endParaRPr lang="en-CA" b="1"/>
              </a:p>
            </c:rich>
          </c:tx>
          <c:layout>
            <c:manualLayout>
              <c:xMode val="edge"/>
              <c:yMode val="edge"/>
              <c:x val="4.2768471263587371E-3"/>
              <c:y val="0.355262855996701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443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1620077</xdr:colOff>
      <xdr:row>19</xdr:row>
      <xdr:rowOff>184494</xdr:rowOff>
    </xdr:from>
    <xdr:to>
      <xdr:col>6</xdr:col>
      <xdr:colOff>542925</xdr:colOff>
      <xdr:row>41</xdr:row>
      <xdr:rowOff>46797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12</xdr:row>
      <xdr:rowOff>0</xdr:rowOff>
    </xdr:from>
    <xdr:to>
      <xdr:col>22</xdr:col>
      <xdr:colOff>151280</xdr:colOff>
      <xdr:row>29</xdr:row>
      <xdr:rowOff>99733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0.23089</cdr:x>
      <cdr:y>0.12367</cdr:y>
    </cdr:from>
    <cdr:to>
      <cdr:x>0.31615</cdr:x>
      <cdr:y>0.1761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53718" y="501284"/>
          <a:ext cx="758370" cy="2125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900" b="1"/>
            <a:t>$</a:t>
          </a:r>
          <a:r>
            <a:rPr lang="en-CA" sz="1000" b="1">
              <a:latin typeface="Arial" panose="020B0604020202020204" pitchFamily="34" charset="0"/>
              <a:cs typeface="Arial" panose="020B0604020202020204" pitchFamily="34" charset="0"/>
            </a:rPr>
            <a:t>2,049.9</a:t>
          </a:r>
          <a:endParaRPr lang="en-CA" sz="9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0.36312</cdr:x>
      <cdr:y>0.11853</cdr:y>
    </cdr:from>
    <cdr:to>
      <cdr:x>0.45403</cdr:x>
      <cdr:y>0.16725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229863" y="480419"/>
          <a:ext cx="808625" cy="197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900" b="1"/>
            <a:t>$</a:t>
          </a:r>
          <a:r>
            <a:rPr lang="en-CA" sz="1000" b="1">
              <a:latin typeface="Arial" panose="020B0604020202020204" pitchFamily="34" charset="0"/>
              <a:cs typeface="Arial" panose="020B0604020202020204" pitchFamily="34" charset="0"/>
            </a:rPr>
            <a:t>2,040.1</a:t>
          </a:r>
          <a:endParaRPr lang="en-CA" sz="9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0.11154</cdr:x>
      <cdr:y>0.57946</cdr:y>
    </cdr:from>
    <cdr:to>
      <cdr:x>0.18877</cdr:x>
      <cdr:y>0.62656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67540" y="2348726"/>
          <a:ext cx="669933" cy="190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000" b="1"/>
            <a:t>$</a:t>
          </a:r>
          <a:r>
            <a:rPr lang="en-CA" sz="1000" b="1">
              <a:latin typeface="Arial" panose="020B0604020202020204" pitchFamily="34" charset="0"/>
              <a:cs typeface="Arial" panose="020B0604020202020204" pitchFamily="34" charset="0"/>
            </a:rPr>
            <a:t>800.1</a:t>
          </a:r>
        </a:p>
      </cdr:txBody>
    </cdr:sp>
  </cdr:relSizeAnchor>
  <cdr:relSizeAnchor xmlns:cdr="http://schemas.openxmlformats.org/drawingml/2006/chartDrawing">
    <cdr:from>
      <cdr:x>0.49598</cdr:x>
      <cdr:y>0.11754</cdr:y>
    </cdr:from>
    <cdr:to>
      <cdr:x>0.5817</cdr:x>
      <cdr:y>0.16833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411598" y="476425"/>
          <a:ext cx="762462" cy="2058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000" b="1"/>
            <a:t>$</a:t>
          </a:r>
          <a:r>
            <a:rPr lang="en-CA" sz="1000" b="1">
              <a:latin typeface="Arial" panose="020B0604020202020204" pitchFamily="34" charset="0"/>
              <a:cs typeface="Arial" panose="020B0604020202020204" pitchFamily="34" charset="0"/>
            </a:rPr>
            <a:t>2,050.2</a:t>
          </a:r>
        </a:p>
      </cdr:txBody>
    </cdr:sp>
  </cdr:relSizeAnchor>
  <cdr:relSizeAnchor xmlns:cdr="http://schemas.openxmlformats.org/drawingml/2006/chartDrawing">
    <cdr:from>
      <cdr:x>0.62498</cdr:x>
      <cdr:y>0.09684</cdr:y>
    </cdr:from>
    <cdr:to>
      <cdr:x>0.71003</cdr:x>
      <cdr:y>0.13941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5559030" y="392510"/>
          <a:ext cx="756502" cy="172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900" b="1"/>
            <a:t>$</a:t>
          </a:r>
          <a:r>
            <a:rPr lang="en-CA" sz="1000" b="1">
              <a:latin typeface="Arial" panose="020B0604020202020204" pitchFamily="34" charset="0"/>
              <a:cs typeface="Arial" panose="020B0604020202020204" pitchFamily="34" charset="0"/>
            </a:rPr>
            <a:t>2,126.3</a:t>
          </a:r>
          <a:endParaRPr lang="en-CA" sz="9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970910</xdr:colOff>
      <xdr:row>43</xdr:row>
      <xdr:rowOff>76840</xdr:rowOff>
    </xdr:from>
    <xdr:to>
      <xdr:col>8</xdr:col>
      <xdr:colOff>459442</xdr:colOff>
      <xdr:row>74</xdr:row>
      <xdr:rowOff>158483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970910</xdr:colOff>
      <xdr:row>46</xdr:row>
      <xdr:rowOff>76840</xdr:rowOff>
    </xdr:from>
    <xdr:to>
      <xdr:col>8</xdr:col>
      <xdr:colOff>459442</xdr:colOff>
      <xdr:row>77</xdr:row>
      <xdr:rowOff>158483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56</xdr:row>
      <xdr:rowOff>0</xdr:rowOff>
    </xdr:from>
    <xdr:to>
      <xdr:col>22</xdr:col>
      <xdr:colOff>221967</xdr:colOff>
      <xdr:row>72</xdr:row>
      <xdr:rowOff>69950</xdr:rowOff>
    </xdr:to>
    <xdr:pic>
      <xdr:nvPicPr>
        <xdr:cNvPr id="3" name="Content Placeholder 10"/>
        <xdr:cNvPicPr>
          <a:picLocks noGrp="1" noChangeAspect="1"/>
        </xdr:cNvPicPr>
      </xdr:nvPicPr>
      <xdr:blipFill rotWithShape="1">
        <a:blip xmlns:r="http://schemas.openxmlformats.org/officeDocument/2006/relationships" r:embed="rId2"/>
        <a:srcRect t="2050"/>
        <a:stretch/>
      </xdr:blipFill>
      <xdr:spPr>
        <a:xfrm>
          <a:off x="16158882" y="5726206"/>
          <a:ext cx="5387879" cy="3117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1801052</xdr:colOff>
      <xdr:row>14</xdr:row>
      <xdr:rowOff>79719</xdr:rowOff>
    </xdr:from>
    <xdr:to>
      <xdr:col>6</xdr:col>
      <xdr:colOff>521806</xdr:colOff>
      <xdr:row>35</xdr:row>
      <xdr:rowOff>132522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0.2148</cdr:x>
      <cdr:y>0.11324</cdr:y>
    </cdr:from>
    <cdr:to>
      <cdr:x>0.28945</cdr:x>
      <cdr:y>0.16174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60172" y="459005"/>
          <a:ext cx="646423" cy="1965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900" b="1"/>
            <a:t>$2,049.9</a:t>
          </a:r>
        </a:p>
      </cdr:txBody>
    </cdr:sp>
  </cdr:relSizeAnchor>
  <cdr:relSizeAnchor xmlns:cdr="http://schemas.openxmlformats.org/drawingml/2006/chartDrawing">
    <cdr:from>
      <cdr:x>0.3292</cdr:x>
      <cdr:y>0.11287</cdr:y>
    </cdr:from>
    <cdr:to>
      <cdr:x>0.40384</cdr:x>
      <cdr:y>0.16136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850811" y="457497"/>
          <a:ext cx="646423" cy="196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900" b="1"/>
            <a:t>$2,040.1</a:t>
          </a:r>
        </a:p>
      </cdr:txBody>
    </cdr:sp>
  </cdr:relSizeAnchor>
  <cdr:relSizeAnchor xmlns:cdr="http://schemas.openxmlformats.org/drawingml/2006/chartDrawing">
    <cdr:from>
      <cdr:x>0.10622</cdr:x>
      <cdr:y>0.60296</cdr:y>
    </cdr:from>
    <cdr:to>
      <cdr:x>0.17077</cdr:x>
      <cdr:y>0.64649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19823" y="2443998"/>
          <a:ext cx="559040" cy="176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900" b="1"/>
            <a:t>$693.0</a:t>
          </a:r>
        </a:p>
      </cdr:txBody>
    </cdr:sp>
  </cdr:relSizeAnchor>
  <cdr:relSizeAnchor xmlns:cdr="http://schemas.openxmlformats.org/drawingml/2006/chartDrawing">
    <cdr:from>
      <cdr:x>0.44333</cdr:x>
      <cdr:y>0.11223</cdr:y>
    </cdr:from>
    <cdr:to>
      <cdr:x>0.51797</cdr:x>
      <cdr:y>0.16072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839147" y="454890"/>
          <a:ext cx="646423" cy="196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900" b="1"/>
            <a:t>$2,050.2</a:t>
          </a:r>
        </a:p>
      </cdr:txBody>
    </cdr:sp>
  </cdr:relSizeAnchor>
  <cdr:relSizeAnchor xmlns:cdr="http://schemas.openxmlformats.org/drawingml/2006/chartDrawing">
    <cdr:from>
      <cdr:x>0.55683</cdr:x>
      <cdr:y>0.09255</cdr:y>
    </cdr:from>
    <cdr:to>
      <cdr:x>0.63147</cdr:x>
      <cdr:y>0.14104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822067" y="375133"/>
          <a:ext cx="646423" cy="1965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900" b="1"/>
            <a:t>$2,126.3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\2017-18%20Finances\AD%20HOC\Ministry%20Overview%20Deck%202017-18\Overview%20Deck%20Tables%20&amp;%20Charts%20v3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FTE"/>
      <sheetName val="Current Year v2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 xml:space="preserve"> Minister's Office/Parliamentary Assistant's Office</v>
          </cell>
          <cell r="B3">
            <v>16</v>
          </cell>
        </row>
        <row r="4">
          <cell r="A4" t="str">
            <v xml:space="preserve"> Deputy Minister's Office</v>
          </cell>
          <cell r="B4">
            <v>8</v>
          </cell>
        </row>
        <row r="5">
          <cell r="A5" t="str">
            <v xml:space="preserve"> Communications</v>
          </cell>
          <cell r="B5">
            <v>28</v>
          </cell>
        </row>
        <row r="6">
          <cell r="A6" t="str">
            <v xml:space="preserve"> Corporate Services Division</v>
          </cell>
          <cell r="B6">
            <v>15.6</v>
          </cell>
        </row>
        <row r="7">
          <cell r="A7" t="str">
            <v xml:space="preserve"> Energy Supply Policy</v>
          </cell>
          <cell r="B7">
            <v>37</v>
          </cell>
        </row>
        <row r="8">
          <cell r="A8" t="str">
            <v xml:space="preserve"> Strategic Network and Agency Policy</v>
          </cell>
          <cell r="B8">
            <v>54</v>
          </cell>
        </row>
        <row r="9">
          <cell r="A9" t="str">
            <v xml:space="preserve"> Conservation and Renewable Energy</v>
          </cell>
          <cell r="B9">
            <v>48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FFFFFF"/>
      </a:dk2>
      <a:lt2>
        <a:srgbClr val="EEECE1"/>
      </a:lt2>
      <a:accent1>
        <a:srgbClr val="95B3D7"/>
      </a:accent1>
      <a:accent2>
        <a:srgbClr val="C15350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I64"/>
  <sheetViews>
    <sheetView tabSelected="1" topLeftCell="B1" zoomScaleNormal="100" workbookViewId="0">
      <selection activeCell="Z18" sqref="Z18"/>
    </sheetView>
  </sheetViews>
  <sheetFormatPr defaultRowHeight="15" x14ac:dyDescent="0.25"/>
  <cols>
    <col min="1" max="1" width="90.7109375" bestFit="1" customWidth="1"/>
    <col min="2" max="6" width="11.7109375" customWidth="1"/>
  </cols>
  <sheetData>
    <row r="1" spans="1:8" ht="15.75" x14ac:dyDescent="0.25">
      <c r="A1" s="56"/>
      <c r="B1" s="58" t="s">
        <v>47</v>
      </c>
      <c r="C1" s="58" t="s">
        <v>5</v>
      </c>
      <c r="D1" s="58" t="s">
        <v>6</v>
      </c>
      <c r="E1" s="58" t="s">
        <v>7</v>
      </c>
      <c r="F1" s="58" t="s">
        <v>8</v>
      </c>
      <c r="G1" s="78"/>
    </row>
    <row r="2" spans="1:8" x14ac:dyDescent="0.25">
      <c r="A2" s="80" t="s">
        <v>78</v>
      </c>
      <c r="B2" s="78">
        <f>149.607014-108</f>
        <v>41.607013999999992</v>
      </c>
      <c r="C2" s="78">
        <v>39.601714000000001</v>
      </c>
      <c r="D2" s="78">
        <v>39.601714000000001</v>
      </c>
      <c r="E2" s="78">
        <v>39.601714000000001</v>
      </c>
      <c r="F2" s="78">
        <v>39.601714000000001</v>
      </c>
      <c r="G2" s="79">
        <f>D2/$D$8</f>
        <v>1.9411294506366836E-2</v>
      </c>
    </row>
    <row r="3" spans="1:8" x14ac:dyDescent="0.25">
      <c r="A3" s="80" t="s">
        <v>77</v>
      </c>
      <c r="B3" s="78">
        <v>108</v>
      </c>
      <c r="C3" s="78"/>
      <c r="D3" s="78"/>
      <c r="E3" s="78"/>
      <c r="F3" s="78"/>
      <c r="G3" s="79"/>
    </row>
    <row r="4" spans="1:8" x14ac:dyDescent="0.25">
      <c r="A4" s="78" t="s">
        <v>55</v>
      </c>
      <c r="B4" s="78">
        <v>254.43940000000001</v>
      </c>
      <c r="C4" s="78">
        <v>266.24949999999995</v>
      </c>
      <c r="D4" s="78">
        <v>271.13600000000002</v>
      </c>
      <c r="E4" s="78">
        <v>273.59350000000001</v>
      </c>
      <c r="F4" s="78">
        <v>273.7199</v>
      </c>
      <c r="G4" s="79">
        <f t="shared" ref="G4:G7" si="0">D4/$D$8</f>
        <v>0.13290083220333038</v>
      </c>
    </row>
    <row r="5" spans="1:8" x14ac:dyDescent="0.25">
      <c r="A5" s="78" t="s">
        <v>59</v>
      </c>
      <c r="B5" s="78">
        <v>70</v>
      </c>
      <c r="C5" s="78">
        <v>280</v>
      </c>
      <c r="D5" s="78">
        <v>70</v>
      </c>
      <c r="E5" s="78" t="s">
        <v>60</v>
      </c>
      <c r="F5" s="78" t="s">
        <v>60</v>
      </c>
      <c r="G5" s="79">
        <f t="shared" si="0"/>
        <v>3.4311409234602283E-2</v>
      </c>
    </row>
    <row r="6" spans="1:8" x14ac:dyDescent="0.25">
      <c r="A6" s="78" t="s">
        <v>61</v>
      </c>
      <c r="B6" s="78">
        <v>26</v>
      </c>
      <c r="C6" s="78">
        <v>26</v>
      </c>
      <c r="D6" s="78">
        <v>26</v>
      </c>
      <c r="E6" s="78">
        <v>26</v>
      </c>
      <c r="F6" s="78">
        <v>26</v>
      </c>
      <c r="G6" s="79">
        <f t="shared" si="0"/>
        <v>1.2744237715709419E-2</v>
      </c>
    </row>
    <row r="7" spans="1:8" x14ac:dyDescent="0.25">
      <c r="A7" s="78" t="s">
        <v>71</v>
      </c>
      <c r="B7" s="78">
        <v>300</v>
      </c>
      <c r="C7" s="78">
        <v>1438</v>
      </c>
      <c r="D7" s="78">
        <v>1633.4</v>
      </c>
      <c r="E7" s="78">
        <v>1711</v>
      </c>
      <c r="F7" s="78">
        <v>1787</v>
      </c>
      <c r="G7" s="79">
        <f t="shared" si="0"/>
        <v>0.80063222633999109</v>
      </c>
    </row>
    <row r="8" spans="1:8" x14ac:dyDescent="0.25">
      <c r="A8" s="78" t="s">
        <v>67</v>
      </c>
      <c r="B8" s="78">
        <f>SUM(B2:B7)</f>
        <v>800.04641400000003</v>
      </c>
      <c r="C8" s="78">
        <f t="shared" ref="C8:F8" si="1">SUM(C2:C7)</f>
        <v>2049.8512140000003</v>
      </c>
      <c r="D8" s="78">
        <f t="shared" si="1"/>
        <v>2040.1377140000002</v>
      </c>
      <c r="E8" s="78">
        <f t="shared" si="1"/>
        <v>2050.1952139999999</v>
      </c>
      <c r="F8" s="78">
        <f t="shared" si="1"/>
        <v>2126.321614</v>
      </c>
      <c r="G8" s="79">
        <f>SUM(G2:G7)</f>
        <v>1</v>
      </c>
    </row>
    <row r="9" spans="1:8" x14ac:dyDescent="0.25">
      <c r="A9" s="84" t="s">
        <v>73</v>
      </c>
      <c r="B9" s="85"/>
      <c r="C9" s="86"/>
      <c r="D9" s="87">
        <f>(D8-C8)/C8</f>
        <v>-4.7386366062371517E-3</v>
      </c>
      <c r="E9" s="87">
        <f>(E8-D8)/D8</f>
        <v>4.9298142625285851E-3</v>
      </c>
      <c r="F9" s="87">
        <f>(F8-E8)/E8</f>
        <v>3.7131293391069298E-2</v>
      </c>
      <c r="G9" s="87">
        <f>AVERAGE(D9:F9)</f>
        <v>1.2440823682453576E-2</v>
      </c>
    </row>
    <row r="10" spans="1:8" x14ac:dyDescent="0.25">
      <c r="A10" s="84" t="s">
        <v>74</v>
      </c>
      <c r="B10" s="85"/>
      <c r="C10" s="85"/>
      <c r="D10" s="85"/>
      <c r="E10" s="87">
        <f>(E8-D8)/D8</f>
        <v>4.9298142625285851E-3</v>
      </c>
      <c r="F10" s="87">
        <f>(F8-E8)/E8</f>
        <v>3.7131293391069298E-2</v>
      </c>
      <c r="G10" s="87">
        <f>AVERAGE(E10:F10)</f>
        <v>2.1030553826798942E-2</v>
      </c>
    </row>
    <row r="11" spans="1:8" x14ac:dyDescent="0.25">
      <c r="A11" s="84" t="s">
        <v>75</v>
      </c>
      <c r="B11" s="78"/>
      <c r="C11" s="78"/>
      <c r="D11" s="78"/>
      <c r="E11" s="78"/>
      <c r="G11" s="87">
        <f>(F8-D8)/D8</f>
        <v>4.2244158033343311E-2</v>
      </c>
    </row>
    <row r="12" spans="1:8" x14ac:dyDescent="0.25">
      <c r="A12" s="84" t="s">
        <v>76</v>
      </c>
      <c r="B12" s="78"/>
      <c r="C12" s="78"/>
      <c r="D12" s="79"/>
      <c r="E12" s="79"/>
      <c r="F12" s="79"/>
      <c r="G12" s="79">
        <f>(C8-B8)/B8</f>
        <v>1.5621653670708164</v>
      </c>
    </row>
    <row r="13" spans="1:8" x14ac:dyDescent="0.25">
      <c r="C13" s="77">
        <f>(C2-B2)/B2</f>
        <v>-4.8196200765572642E-2</v>
      </c>
      <c r="D13" s="77">
        <f>(D2-C2)/C2</f>
        <v>0</v>
      </c>
      <c r="E13" s="77">
        <f>(E2-D2)/D2</f>
        <v>0</v>
      </c>
      <c r="F13" s="77">
        <f>(F2-E2)/E2</f>
        <v>0</v>
      </c>
      <c r="G13" s="88"/>
    </row>
    <row r="16" spans="1:8" x14ac:dyDescent="0.25">
      <c r="A16" s="75"/>
      <c r="B16" s="75"/>
      <c r="C16" s="75"/>
      <c r="D16" s="75"/>
      <c r="E16" s="75"/>
      <c r="F16" s="75"/>
      <c r="G16" s="75"/>
      <c r="H16" s="75"/>
    </row>
    <row r="17" spans="1:8" x14ac:dyDescent="0.25">
      <c r="A17" s="75"/>
      <c r="B17" s="75"/>
      <c r="C17" s="75"/>
      <c r="D17" s="75"/>
      <c r="E17" s="75"/>
      <c r="F17" s="75"/>
      <c r="G17" s="75"/>
      <c r="H17" s="75"/>
    </row>
    <row r="18" spans="1:8" x14ac:dyDescent="0.25">
      <c r="A18" s="75"/>
      <c r="B18" s="75"/>
      <c r="C18" s="75"/>
      <c r="D18" s="75"/>
      <c r="E18" s="75"/>
      <c r="F18" s="75"/>
      <c r="G18" s="75"/>
      <c r="H18" s="75"/>
    </row>
    <row r="19" spans="1:8" x14ac:dyDescent="0.25">
      <c r="A19" s="75"/>
      <c r="B19" s="75"/>
      <c r="C19" s="75"/>
      <c r="D19" s="75"/>
      <c r="E19" s="75"/>
      <c r="F19" s="75"/>
      <c r="G19" s="75"/>
      <c r="H19" s="75"/>
    </row>
    <row r="20" spans="1:8" x14ac:dyDescent="0.25">
      <c r="A20" s="75"/>
      <c r="B20" s="75"/>
      <c r="C20" s="75"/>
      <c r="D20" s="75"/>
      <c r="E20" s="75"/>
      <c r="F20" s="75"/>
      <c r="G20" s="75"/>
      <c r="H20" s="75"/>
    </row>
    <row r="21" spans="1:8" x14ac:dyDescent="0.25">
      <c r="A21" s="75"/>
      <c r="B21" s="75"/>
      <c r="C21" s="75"/>
      <c r="D21" s="75"/>
      <c r="E21" s="75"/>
      <c r="F21" s="75"/>
      <c r="G21" s="75"/>
      <c r="H21" s="75"/>
    </row>
    <row r="22" spans="1:8" x14ac:dyDescent="0.25">
      <c r="A22" s="75"/>
      <c r="B22" s="75"/>
      <c r="C22" s="75"/>
      <c r="D22" s="75"/>
      <c r="E22" s="75"/>
      <c r="F22" s="75"/>
      <c r="G22" s="75"/>
      <c r="H22" s="75"/>
    </row>
    <row r="23" spans="1:8" x14ac:dyDescent="0.25">
      <c r="A23" s="75"/>
      <c r="B23" s="75"/>
      <c r="C23" s="75"/>
      <c r="D23" s="75"/>
      <c r="E23" s="75"/>
      <c r="F23" s="75"/>
      <c r="G23" s="75"/>
      <c r="H23" s="75"/>
    </row>
    <row r="24" spans="1:8" x14ac:dyDescent="0.25">
      <c r="A24" s="75"/>
      <c r="B24" s="75"/>
      <c r="C24" s="75"/>
      <c r="D24" s="75"/>
      <c r="E24" s="75"/>
      <c r="F24" s="75"/>
      <c r="G24" s="75"/>
      <c r="H24" s="75"/>
    </row>
    <row r="25" spans="1:8" x14ac:dyDescent="0.25">
      <c r="A25" s="75"/>
      <c r="B25" s="75"/>
      <c r="C25" s="75"/>
      <c r="D25" s="75"/>
      <c r="E25" s="75"/>
      <c r="F25" s="75"/>
      <c r="G25" s="75"/>
      <c r="H25" s="75"/>
    </row>
    <row r="26" spans="1:8" x14ac:dyDescent="0.25">
      <c r="A26" s="75"/>
      <c r="B26" s="75"/>
      <c r="C26" s="75"/>
      <c r="D26" s="75"/>
      <c r="E26" s="75"/>
      <c r="F26" s="75"/>
      <c r="G26" s="75"/>
      <c r="H26" s="75"/>
    </row>
    <row r="27" spans="1:8" x14ac:dyDescent="0.25">
      <c r="A27" s="75"/>
      <c r="B27" s="75"/>
      <c r="C27" s="75"/>
      <c r="D27" s="75"/>
      <c r="E27" s="75"/>
      <c r="F27" s="75"/>
      <c r="G27" s="75"/>
      <c r="H27" s="75"/>
    </row>
    <row r="28" spans="1:8" x14ac:dyDescent="0.25">
      <c r="A28" s="75"/>
      <c r="B28" s="75"/>
      <c r="C28" s="75"/>
      <c r="D28" s="75"/>
      <c r="E28" s="75"/>
      <c r="F28" s="75"/>
      <c r="G28" s="75"/>
      <c r="H28" s="75"/>
    </row>
    <row r="29" spans="1:8" x14ac:dyDescent="0.25">
      <c r="A29" s="75"/>
      <c r="B29" s="75"/>
      <c r="C29" s="75"/>
      <c r="D29" s="75"/>
      <c r="E29" s="75"/>
      <c r="F29" s="75"/>
      <c r="G29" s="75"/>
      <c r="H29" s="75"/>
    </row>
    <row r="30" spans="1:8" x14ac:dyDescent="0.25">
      <c r="A30" s="75"/>
      <c r="B30" s="75"/>
      <c r="C30" s="75"/>
      <c r="D30" s="75"/>
      <c r="E30" s="75"/>
      <c r="F30" s="75"/>
      <c r="G30" s="75"/>
      <c r="H30" s="75"/>
    </row>
    <row r="31" spans="1:8" x14ac:dyDescent="0.25">
      <c r="A31" s="75"/>
      <c r="B31" s="75"/>
      <c r="C31" s="75"/>
      <c r="D31" s="75"/>
      <c r="E31" s="75"/>
      <c r="F31" s="75"/>
      <c r="G31" s="75"/>
      <c r="H31" s="75"/>
    </row>
    <row r="32" spans="1:8" x14ac:dyDescent="0.25">
      <c r="A32" s="75"/>
      <c r="B32" s="75"/>
      <c r="C32" s="75"/>
      <c r="D32" s="75"/>
      <c r="E32" s="75"/>
      <c r="F32" s="75"/>
      <c r="G32" s="75"/>
      <c r="H32" s="75"/>
    </row>
    <row r="33" spans="1:9" x14ac:dyDescent="0.25">
      <c r="A33" s="75"/>
      <c r="B33" s="75"/>
      <c r="C33" s="75"/>
      <c r="D33" s="75"/>
      <c r="E33" s="75"/>
      <c r="F33" s="75"/>
      <c r="G33" s="75"/>
      <c r="H33" s="75"/>
    </row>
    <row r="34" spans="1:9" x14ac:dyDescent="0.25">
      <c r="A34" s="75"/>
      <c r="B34" s="75"/>
      <c r="C34" s="75"/>
      <c r="D34" s="75"/>
      <c r="E34" s="75"/>
      <c r="F34" s="75"/>
      <c r="G34" s="75"/>
      <c r="H34" s="75"/>
    </row>
    <row r="35" spans="1:9" x14ac:dyDescent="0.25">
      <c r="A35" s="75"/>
      <c r="B35" s="75"/>
      <c r="C35" s="75"/>
      <c r="D35" s="75"/>
      <c r="E35" s="75"/>
      <c r="F35" s="75"/>
      <c r="G35" s="75"/>
      <c r="H35" s="75"/>
    </row>
    <row r="36" spans="1:9" x14ac:dyDescent="0.25">
      <c r="A36" s="75"/>
      <c r="B36" s="75"/>
      <c r="C36" s="75"/>
      <c r="D36" s="75"/>
      <c r="E36" s="75"/>
      <c r="F36" s="75"/>
      <c r="G36" s="75"/>
      <c r="H36" s="75"/>
    </row>
    <row r="37" spans="1:9" x14ac:dyDescent="0.25">
      <c r="A37" s="75"/>
      <c r="B37" s="75"/>
      <c r="C37" s="75"/>
      <c r="D37" s="75"/>
      <c r="E37" s="75"/>
      <c r="F37" s="75"/>
      <c r="G37" s="75"/>
      <c r="H37" s="75"/>
    </row>
    <row r="38" spans="1:9" x14ac:dyDescent="0.25">
      <c r="A38" s="75"/>
      <c r="B38" s="75"/>
      <c r="C38" s="75"/>
      <c r="D38" s="75"/>
      <c r="E38" s="75"/>
      <c r="F38" s="75"/>
      <c r="G38" s="75"/>
      <c r="H38" s="75"/>
    </row>
    <row r="39" spans="1:9" x14ac:dyDescent="0.25">
      <c r="A39" s="75"/>
      <c r="B39" s="75"/>
      <c r="C39" s="75"/>
      <c r="D39" s="75"/>
      <c r="E39" s="75"/>
      <c r="F39" s="75"/>
      <c r="G39" s="75"/>
      <c r="H39" s="75"/>
    </row>
    <row r="40" spans="1:9" x14ac:dyDescent="0.25">
      <c r="A40" s="75"/>
      <c r="B40" s="75"/>
      <c r="C40" s="75"/>
      <c r="D40" s="75"/>
      <c r="E40" s="75"/>
      <c r="F40" s="75"/>
      <c r="G40" s="75"/>
      <c r="H40" s="75"/>
      <c r="I40" s="75"/>
    </row>
    <row r="41" spans="1:9" x14ac:dyDescent="0.25">
      <c r="A41" s="75"/>
      <c r="B41" s="75"/>
      <c r="C41" s="75"/>
      <c r="D41" s="75"/>
      <c r="E41" s="75"/>
      <c r="F41" s="75"/>
      <c r="G41" s="75"/>
      <c r="H41" s="75"/>
      <c r="I41" s="75"/>
    </row>
    <row r="42" spans="1:9" x14ac:dyDescent="0.25">
      <c r="A42" s="75"/>
      <c r="B42" s="75"/>
      <c r="C42" s="75"/>
      <c r="D42" s="75"/>
      <c r="E42" s="75"/>
      <c r="F42" s="75"/>
      <c r="G42" s="75"/>
      <c r="H42" s="75"/>
      <c r="I42" s="75"/>
    </row>
    <row r="43" spans="1:9" x14ac:dyDescent="0.25">
      <c r="A43" s="75"/>
      <c r="B43" s="75"/>
      <c r="C43" s="75"/>
      <c r="D43" s="75"/>
      <c r="E43" s="75"/>
      <c r="F43" s="75"/>
      <c r="G43" s="75"/>
      <c r="H43" s="75"/>
      <c r="I43" s="75"/>
    </row>
    <row r="44" spans="1:9" x14ac:dyDescent="0.25">
      <c r="A44" s="75"/>
      <c r="B44" s="75"/>
      <c r="C44" s="75"/>
      <c r="D44" s="75"/>
      <c r="E44" s="75"/>
      <c r="F44" s="75"/>
      <c r="G44" s="75"/>
      <c r="H44" s="75"/>
      <c r="I44" s="75"/>
    </row>
    <row r="45" spans="1:9" x14ac:dyDescent="0.25">
      <c r="A45" s="75"/>
      <c r="B45" s="75"/>
      <c r="C45" s="75"/>
      <c r="D45" s="75"/>
      <c r="E45" s="75"/>
      <c r="F45" s="75"/>
      <c r="G45" s="75"/>
      <c r="H45" s="75"/>
      <c r="I45" s="75"/>
    </row>
    <row r="46" spans="1:9" x14ac:dyDescent="0.25">
      <c r="A46" s="75"/>
      <c r="B46" s="75"/>
      <c r="C46" s="75"/>
      <c r="D46" s="75"/>
      <c r="E46" s="75"/>
      <c r="F46" s="75"/>
      <c r="G46" s="75"/>
      <c r="H46" s="75"/>
      <c r="I46" s="75"/>
    </row>
    <row r="47" spans="1:9" x14ac:dyDescent="0.25">
      <c r="A47" s="75"/>
      <c r="B47" s="75"/>
      <c r="C47" s="75"/>
      <c r="D47" s="75"/>
      <c r="E47" s="75"/>
      <c r="F47" s="75"/>
      <c r="G47" s="75"/>
      <c r="H47" s="75"/>
      <c r="I47" s="75"/>
    </row>
    <row r="48" spans="1:9" x14ac:dyDescent="0.25">
      <c r="A48" s="75"/>
      <c r="B48" s="75"/>
      <c r="C48" s="75"/>
      <c r="D48" s="75"/>
      <c r="E48" s="75"/>
      <c r="F48" s="75"/>
      <c r="G48" s="75"/>
      <c r="H48" s="75"/>
      <c r="I48" s="75"/>
    </row>
    <row r="49" spans="1:9" x14ac:dyDescent="0.25">
      <c r="A49" s="75"/>
      <c r="B49" s="75"/>
      <c r="C49" s="75"/>
      <c r="D49" s="75"/>
      <c r="E49" s="75"/>
      <c r="F49" s="75"/>
      <c r="G49" s="75"/>
      <c r="H49" s="75"/>
      <c r="I49" s="75"/>
    </row>
    <row r="50" spans="1:9" x14ac:dyDescent="0.25">
      <c r="A50" s="75"/>
      <c r="B50" s="75"/>
      <c r="C50" s="75"/>
      <c r="D50" s="75"/>
      <c r="E50" s="75"/>
      <c r="F50" s="75"/>
      <c r="G50" s="75"/>
      <c r="H50" s="75"/>
      <c r="I50" s="75"/>
    </row>
    <row r="51" spans="1:9" x14ac:dyDescent="0.25">
      <c r="A51" s="75"/>
      <c r="B51" s="75"/>
      <c r="C51" s="75"/>
      <c r="D51" s="75"/>
      <c r="E51" s="75"/>
      <c r="F51" s="75"/>
      <c r="G51" s="75"/>
      <c r="H51" s="75"/>
      <c r="I51" s="75"/>
    </row>
    <row r="52" spans="1:9" x14ac:dyDescent="0.25">
      <c r="A52" s="75"/>
      <c r="B52" s="75"/>
      <c r="C52" s="75"/>
      <c r="D52" s="75"/>
      <c r="E52" s="75"/>
      <c r="F52" s="75"/>
      <c r="G52" s="75"/>
      <c r="H52" s="75"/>
      <c r="I52" s="75"/>
    </row>
    <row r="53" spans="1:9" x14ac:dyDescent="0.25">
      <c r="A53" s="75"/>
      <c r="B53" s="75"/>
      <c r="C53" s="75"/>
      <c r="D53" s="75"/>
      <c r="E53" s="75"/>
      <c r="F53" s="75"/>
      <c r="G53" s="75"/>
      <c r="H53" s="75"/>
      <c r="I53" s="75"/>
    </row>
    <row r="54" spans="1:9" x14ac:dyDescent="0.25">
      <c r="A54" s="75"/>
      <c r="B54" s="75"/>
      <c r="C54" s="75"/>
      <c r="D54" s="75"/>
      <c r="E54" s="75"/>
      <c r="F54" s="75"/>
      <c r="G54" s="75"/>
      <c r="H54" s="75"/>
      <c r="I54" s="75"/>
    </row>
    <row r="55" spans="1:9" x14ac:dyDescent="0.25">
      <c r="A55" s="75"/>
      <c r="B55" s="75"/>
      <c r="C55" s="75"/>
      <c r="D55" s="75"/>
      <c r="E55" s="75"/>
      <c r="F55" s="75"/>
      <c r="G55" s="75"/>
      <c r="H55" s="75"/>
      <c r="I55" s="75"/>
    </row>
    <row r="56" spans="1:9" x14ac:dyDescent="0.25">
      <c r="A56" s="75"/>
      <c r="B56" s="75"/>
      <c r="C56" s="75"/>
      <c r="D56" s="75"/>
      <c r="E56" s="75"/>
      <c r="F56" s="75"/>
      <c r="G56" s="75"/>
      <c r="H56" s="75"/>
      <c r="I56" s="75"/>
    </row>
    <row r="57" spans="1:9" x14ac:dyDescent="0.25">
      <c r="A57" s="75"/>
      <c r="B57" s="75"/>
      <c r="C57" s="75"/>
      <c r="D57" s="75"/>
      <c r="E57" s="75"/>
      <c r="F57" s="75"/>
      <c r="G57" s="75"/>
      <c r="H57" s="75"/>
      <c r="I57" s="75"/>
    </row>
    <row r="58" spans="1:9" x14ac:dyDescent="0.25">
      <c r="A58" s="75"/>
      <c r="B58" s="75"/>
      <c r="C58" s="75"/>
      <c r="D58" s="75"/>
      <c r="E58" s="75"/>
      <c r="F58" s="75"/>
      <c r="G58" s="75"/>
      <c r="H58" s="75"/>
      <c r="I58" s="75"/>
    </row>
    <row r="59" spans="1:9" x14ac:dyDescent="0.25">
      <c r="A59" s="75"/>
      <c r="B59" s="75"/>
      <c r="C59" s="75"/>
      <c r="D59" s="75"/>
      <c r="E59" s="75"/>
      <c r="F59" s="75"/>
      <c r="G59" s="75"/>
      <c r="H59" s="75"/>
      <c r="I59" s="75"/>
    </row>
    <row r="60" spans="1:9" x14ac:dyDescent="0.25">
      <c r="A60" s="75"/>
      <c r="B60" s="75"/>
      <c r="C60" s="75"/>
      <c r="D60" s="75"/>
      <c r="E60" s="75"/>
      <c r="F60" s="75"/>
      <c r="G60" s="75"/>
      <c r="H60" s="75"/>
      <c r="I60" s="75"/>
    </row>
    <row r="61" spans="1:9" x14ac:dyDescent="0.25">
      <c r="A61" s="75"/>
      <c r="B61" s="75"/>
      <c r="C61" s="75"/>
      <c r="D61" s="75"/>
      <c r="E61" s="75"/>
      <c r="F61" s="75"/>
      <c r="G61" s="75"/>
      <c r="H61" s="75"/>
      <c r="I61" s="75"/>
    </row>
    <row r="62" spans="1:9" x14ac:dyDescent="0.25">
      <c r="A62" s="75"/>
      <c r="B62" s="75"/>
      <c r="C62" s="75"/>
      <c r="D62" s="75"/>
      <c r="E62" s="75"/>
      <c r="F62" s="75"/>
      <c r="G62" s="75"/>
      <c r="H62" s="75"/>
      <c r="I62" s="75"/>
    </row>
    <row r="63" spans="1:9" x14ac:dyDescent="0.25">
      <c r="A63" s="75"/>
      <c r="B63" s="75"/>
      <c r="C63" s="75"/>
      <c r="D63" s="75"/>
      <c r="E63" s="75"/>
      <c r="F63" s="75"/>
      <c r="G63" s="75"/>
      <c r="H63" s="75"/>
      <c r="I63" s="75"/>
    </row>
    <row r="64" spans="1:9" x14ac:dyDescent="0.25">
      <c r="A64" s="75"/>
      <c r="B64" s="75"/>
      <c r="C64" s="75"/>
      <c r="D64" s="75"/>
      <c r="E64" s="75"/>
      <c r="F64" s="75"/>
      <c r="G64" s="75"/>
      <c r="H64" s="75"/>
      <c r="I64" s="7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</sheetPr>
  <dimension ref="A1:Q42"/>
  <sheetViews>
    <sheetView zoomScale="85" zoomScaleNormal="85" workbookViewId="0">
      <selection activeCell="A31" sqref="A31"/>
    </sheetView>
  </sheetViews>
  <sheetFormatPr defaultRowHeight="15" x14ac:dyDescent="0.25"/>
  <cols>
    <col min="1" max="1" width="80.7109375" style="64" bestFit="1" customWidth="1"/>
    <col min="2" max="2" width="15.140625" style="64" customWidth="1"/>
    <col min="3" max="7" width="13.85546875" style="64" customWidth="1"/>
    <col min="8" max="9" width="9.140625" style="64"/>
    <col min="10" max="10" width="9.85546875" style="64" bestFit="1" customWidth="1"/>
    <col min="11" max="11" width="9.140625" style="64"/>
    <col min="12" max="12" width="12.5703125" style="64" bestFit="1" customWidth="1"/>
    <col min="13" max="15" width="14" style="64" customWidth="1"/>
    <col min="16" max="16384" width="9.140625" style="64"/>
  </cols>
  <sheetData>
    <row r="1" spans="1:7" s="56" customFormat="1" ht="15.75" x14ac:dyDescent="0.25">
      <c r="B1" s="58" t="s">
        <v>47</v>
      </c>
      <c r="C1" s="58" t="s">
        <v>5</v>
      </c>
      <c r="D1" s="58" t="s">
        <v>6</v>
      </c>
      <c r="E1" s="58" t="s">
        <v>7</v>
      </c>
      <c r="F1" s="58" t="s">
        <v>8</v>
      </c>
      <c r="G1" s="58"/>
    </row>
    <row r="2" spans="1:7" s="56" customFormat="1" hidden="1" x14ac:dyDescent="0.2"/>
    <row r="3" spans="1:7" s="56" customFormat="1" ht="15.75" hidden="1" x14ac:dyDescent="0.25">
      <c r="A3" s="59" t="s">
        <v>48</v>
      </c>
      <c r="B3" s="60">
        <f>SUM(B4:B8)</f>
        <v>213.1</v>
      </c>
      <c r="C3" s="60">
        <f>SUM(C4:C8)</f>
        <v>214.5</v>
      </c>
      <c r="D3" s="60">
        <f>SUM(D4:D8)</f>
        <v>214.5</v>
      </c>
      <c r="E3" s="60">
        <f>SUM(E4:E8)</f>
        <v>214.5</v>
      </c>
      <c r="F3" s="60">
        <f>SUM(F4:F8)</f>
        <v>214.5</v>
      </c>
      <c r="G3" s="60"/>
    </row>
    <row r="4" spans="1:7" s="56" customFormat="1" hidden="1" x14ac:dyDescent="0.2">
      <c r="A4" s="61" t="s">
        <v>49</v>
      </c>
      <c r="B4" s="62">
        <v>180.6</v>
      </c>
      <c r="C4" s="62">
        <v>181.4</v>
      </c>
      <c r="D4" s="62">
        <v>181.4</v>
      </c>
      <c r="E4" s="62">
        <v>181.4</v>
      </c>
      <c r="F4" s="62">
        <v>181.4</v>
      </c>
      <c r="G4" s="62"/>
    </row>
    <row r="5" spans="1:7" s="56" customFormat="1" hidden="1" x14ac:dyDescent="0.2">
      <c r="A5" s="61" t="s">
        <v>50</v>
      </c>
      <c r="B5" s="62"/>
      <c r="C5" s="62"/>
      <c r="D5" s="62"/>
      <c r="E5" s="62"/>
      <c r="F5" s="62"/>
      <c r="G5" s="62"/>
    </row>
    <row r="6" spans="1:7" s="56" customFormat="1" hidden="1" x14ac:dyDescent="0.2">
      <c r="A6" s="61" t="s">
        <v>51</v>
      </c>
      <c r="B6" s="62"/>
      <c r="C6" s="62"/>
      <c r="D6" s="62"/>
      <c r="E6" s="62"/>
      <c r="F6" s="62"/>
      <c r="G6" s="62"/>
    </row>
    <row r="7" spans="1:7" s="56" customFormat="1" hidden="1" x14ac:dyDescent="0.2">
      <c r="A7" s="61"/>
      <c r="B7" s="62"/>
      <c r="C7" s="62"/>
      <c r="D7" s="62"/>
      <c r="E7" s="62"/>
      <c r="F7" s="62"/>
      <c r="G7" s="62"/>
    </row>
    <row r="8" spans="1:7" s="56" customFormat="1" hidden="1" x14ac:dyDescent="0.2">
      <c r="A8" s="61" t="s">
        <v>52</v>
      </c>
      <c r="B8" s="62">
        <v>32.5</v>
      </c>
      <c r="C8" s="62">
        <v>33.1</v>
      </c>
      <c r="D8" s="62">
        <v>33.1</v>
      </c>
      <c r="E8" s="62">
        <v>33.1</v>
      </c>
      <c r="F8" s="62">
        <v>33.1</v>
      </c>
      <c r="G8" s="62"/>
    </row>
    <row r="9" spans="1:7" s="56" customFormat="1" hidden="1" x14ac:dyDescent="0.2">
      <c r="A9" s="61" t="s">
        <v>53</v>
      </c>
      <c r="B9" s="62">
        <v>38.752900000000004</v>
      </c>
      <c r="C9" s="62">
        <v>39.454099999999997</v>
      </c>
      <c r="D9" s="62">
        <v>38.481099999999998</v>
      </c>
      <c r="E9" s="62">
        <v>38.481099999999998</v>
      </c>
      <c r="F9" s="62">
        <v>38.481099999999998</v>
      </c>
      <c r="G9" s="62"/>
    </row>
    <row r="10" spans="1:7" s="56" customFormat="1" hidden="1" x14ac:dyDescent="0.2">
      <c r="A10" s="61" t="s">
        <v>51</v>
      </c>
      <c r="B10" s="62">
        <f>B9-B8</f>
        <v>6.2529000000000039</v>
      </c>
      <c r="C10" s="62">
        <f>C9-C8</f>
        <v>6.3540999999999954</v>
      </c>
      <c r="D10" s="62">
        <f>D9-D8</f>
        <v>5.3810999999999964</v>
      </c>
      <c r="E10" s="62">
        <f>E9-E8</f>
        <v>5.3810999999999964</v>
      </c>
      <c r="F10" s="62">
        <f>F9-F8</f>
        <v>5.3810999999999964</v>
      </c>
      <c r="G10" s="62"/>
    </row>
    <row r="11" spans="1:7" s="56" customFormat="1" hidden="1" x14ac:dyDescent="0.2"/>
    <row r="12" spans="1:7" s="56" customFormat="1" hidden="1" x14ac:dyDescent="0.2"/>
    <row r="13" spans="1:7" s="56" customFormat="1" ht="15.75" hidden="1" x14ac:dyDescent="0.25">
      <c r="A13" s="59" t="s">
        <v>54</v>
      </c>
      <c r="B13" s="60">
        <v>28.2</v>
      </c>
      <c r="C13" s="60">
        <f>SUM(C14:C18)</f>
        <v>30.2</v>
      </c>
      <c r="D13" s="60">
        <f>SUM(D14:D18)</f>
        <v>30.2</v>
      </c>
      <c r="E13" s="60">
        <f>SUM(E14:E18)</f>
        <v>30.2</v>
      </c>
      <c r="F13" s="60">
        <f>SUM(F14:F18)</f>
        <v>30.2</v>
      </c>
      <c r="G13" s="60"/>
    </row>
    <row r="14" spans="1:7" s="56" customFormat="1" hidden="1" x14ac:dyDescent="0.2">
      <c r="A14" s="61" t="s">
        <v>49</v>
      </c>
      <c r="B14" s="62">
        <v>27.4</v>
      </c>
      <c r="C14" s="62">
        <v>29.3</v>
      </c>
      <c r="D14" s="62">
        <v>29.3</v>
      </c>
      <c r="E14" s="62">
        <v>29.3</v>
      </c>
      <c r="F14" s="62">
        <v>29.3</v>
      </c>
      <c r="G14" s="62"/>
    </row>
    <row r="15" spans="1:7" s="56" customFormat="1" hidden="1" x14ac:dyDescent="0.2">
      <c r="A15" s="61" t="s">
        <v>50</v>
      </c>
      <c r="B15" s="62"/>
      <c r="C15" s="62"/>
      <c r="D15" s="62"/>
      <c r="E15" s="62"/>
      <c r="F15" s="62"/>
      <c r="G15" s="62"/>
    </row>
    <row r="16" spans="1:7" s="56" customFormat="1" hidden="1" x14ac:dyDescent="0.2">
      <c r="A16" s="61" t="s">
        <v>51</v>
      </c>
      <c r="B16" s="62"/>
      <c r="C16" s="62"/>
      <c r="D16" s="62"/>
      <c r="E16" s="62"/>
      <c r="F16" s="62"/>
      <c r="G16" s="62"/>
    </row>
    <row r="17" spans="1:13" s="56" customFormat="1" hidden="1" x14ac:dyDescent="0.2">
      <c r="A17" s="61"/>
      <c r="B17" s="62"/>
      <c r="C17" s="62"/>
      <c r="D17" s="62"/>
      <c r="E17" s="62"/>
      <c r="F17" s="62"/>
      <c r="G17" s="62"/>
    </row>
    <row r="18" spans="1:13" s="56" customFormat="1" hidden="1" x14ac:dyDescent="0.2">
      <c r="A18" s="61" t="s">
        <v>52</v>
      </c>
      <c r="B18" s="62">
        <v>0.9</v>
      </c>
      <c r="C18" s="62">
        <v>0.9</v>
      </c>
      <c r="D18" s="62">
        <v>0.9</v>
      </c>
      <c r="E18" s="62">
        <v>0.9</v>
      </c>
      <c r="F18" s="62">
        <v>0.9</v>
      </c>
      <c r="G18" s="62"/>
    </row>
    <row r="19" spans="1:13" s="56" customFormat="1" hidden="1" x14ac:dyDescent="0.2">
      <c r="A19" s="61" t="s">
        <v>53</v>
      </c>
      <c r="B19" s="62">
        <v>0.93859999999999999</v>
      </c>
      <c r="C19" s="62">
        <v>0.98350000000000004</v>
      </c>
      <c r="D19" s="62">
        <v>0.93540000000000001</v>
      </c>
      <c r="E19" s="62">
        <v>0.80120000000000002</v>
      </c>
      <c r="F19" s="62">
        <v>0.56499999999999995</v>
      </c>
      <c r="G19" s="62"/>
    </row>
    <row r="20" spans="1:13" s="56" customFormat="1" hidden="1" x14ac:dyDescent="0.2">
      <c r="A20" s="61" t="s">
        <v>51</v>
      </c>
      <c r="B20" s="62">
        <f>B19-B18</f>
        <v>3.8599999999999968E-2</v>
      </c>
      <c r="C20" s="62">
        <f>C19-C18</f>
        <v>8.3500000000000019E-2</v>
      </c>
      <c r="D20" s="62">
        <f>D19-D18</f>
        <v>3.5399999999999987E-2</v>
      </c>
      <c r="E20" s="62">
        <f>E19-E18</f>
        <v>-9.8799999999999999E-2</v>
      </c>
      <c r="F20" s="62">
        <f>F19-F18</f>
        <v>-0.33500000000000008</v>
      </c>
      <c r="G20" s="62"/>
    </row>
    <row r="21" spans="1:13" s="56" customFormat="1" hidden="1" x14ac:dyDescent="0.2"/>
    <row r="22" spans="1:13" s="56" customFormat="1" hidden="1" x14ac:dyDescent="0.2"/>
    <row r="23" spans="1:13" s="56" customFormat="1" hidden="1" x14ac:dyDescent="0.2"/>
    <row r="24" spans="1:13" s="56" customFormat="1" hidden="1" x14ac:dyDescent="0.2"/>
    <row r="25" spans="1:13" s="56" customFormat="1" hidden="1" x14ac:dyDescent="0.2"/>
    <row r="26" spans="1:13" s="56" customFormat="1" hidden="1" x14ac:dyDescent="0.2"/>
    <row r="27" spans="1:13" s="56" customFormat="1" hidden="1" x14ac:dyDescent="0.2"/>
    <row r="28" spans="1:13" s="56" customFormat="1" hidden="1" x14ac:dyDescent="0.2"/>
    <row r="29" spans="1:13" s="56" customFormat="1" hidden="1" x14ac:dyDescent="0.2"/>
    <row r="30" spans="1:13" s="56" customFormat="1" ht="15.75" x14ac:dyDescent="0.25">
      <c r="A30" s="81" t="s">
        <v>68</v>
      </c>
      <c r="B30" s="82">
        <v>70</v>
      </c>
      <c r="C30" s="82">
        <v>280</v>
      </c>
      <c r="D30" s="82">
        <v>70</v>
      </c>
      <c r="E30" s="82" t="s">
        <v>60</v>
      </c>
      <c r="F30" s="82" t="s">
        <v>60</v>
      </c>
      <c r="G30" s="76">
        <f t="shared" ref="G30:G37" si="0">D30/$D$41</f>
        <v>3.4311409470056849E-2</v>
      </c>
    </row>
    <row r="31" spans="1:13" s="56" customFormat="1" ht="15.75" x14ac:dyDescent="0.25">
      <c r="A31" s="81" t="s">
        <v>78</v>
      </c>
      <c r="B31" s="82">
        <f>15.1639+23.9237+0.002+0.001</f>
        <v>39.090600000000002</v>
      </c>
      <c r="C31" s="82">
        <f>15.0752+21.0121+0.064+0.002+0.001</f>
        <v>36.154299999999999</v>
      </c>
      <c r="D31" s="82">
        <f>15.0752+21.0121+0.064+0.002+0.001</f>
        <v>36.154299999999999</v>
      </c>
      <c r="E31" s="82">
        <f>15.0752+21.0121+0.064+0.002+0.001</f>
        <v>36.154299999999999</v>
      </c>
      <c r="F31" s="82">
        <f>15.0752+21.0121+0.064+0.002+0.001</f>
        <v>36.154299999999999</v>
      </c>
      <c r="G31" s="76">
        <f t="shared" si="0"/>
        <v>1.7721499877189663E-2</v>
      </c>
      <c r="J31" s="67"/>
      <c r="K31" s="67"/>
      <c r="L31" s="67"/>
      <c r="M31" s="67"/>
    </row>
    <row r="32" spans="1:13" s="56" customFormat="1" ht="15.75" x14ac:dyDescent="0.25">
      <c r="A32" s="81" t="s">
        <v>61</v>
      </c>
      <c r="B32" s="82">
        <v>26</v>
      </c>
      <c r="C32" s="82">
        <v>26</v>
      </c>
      <c r="D32" s="82">
        <v>26</v>
      </c>
      <c r="E32" s="82">
        <v>26</v>
      </c>
      <c r="F32" s="82">
        <v>26</v>
      </c>
      <c r="G32" s="76">
        <f t="shared" si="0"/>
        <v>1.2744237803163973E-2</v>
      </c>
    </row>
    <row r="33" spans="1:17" s="56" customFormat="1" ht="15.75" x14ac:dyDescent="0.25">
      <c r="A33" s="81" t="s">
        <v>71</v>
      </c>
      <c r="B33" s="82">
        <v>300</v>
      </c>
      <c r="C33" s="82">
        <v>1438</v>
      </c>
      <c r="D33" s="82">
        <v>1633.4</v>
      </c>
      <c r="E33" s="82">
        <v>1711</v>
      </c>
      <c r="F33" s="82">
        <v>1787</v>
      </c>
      <c r="G33" s="76">
        <f t="shared" si="0"/>
        <v>0.80063223183415522</v>
      </c>
      <c r="L33" s="57"/>
      <c r="M33" s="73"/>
      <c r="N33" s="74"/>
    </row>
    <row r="34" spans="1:17" s="56" customFormat="1" ht="15.75" x14ac:dyDescent="0.25">
      <c r="A34" s="81" t="s">
        <v>62</v>
      </c>
      <c r="B34" s="82">
        <f>195.4566+21.0398</f>
        <v>216.49639999999999</v>
      </c>
      <c r="C34" s="82">
        <v>218.36170000000001</v>
      </c>
      <c r="D34" s="82">
        <v>222.93049999999999</v>
      </c>
      <c r="E34" s="82">
        <v>225.7534</v>
      </c>
      <c r="F34" s="82">
        <v>225.7534</v>
      </c>
      <c r="G34" s="76">
        <f t="shared" si="0"/>
        <v>0.1092722809837787</v>
      </c>
      <c r="I34" s="73"/>
      <c r="J34" s="73"/>
      <c r="K34" s="73"/>
      <c r="L34" s="73"/>
      <c r="M34" s="73"/>
    </row>
    <row r="35" spans="1:17" s="56" customFormat="1" ht="15.75" x14ac:dyDescent="0.25">
      <c r="A35" s="81" t="s">
        <v>63</v>
      </c>
      <c r="B35" s="82">
        <f>37.002+0.941</f>
        <v>37.943000000000005</v>
      </c>
      <c r="C35" s="82">
        <v>45.7378</v>
      </c>
      <c r="D35" s="82">
        <v>46.025500000000001</v>
      </c>
      <c r="E35" s="82">
        <v>45.990099999999998</v>
      </c>
      <c r="F35" s="82">
        <v>45.466500000000003</v>
      </c>
      <c r="G35" s="76">
        <f t="shared" si="0"/>
        <v>2.2559996808058595E-2</v>
      </c>
    </row>
    <row r="36" spans="1:17" s="56" customFormat="1" ht="15.75" x14ac:dyDescent="0.25">
      <c r="A36" s="81" t="s">
        <v>69</v>
      </c>
      <c r="B36" s="82"/>
      <c r="C36" s="82">
        <v>2.15</v>
      </c>
      <c r="D36" s="82">
        <v>2.1800000000000002</v>
      </c>
      <c r="E36" s="82">
        <v>1.85</v>
      </c>
      <c r="F36" s="82">
        <v>2.5</v>
      </c>
      <c r="G36" s="76">
        <f t="shared" si="0"/>
        <v>1.0685553234960562E-3</v>
      </c>
    </row>
    <row r="37" spans="1:17" s="56" customFormat="1" ht="15.75" x14ac:dyDescent="0.25">
      <c r="A37" s="81" t="s">
        <v>57</v>
      </c>
      <c r="B37" s="82">
        <f>1.9+1.3474+0.2</f>
        <v>3.4474</v>
      </c>
      <c r="C37" s="82">
        <f>1.9+1.3474+0.2</f>
        <v>3.4474</v>
      </c>
      <c r="D37" s="82">
        <f>1.9+1.3474+0.2</f>
        <v>3.4474</v>
      </c>
      <c r="E37" s="82">
        <f>1.9+1.3474+0.2</f>
        <v>3.4474</v>
      </c>
      <c r="F37" s="82">
        <f>1.9+1.3474+0.2</f>
        <v>3.4474</v>
      </c>
      <c r="G37" s="76">
        <f t="shared" si="0"/>
        <v>1.6897879001010569E-3</v>
      </c>
    </row>
    <row r="38" spans="1:17" s="56" customFormat="1" ht="15.75" x14ac:dyDescent="0.25">
      <c r="A38" s="68"/>
      <c r="B38" s="70"/>
      <c r="C38" s="70"/>
      <c r="D38" s="70"/>
      <c r="E38" s="70"/>
      <c r="F38" s="70"/>
      <c r="G38" s="76"/>
      <c r="L38" s="57"/>
      <c r="M38" s="73"/>
      <c r="N38" s="74"/>
      <c r="O38" s="74"/>
      <c r="P38" s="74"/>
      <c r="Q38" s="71"/>
    </row>
    <row r="39" spans="1:17" s="56" customFormat="1" ht="15.75" x14ac:dyDescent="0.25">
      <c r="A39" s="68"/>
      <c r="B39" s="70"/>
      <c r="C39" s="70"/>
      <c r="D39" s="70"/>
      <c r="E39" s="70"/>
      <c r="F39" s="70"/>
      <c r="G39" s="76"/>
    </row>
    <row r="40" spans="1:17" s="56" customFormat="1" ht="15.75" x14ac:dyDescent="0.25">
      <c r="A40" s="68"/>
      <c r="B40" s="70"/>
      <c r="C40" s="70"/>
      <c r="D40" s="70"/>
      <c r="E40" s="70"/>
      <c r="F40" s="70"/>
      <c r="G40" s="76"/>
      <c r="K40" s="57"/>
      <c r="L40" s="73"/>
      <c r="M40" s="73"/>
      <c r="N40" s="73"/>
      <c r="O40" s="73"/>
      <c r="P40" s="73"/>
    </row>
    <row r="41" spans="1:17" s="56" customFormat="1" ht="15.75" x14ac:dyDescent="0.25">
      <c r="A41" s="66"/>
      <c r="B41" s="69">
        <f t="shared" ref="B41:G41" si="1">SUM(B30:B40)</f>
        <v>692.97739999999999</v>
      </c>
      <c r="C41" s="69">
        <f t="shared" si="1"/>
        <v>2049.8512000000001</v>
      </c>
      <c r="D41" s="69">
        <f t="shared" si="1"/>
        <v>2040.1377</v>
      </c>
      <c r="E41" s="69">
        <f t="shared" si="1"/>
        <v>2050.1951999999997</v>
      </c>
      <c r="F41" s="69">
        <f t="shared" si="1"/>
        <v>2126.3215999999998</v>
      </c>
      <c r="G41" s="76">
        <f t="shared" si="1"/>
        <v>1.0000000000000002</v>
      </c>
    </row>
    <row r="42" spans="1:17" s="63" customFormat="1" ht="15.75" x14ac:dyDescent="0.25">
      <c r="A42" s="66"/>
      <c r="B42" s="70"/>
      <c r="C42" s="72"/>
      <c r="D42" s="72"/>
      <c r="E42" s="72"/>
      <c r="F42" s="72"/>
      <c r="G42" s="72"/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5"/>
  <sheetViews>
    <sheetView topLeftCell="A30" zoomScale="85" zoomScaleNormal="85" workbookViewId="0">
      <selection activeCell="C33" sqref="C33"/>
    </sheetView>
  </sheetViews>
  <sheetFormatPr defaultRowHeight="15" x14ac:dyDescent="0.25"/>
  <cols>
    <col min="1" max="1" width="80.7109375" style="64" bestFit="1" customWidth="1"/>
    <col min="2" max="2" width="15.140625" style="64" customWidth="1"/>
    <col min="3" max="7" width="13.85546875" style="64" customWidth="1"/>
    <col min="8" max="9" width="9.140625" style="64"/>
    <col min="10" max="10" width="9.85546875" style="64" bestFit="1" customWidth="1"/>
    <col min="11" max="11" width="9.140625" style="64"/>
    <col min="12" max="12" width="12.5703125" style="64" bestFit="1" customWidth="1"/>
    <col min="13" max="15" width="14" style="64" customWidth="1"/>
    <col min="16" max="16384" width="9.140625" style="64"/>
  </cols>
  <sheetData>
    <row r="1" spans="1:7" s="56" customFormat="1" ht="15.75" x14ac:dyDescent="0.25">
      <c r="B1" s="58" t="s">
        <v>47</v>
      </c>
      <c r="C1" s="58" t="s">
        <v>5</v>
      </c>
      <c r="D1" s="58" t="s">
        <v>6</v>
      </c>
      <c r="E1" s="58" t="s">
        <v>7</v>
      </c>
      <c r="F1" s="58" t="s">
        <v>8</v>
      </c>
      <c r="G1" s="58"/>
    </row>
    <row r="2" spans="1:7" s="56" customFormat="1" hidden="1" x14ac:dyDescent="0.2"/>
    <row r="3" spans="1:7" s="56" customFormat="1" ht="15.75" hidden="1" x14ac:dyDescent="0.25">
      <c r="A3" s="59" t="s">
        <v>48</v>
      </c>
      <c r="B3" s="60">
        <f>SUM(B4:B8)</f>
        <v>213.1</v>
      </c>
      <c r="C3" s="60">
        <f>SUM(C4:C8)</f>
        <v>214.5</v>
      </c>
      <c r="D3" s="60">
        <f>SUM(D4:D8)</f>
        <v>214.5</v>
      </c>
      <c r="E3" s="60">
        <f>SUM(E4:E8)</f>
        <v>214.5</v>
      </c>
      <c r="F3" s="60">
        <f>SUM(F4:F8)</f>
        <v>214.5</v>
      </c>
      <c r="G3" s="60"/>
    </row>
    <row r="4" spans="1:7" s="56" customFormat="1" hidden="1" x14ac:dyDescent="0.2">
      <c r="A4" s="61" t="s">
        <v>49</v>
      </c>
      <c r="B4" s="62">
        <v>180.6</v>
      </c>
      <c r="C4" s="62">
        <v>181.4</v>
      </c>
      <c r="D4" s="62">
        <v>181.4</v>
      </c>
      <c r="E4" s="62">
        <v>181.4</v>
      </c>
      <c r="F4" s="62">
        <v>181.4</v>
      </c>
      <c r="G4" s="62"/>
    </row>
    <row r="5" spans="1:7" s="56" customFormat="1" hidden="1" x14ac:dyDescent="0.2">
      <c r="A5" s="61" t="s">
        <v>50</v>
      </c>
      <c r="B5" s="62"/>
      <c r="C5" s="62"/>
      <c r="D5" s="62"/>
      <c r="E5" s="62"/>
      <c r="F5" s="62"/>
      <c r="G5" s="62"/>
    </row>
    <row r="6" spans="1:7" s="56" customFormat="1" hidden="1" x14ac:dyDescent="0.2">
      <c r="A6" s="61" t="s">
        <v>51</v>
      </c>
      <c r="B6" s="62"/>
      <c r="C6" s="62"/>
      <c r="D6" s="62"/>
      <c r="E6" s="62"/>
      <c r="F6" s="62"/>
      <c r="G6" s="62"/>
    </row>
    <row r="7" spans="1:7" s="56" customFormat="1" hidden="1" x14ac:dyDescent="0.2">
      <c r="A7" s="61"/>
      <c r="B7" s="62"/>
      <c r="C7" s="62"/>
      <c r="D7" s="62"/>
      <c r="E7" s="62"/>
      <c r="F7" s="62"/>
      <c r="G7" s="62"/>
    </row>
    <row r="8" spans="1:7" s="56" customFormat="1" hidden="1" x14ac:dyDescent="0.2">
      <c r="A8" s="61" t="s">
        <v>52</v>
      </c>
      <c r="B8" s="62">
        <v>32.5</v>
      </c>
      <c r="C8" s="62">
        <v>33.1</v>
      </c>
      <c r="D8" s="62">
        <v>33.1</v>
      </c>
      <c r="E8" s="62">
        <v>33.1</v>
      </c>
      <c r="F8" s="62">
        <v>33.1</v>
      </c>
      <c r="G8" s="62"/>
    </row>
    <row r="9" spans="1:7" s="56" customFormat="1" hidden="1" x14ac:dyDescent="0.2">
      <c r="A9" s="61" t="s">
        <v>53</v>
      </c>
      <c r="B9" s="62">
        <v>38.752900000000004</v>
      </c>
      <c r="C9" s="62">
        <v>39.454099999999997</v>
      </c>
      <c r="D9" s="62">
        <v>38.481099999999998</v>
      </c>
      <c r="E9" s="62">
        <v>38.481099999999998</v>
      </c>
      <c r="F9" s="62">
        <v>38.481099999999998</v>
      </c>
      <c r="G9" s="62"/>
    </row>
    <row r="10" spans="1:7" s="56" customFormat="1" hidden="1" x14ac:dyDescent="0.2">
      <c r="A10" s="61" t="s">
        <v>51</v>
      </c>
      <c r="B10" s="62">
        <f>B9-B8</f>
        <v>6.2529000000000039</v>
      </c>
      <c r="C10" s="62">
        <f>C9-C8</f>
        <v>6.3540999999999954</v>
      </c>
      <c r="D10" s="62">
        <f>D9-D8</f>
        <v>5.3810999999999964</v>
      </c>
      <c r="E10" s="62">
        <f>E9-E8</f>
        <v>5.3810999999999964</v>
      </c>
      <c r="F10" s="62">
        <f>F9-F8</f>
        <v>5.3810999999999964</v>
      </c>
      <c r="G10" s="62"/>
    </row>
    <row r="11" spans="1:7" s="56" customFormat="1" hidden="1" x14ac:dyDescent="0.2"/>
    <row r="12" spans="1:7" s="56" customFormat="1" hidden="1" x14ac:dyDescent="0.2"/>
    <row r="13" spans="1:7" s="56" customFormat="1" ht="15.75" hidden="1" x14ac:dyDescent="0.25">
      <c r="A13" s="59" t="s">
        <v>54</v>
      </c>
      <c r="B13" s="60">
        <v>28.2</v>
      </c>
      <c r="C13" s="60">
        <f>SUM(C14:C18)</f>
        <v>30.2</v>
      </c>
      <c r="D13" s="60">
        <f>SUM(D14:D18)</f>
        <v>30.2</v>
      </c>
      <c r="E13" s="60">
        <f>SUM(E14:E18)</f>
        <v>30.2</v>
      </c>
      <c r="F13" s="60">
        <f>SUM(F14:F18)</f>
        <v>30.2</v>
      </c>
      <c r="G13" s="60"/>
    </row>
    <row r="14" spans="1:7" s="56" customFormat="1" hidden="1" x14ac:dyDescent="0.2">
      <c r="A14" s="61" t="s">
        <v>49</v>
      </c>
      <c r="B14" s="62">
        <v>27.4</v>
      </c>
      <c r="C14" s="62">
        <v>29.3</v>
      </c>
      <c r="D14" s="62">
        <v>29.3</v>
      </c>
      <c r="E14" s="62">
        <v>29.3</v>
      </c>
      <c r="F14" s="62">
        <v>29.3</v>
      </c>
      <c r="G14" s="62"/>
    </row>
    <row r="15" spans="1:7" s="56" customFormat="1" hidden="1" x14ac:dyDescent="0.2">
      <c r="A15" s="61" t="s">
        <v>50</v>
      </c>
      <c r="B15" s="62"/>
      <c r="C15" s="62"/>
      <c r="D15" s="62"/>
      <c r="E15" s="62"/>
      <c r="F15" s="62"/>
      <c r="G15" s="62"/>
    </row>
    <row r="16" spans="1:7" s="56" customFormat="1" hidden="1" x14ac:dyDescent="0.2">
      <c r="A16" s="61" t="s">
        <v>51</v>
      </c>
      <c r="B16" s="62"/>
      <c r="C16" s="62"/>
      <c r="D16" s="62"/>
      <c r="E16" s="62"/>
      <c r="F16" s="62"/>
      <c r="G16" s="62"/>
    </row>
    <row r="17" spans="1:13" s="56" customFormat="1" hidden="1" x14ac:dyDescent="0.2">
      <c r="A17" s="61"/>
      <c r="B17" s="62"/>
      <c r="C17" s="62"/>
      <c r="D17" s="62"/>
      <c r="E17" s="62"/>
      <c r="F17" s="62"/>
      <c r="G17" s="62"/>
    </row>
    <row r="18" spans="1:13" s="56" customFormat="1" hidden="1" x14ac:dyDescent="0.2">
      <c r="A18" s="61" t="s">
        <v>52</v>
      </c>
      <c r="B18" s="62">
        <v>0.9</v>
      </c>
      <c r="C18" s="62">
        <v>0.9</v>
      </c>
      <c r="D18" s="62">
        <v>0.9</v>
      </c>
      <c r="E18" s="62">
        <v>0.9</v>
      </c>
      <c r="F18" s="62">
        <v>0.9</v>
      </c>
      <c r="G18" s="62"/>
    </row>
    <row r="19" spans="1:13" s="56" customFormat="1" hidden="1" x14ac:dyDescent="0.2">
      <c r="A19" s="61" t="s">
        <v>53</v>
      </c>
      <c r="B19" s="62">
        <v>0.93859999999999999</v>
      </c>
      <c r="C19" s="62">
        <v>0.98350000000000004</v>
      </c>
      <c r="D19" s="62">
        <v>0.93540000000000001</v>
      </c>
      <c r="E19" s="62">
        <v>0.80120000000000002</v>
      </c>
      <c r="F19" s="62">
        <v>0.56499999999999995</v>
      </c>
      <c r="G19" s="62"/>
    </row>
    <row r="20" spans="1:13" s="56" customFormat="1" hidden="1" x14ac:dyDescent="0.2">
      <c r="A20" s="61" t="s">
        <v>51</v>
      </c>
      <c r="B20" s="62">
        <f>B19-B18</f>
        <v>3.8599999999999968E-2</v>
      </c>
      <c r="C20" s="62">
        <f>C19-C18</f>
        <v>8.3500000000000019E-2</v>
      </c>
      <c r="D20" s="62">
        <f>D19-D18</f>
        <v>3.5399999999999987E-2</v>
      </c>
      <c r="E20" s="62">
        <f>E19-E18</f>
        <v>-9.8799999999999999E-2</v>
      </c>
      <c r="F20" s="62">
        <f>F19-F18</f>
        <v>-0.33500000000000008</v>
      </c>
      <c r="G20" s="62"/>
    </row>
    <row r="21" spans="1:13" s="56" customFormat="1" hidden="1" x14ac:dyDescent="0.2"/>
    <row r="22" spans="1:13" s="56" customFormat="1" hidden="1" x14ac:dyDescent="0.2"/>
    <row r="23" spans="1:13" s="56" customFormat="1" hidden="1" x14ac:dyDescent="0.2"/>
    <row r="24" spans="1:13" s="56" customFormat="1" hidden="1" x14ac:dyDescent="0.2"/>
    <row r="25" spans="1:13" s="56" customFormat="1" hidden="1" x14ac:dyDescent="0.2"/>
    <row r="26" spans="1:13" s="56" customFormat="1" hidden="1" x14ac:dyDescent="0.2"/>
    <row r="27" spans="1:13" s="56" customFormat="1" hidden="1" x14ac:dyDescent="0.2"/>
    <row r="28" spans="1:13" s="56" customFormat="1" hidden="1" x14ac:dyDescent="0.2"/>
    <row r="29" spans="1:13" s="56" customFormat="1" hidden="1" x14ac:dyDescent="0.2"/>
    <row r="30" spans="1:13" s="56" customFormat="1" ht="15.75" x14ac:dyDescent="0.25">
      <c r="A30" s="81" t="s">
        <v>68</v>
      </c>
      <c r="B30" s="82">
        <v>70</v>
      </c>
      <c r="C30" s="82">
        <v>280</v>
      </c>
      <c r="D30" s="82">
        <v>70</v>
      </c>
      <c r="E30" s="82" t="s">
        <v>60</v>
      </c>
      <c r="F30" s="82" t="s">
        <v>60</v>
      </c>
      <c r="G30" s="76">
        <f t="shared" ref="G30:G35" si="0">D30/$D$44</f>
        <v>3.4311409470056849E-2</v>
      </c>
    </row>
    <row r="31" spans="1:13" s="56" customFormat="1" ht="15.75" x14ac:dyDescent="0.25">
      <c r="A31" s="81" t="s">
        <v>58</v>
      </c>
      <c r="B31" s="82">
        <f>15.1639+23.9237+0.002+0.001</f>
        <v>39.090600000000002</v>
      </c>
      <c r="C31" s="82">
        <f>15.0752+21.0121+0.064+0.002+0.001</f>
        <v>36.154299999999999</v>
      </c>
      <c r="D31" s="82">
        <f>15.0752+21.0121+0.064+0.002+0.001</f>
        <v>36.154299999999999</v>
      </c>
      <c r="E31" s="82">
        <f>15.0752+21.0121+0.064+0.002+0.001</f>
        <v>36.154299999999999</v>
      </c>
      <c r="F31" s="82">
        <f>15.0752+21.0121+0.064+0.002+0.001</f>
        <v>36.154299999999999</v>
      </c>
      <c r="G31" s="76">
        <f t="shared" si="0"/>
        <v>1.7721499877189663E-2</v>
      </c>
      <c r="J31" s="67"/>
      <c r="K31" s="67"/>
      <c r="L31" s="67"/>
      <c r="M31" s="67"/>
    </row>
    <row r="32" spans="1:13" s="56" customFormat="1" ht="15.75" x14ac:dyDescent="0.25">
      <c r="A32" s="81" t="s">
        <v>61</v>
      </c>
      <c r="B32" s="82">
        <v>26</v>
      </c>
      <c r="C32" s="82">
        <v>26</v>
      </c>
      <c r="D32" s="82">
        <v>26</v>
      </c>
      <c r="E32" s="82">
        <v>26</v>
      </c>
      <c r="F32" s="82">
        <v>26</v>
      </c>
      <c r="G32" s="76">
        <f t="shared" si="0"/>
        <v>1.2744237803163973E-2</v>
      </c>
    </row>
    <row r="33" spans="1:17" s="56" customFormat="1" ht="15.75" x14ac:dyDescent="0.25">
      <c r="A33" s="81" t="s">
        <v>65</v>
      </c>
      <c r="B33" s="82">
        <v>300</v>
      </c>
      <c r="C33" s="82">
        <v>1438</v>
      </c>
      <c r="D33" s="82">
        <v>20</v>
      </c>
      <c r="E33" s="82">
        <v>1711</v>
      </c>
      <c r="F33" s="82">
        <v>1787</v>
      </c>
      <c r="G33" s="76">
        <f t="shared" si="0"/>
        <v>9.8032598485876705E-3</v>
      </c>
      <c r="L33" s="57"/>
      <c r="M33" s="73"/>
      <c r="N33" s="74"/>
    </row>
    <row r="34" spans="1:17" s="56" customFormat="1" ht="31.5" x14ac:dyDescent="0.25">
      <c r="A34" s="83" t="s">
        <v>72</v>
      </c>
      <c r="B34" s="82"/>
      <c r="C34" s="82"/>
      <c r="D34" s="82">
        <v>259.39999999999998</v>
      </c>
      <c r="E34" s="82"/>
      <c r="F34" s="82"/>
      <c r="G34" s="76">
        <f t="shared" si="0"/>
        <v>0.12714828023618208</v>
      </c>
      <c r="L34" s="57"/>
      <c r="M34" s="73"/>
      <c r="N34" s="74"/>
    </row>
    <row r="35" spans="1:17" s="56" customFormat="1" ht="15.75" x14ac:dyDescent="0.25">
      <c r="A35" s="81" t="s">
        <v>64</v>
      </c>
      <c r="B35" s="82"/>
      <c r="C35" s="82"/>
      <c r="D35" s="82">
        <v>472</v>
      </c>
      <c r="E35" s="82"/>
      <c r="F35" s="82"/>
      <c r="G35" s="76">
        <f t="shared" si="0"/>
        <v>0.23135693242666905</v>
      </c>
      <c r="L35" s="57"/>
      <c r="M35" s="73"/>
      <c r="N35" s="74"/>
    </row>
    <row r="36" spans="1:17" s="56" customFormat="1" ht="15.75" x14ac:dyDescent="0.25">
      <c r="A36" s="81" t="s">
        <v>56</v>
      </c>
      <c r="B36" s="82"/>
      <c r="C36" s="82">
        <v>939</v>
      </c>
      <c r="D36" s="82">
        <v>882</v>
      </c>
      <c r="E36" s="82"/>
      <c r="F36" s="82"/>
      <c r="G36" s="76"/>
      <c r="L36" s="57"/>
      <c r="M36" s="73"/>
      <c r="N36" s="74"/>
    </row>
    <row r="37" spans="1:17" s="56" customFormat="1" ht="15.75" x14ac:dyDescent="0.25">
      <c r="A37" s="81" t="s">
        <v>62</v>
      </c>
      <c r="B37" s="82">
        <f>195.4566+21.0398</f>
        <v>216.49639999999999</v>
      </c>
      <c r="C37" s="82">
        <v>218.36170000000001</v>
      </c>
      <c r="D37" s="82">
        <v>222.93049999999999</v>
      </c>
      <c r="E37" s="82">
        <v>225.7534</v>
      </c>
      <c r="F37" s="82">
        <v>225.7534</v>
      </c>
      <c r="G37" s="76">
        <f>D37/$D$44</f>
        <v>0.1092722809837787</v>
      </c>
      <c r="I37" s="73">
        <f>SUM(B33:B39)</f>
        <v>554.43939999999998</v>
      </c>
      <c r="J37" s="73">
        <f>SUM(C33:C39)</f>
        <v>2643.2494999999999</v>
      </c>
      <c r="K37" s="73">
        <f>SUM(D33:D39)</f>
        <v>1904.5360000000001</v>
      </c>
      <c r="L37" s="73">
        <f>SUM(E33:E39)</f>
        <v>1984.5934999999999</v>
      </c>
      <c r="M37" s="73">
        <f>SUM(F33:F39)</f>
        <v>2060.7199000000001</v>
      </c>
    </row>
    <row r="38" spans="1:17" s="56" customFormat="1" ht="15.75" x14ac:dyDescent="0.25">
      <c r="A38" s="81" t="s">
        <v>63</v>
      </c>
      <c r="B38" s="82">
        <f>37.002+0.941</f>
        <v>37.943000000000005</v>
      </c>
      <c r="C38" s="82">
        <v>45.7378</v>
      </c>
      <c r="D38" s="82">
        <v>46.025500000000001</v>
      </c>
      <c r="E38" s="82">
        <v>45.990099999999998</v>
      </c>
      <c r="F38" s="82">
        <v>45.466500000000003</v>
      </c>
      <c r="G38" s="76">
        <f>D38/$D$44</f>
        <v>2.2559996808058595E-2</v>
      </c>
    </row>
    <row r="39" spans="1:17" s="56" customFormat="1" ht="15.75" x14ac:dyDescent="0.25">
      <c r="A39" s="81" t="s">
        <v>69</v>
      </c>
      <c r="B39" s="82"/>
      <c r="C39" s="82">
        <v>2.15</v>
      </c>
      <c r="D39" s="82">
        <v>2.1800000000000002</v>
      </c>
      <c r="E39" s="82">
        <v>1.85</v>
      </c>
      <c r="F39" s="82">
        <v>2.5</v>
      </c>
      <c r="G39" s="76">
        <f>D39/$D$44</f>
        <v>1.0685553234960562E-3</v>
      </c>
    </row>
    <row r="40" spans="1:17" s="56" customFormat="1" ht="15.75" x14ac:dyDescent="0.25">
      <c r="A40" s="81" t="s">
        <v>57</v>
      </c>
      <c r="B40" s="82">
        <f>1.9+1.3474+0.2</f>
        <v>3.4474</v>
      </c>
      <c r="C40" s="82">
        <f>1.9+1.3474+0.2</f>
        <v>3.4474</v>
      </c>
      <c r="D40" s="82">
        <f>1.9+1.3474+0.2</f>
        <v>3.4474</v>
      </c>
      <c r="E40" s="82">
        <f>1.9+1.3474+0.2</f>
        <v>3.4474</v>
      </c>
      <c r="F40" s="82">
        <f>1.9+1.3474+0.2</f>
        <v>3.4474</v>
      </c>
      <c r="G40" s="76">
        <f>D40/$D$44</f>
        <v>1.6897879001010569E-3</v>
      </c>
    </row>
    <row r="41" spans="1:17" s="56" customFormat="1" ht="15.75" x14ac:dyDescent="0.25">
      <c r="A41" s="68"/>
      <c r="B41" s="70"/>
      <c r="C41" s="70"/>
      <c r="D41" s="70"/>
      <c r="E41" s="70"/>
      <c r="F41" s="70"/>
      <c r="G41" s="76"/>
      <c r="L41" s="57"/>
      <c r="M41" s="73"/>
      <c r="N41" s="74"/>
      <c r="O41" s="74"/>
      <c r="P41" s="74"/>
      <c r="Q41" s="71"/>
    </row>
    <row r="42" spans="1:17" s="56" customFormat="1" ht="15.75" x14ac:dyDescent="0.25">
      <c r="A42" s="68"/>
      <c r="B42" s="70"/>
      <c r="C42" s="70"/>
      <c r="D42" s="70"/>
      <c r="E42" s="70"/>
      <c r="F42" s="70"/>
      <c r="G42" s="76"/>
    </row>
    <row r="43" spans="1:17" s="56" customFormat="1" ht="15.75" x14ac:dyDescent="0.25">
      <c r="A43" s="68"/>
      <c r="B43" s="70"/>
      <c r="C43" s="70"/>
      <c r="D43" s="70"/>
      <c r="E43" s="70"/>
      <c r="F43" s="70"/>
      <c r="G43" s="76"/>
      <c r="K43" s="57"/>
      <c r="L43" s="73"/>
      <c r="M43" s="73"/>
      <c r="N43" s="73"/>
      <c r="O43" s="73"/>
      <c r="P43" s="73"/>
    </row>
    <row r="44" spans="1:17" s="56" customFormat="1" ht="15.75" x14ac:dyDescent="0.25">
      <c r="A44" s="66"/>
      <c r="B44" s="69">
        <f t="shared" ref="B44:G44" si="1">SUM(B30:B43)</f>
        <v>692.97739999999999</v>
      </c>
      <c r="C44" s="69">
        <f t="shared" si="1"/>
        <v>2988.8512000000001</v>
      </c>
      <c r="D44" s="69">
        <f t="shared" si="1"/>
        <v>2040.1377</v>
      </c>
      <c r="E44" s="69">
        <f t="shared" si="1"/>
        <v>2050.1951999999997</v>
      </c>
      <c r="F44" s="69">
        <f t="shared" si="1"/>
        <v>2126.3215999999998</v>
      </c>
      <c r="G44" s="76">
        <f t="shared" si="1"/>
        <v>0.56767624067728373</v>
      </c>
    </row>
    <row r="45" spans="1:17" s="63" customFormat="1" ht="15.75" x14ac:dyDescent="0.25">
      <c r="A45" s="66"/>
      <c r="B45" s="70"/>
      <c r="C45" s="72"/>
      <c r="D45" s="72"/>
      <c r="E45" s="72"/>
      <c r="F45" s="72"/>
      <c r="G45" s="72"/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6"/>
  <sheetViews>
    <sheetView showGridLines="0" zoomScale="70" zoomScaleNormal="70" zoomScaleSheetLayoutView="70" workbookViewId="0"/>
  </sheetViews>
  <sheetFormatPr defaultColWidth="9.140625" defaultRowHeight="39.950000000000003" customHeight="1" x14ac:dyDescent="0.25"/>
  <cols>
    <col min="1" max="2" width="3.85546875" style="1" customWidth="1"/>
    <col min="3" max="3" width="73.5703125" style="3" customWidth="1"/>
    <col min="4" max="7" width="18.42578125" style="3" customWidth="1"/>
    <col min="8" max="8" width="2.5703125" style="2" customWidth="1"/>
    <col min="9" max="9" width="28.5703125" style="2" bestFit="1" customWidth="1"/>
    <col min="10" max="10" width="38.85546875" style="2" customWidth="1"/>
    <col min="11" max="11" width="28.5703125" style="2" bestFit="1" customWidth="1"/>
    <col min="12" max="12" width="9.140625" style="2"/>
    <col min="13" max="13" width="18.85546875" style="2" bestFit="1" customWidth="1"/>
    <col min="14" max="16" width="23.42578125" style="2" bestFit="1" customWidth="1"/>
    <col min="17" max="33" width="9.140625" style="2"/>
    <col min="34" max="16384" width="9.140625" style="3"/>
  </cols>
  <sheetData>
    <row r="1" spans="1:16" s="2" customFormat="1" ht="20.100000000000001" customHeight="1" x14ac:dyDescent="0.25">
      <c r="A1" s="6"/>
      <c r="B1" s="6"/>
      <c r="C1" s="89" t="s">
        <v>3</v>
      </c>
      <c r="D1" s="90"/>
      <c r="E1" s="91"/>
      <c r="F1" s="91"/>
      <c r="G1" s="92"/>
      <c r="H1" s="7"/>
    </row>
    <row r="2" spans="1:16" s="2" customFormat="1" ht="20.100000000000001" customHeight="1" x14ac:dyDescent="0.25">
      <c r="A2" s="6"/>
      <c r="B2" s="6"/>
      <c r="C2" s="93" t="s">
        <v>44</v>
      </c>
      <c r="D2" s="94"/>
      <c r="E2" s="95"/>
      <c r="F2" s="95"/>
      <c r="G2" s="96"/>
      <c r="H2" s="7"/>
    </row>
    <row r="3" spans="1:16" s="2" customFormat="1" ht="20.100000000000001" customHeight="1" x14ac:dyDescent="0.25">
      <c r="A3" s="6"/>
      <c r="B3" s="6"/>
      <c r="C3" s="97"/>
      <c r="D3" s="98"/>
      <c r="E3" s="99"/>
      <c r="F3" s="99"/>
      <c r="G3" s="100"/>
      <c r="H3" s="7"/>
    </row>
    <row r="4" spans="1:16" s="2" customFormat="1" ht="20.100000000000001" customHeight="1" x14ac:dyDescent="0.25">
      <c r="A4" s="8"/>
      <c r="B4" s="8"/>
      <c r="C4" s="36" t="s">
        <v>37</v>
      </c>
      <c r="D4" s="37" t="s">
        <v>41</v>
      </c>
      <c r="E4" s="101" t="s">
        <v>42</v>
      </c>
      <c r="F4" s="102"/>
      <c r="G4" s="103"/>
      <c r="H4" s="9"/>
    </row>
    <row r="5" spans="1:16" s="2" customFormat="1" ht="20.100000000000001" customHeight="1" x14ac:dyDescent="0.25">
      <c r="A5" s="8"/>
      <c r="B5" s="8"/>
      <c r="C5" s="24" t="s">
        <v>13</v>
      </c>
      <c r="D5" s="10" t="s">
        <v>5</v>
      </c>
      <c r="E5" s="38" t="s">
        <v>6</v>
      </c>
      <c r="F5" s="38" t="s">
        <v>7</v>
      </c>
      <c r="G5" s="38" t="s">
        <v>8</v>
      </c>
      <c r="H5" s="9"/>
    </row>
    <row r="6" spans="1:16" s="2" customFormat="1" ht="20.100000000000001" customHeight="1" x14ac:dyDescent="0.25">
      <c r="A6" s="8"/>
      <c r="B6" s="8"/>
      <c r="C6" s="25" t="s">
        <v>26</v>
      </c>
      <c r="D6" s="11">
        <v>15.075199999999999</v>
      </c>
      <c r="E6" s="39">
        <v>15.075199999999999</v>
      </c>
      <c r="F6" s="39">
        <v>15.075199999999999</v>
      </c>
      <c r="G6" s="39">
        <v>15.075199999999999</v>
      </c>
      <c r="H6" s="9"/>
    </row>
    <row r="7" spans="1:16" s="2" customFormat="1" ht="20.100000000000001" customHeight="1" x14ac:dyDescent="0.25">
      <c r="A7" s="8"/>
      <c r="B7" s="8"/>
      <c r="C7" s="26" t="s">
        <v>14</v>
      </c>
      <c r="D7" s="12">
        <f>SUM(D6:D6)</f>
        <v>15.075199999999999</v>
      </c>
      <c r="E7" s="40">
        <f>SUM(E6:E6)</f>
        <v>15.075199999999999</v>
      </c>
      <c r="F7" s="40">
        <f>SUM(F6:F6)</f>
        <v>15.075199999999999</v>
      </c>
      <c r="G7" s="40">
        <f>SUM(G6:G6)</f>
        <v>15.075199999999999</v>
      </c>
      <c r="H7" s="9"/>
    </row>
    <row r="8" spans="1:16" s="2" customFormat="1" ht="20.100000000000001" customHeight="1" x14ac:dyDescent="0.25">
      <c r="A8" s="8"/>
      <c r="B8" s="8"/>
      <c r="C8" s="27" t="s">
        <v>45</v>
      </c>
      <c r="D8" s="13">
        <v>6.4014000000000001E-2</v>
      </c>
      <c r="E8" s="41">
        <v>6.4014000000000001E-2</v>
      </c>
      <c r="F8" s="41">
        <v>6.4014000000000001E-2</v>
      </c>
      <c r="G8" s="41">
        <v>6.4014000000000001E-2</v>
      </c>
      <c r="H8" s="9"/>
    </row>
    <row r="9" spans="1:16" s="2" customFormat="1" ht="20.100000000000001" customHeight="1" x14ac:dyDescent="0.25">
      <c r="A9" s="8"/>
      <c r="B9" s="8"/>
      <c r="C9" s="28"/>
      <c r="D9" s="35"/>
      <c r="E9" s="27"/>
      <c r="F9" s="27"/>
      <c r="G9" s="27"/>
      <c r="H9" s="9"/>
    </row>
    <row r="10" spans="1:16" s="2" customFormat="1" ht="20.100000000000001" customHeight="1" x14ac:dyDescent="0.25">
      <c r="A10" s="8"/>
      <c r="B10" s="8"/>
      <c r="C10" s="24" t="s">
        <v>15</v>
      </c>
      <c r="D10" s="10"/>
      <c r="E10" s="42"/>
      <c r="F10" s="42"/>
      <c r="G10" s="42"/>
      <c r="H10" s="9"/>
    </row>
    <row r="11" spans="1:16" s="2" customFormat="1" ht="20.100000000000001" customHeight="1" x14ac:dyDescent="0.25">
      <c r="A11" s="8"/>
      <c r="B11" s="8"/>
      <c r="C11" s="25" t="s">
        <v>27</v>
      </c>
      <c r="D11" s="11">
        <v>21.012100000000004</v>
      </c>
      <c r="E11" s="39">
        <v>21.012100000000004</v>
      </c>
      <c r="F11" s="39">
        <v>21.012100000000004</v>
      </c>
      <c r="G11" s="39">
        <v>21.012100000000004</v>
      </c>
      <c r="H11" s="9"/>
      <c r="J11" s="4"/>
    </row>
    <row r="12" spans="1:16" s="2" customFormat="1" ht="20.100000000000001" customHeight="1" x14ac:dyDescent="0.25">
      <c r="A12" s="8"/>
      <c r="B12" s="8"/>
      <c r="C12" s="29" t="s">
        <v>23</v>
      </c>
      <c r="D12" s="11">
        <v>1.9</v>
      </c>
      <c r="E12" s="39">
        <v>1.9</v>
      </c>
      <c r="F12" s="39">
        <v>1.9</v>
      </c>
      <c r="G12" s="39">
        <v>1.9</v>
      </c>
      <c r="H12" s="9"/>
    </row>
    <row r="13" spans="1:16" s="2" customFormat="1" ht="20.100000000000001" customHeight="1" x14ac:dyDescent="0.25">
      <c r="A13" s="8"/>
      <c r="B13" s="8"/>
      <c r="C13" s="29" t="s">
        <v>24</v>
      </c>
      <c r="D13" s="11">
        <v>1.3473999999999999</v>
      </c>
      <c r="E13" s="39">
        <v>1.3473999999999999</v>
      </c>
      <c r="F13" s="39">
        <v>1.3473999999999999</v>
      </c>
      <c r="G13" s="39">
        <v>1.3473999999999999</v>
      </c>
      <c r="H13" s="9"/>
    </row>
    <row r="14" spans="1:16" s="2" customFormat="1" ht="20.100000000000001" customHeight="1" x14ac:dyDescent="0.25">
      <c r="A14" s="8"/>
      <c r="B14" s="8"/>
      <c r="C14" s="29" t="s">
        <v>25</v>
      </c>
      <c r="D14" s="11">
        <v>0.2</v>
      </c>
      <c r="E14" s="39">
        <v>0.2</v>
      </c>
      <c r="F14" s="39">
        <v>0.2</v>
      </c>
      <c r="G14" s="39">
        <v>0.2</v>
      </c>
      <c r="H14" s="9"/>
      <c r="M14" s="5"/>
      <c r="N14" s="5"/>
      <c r="O14" s="5"/>
      <c r="P14" s="5"/>
    </row>
    <row r="15" spans="1:16" s="2" customFormat="1" ht="20.100000000000001" customHeight="1" x14ac:dyDescent="0.25">
      <c r="A15" s="8"/>
      <c r="B15" s="8"/>
      <c r="C15" s="26" t="s">
        <v>46</v>
      </c>
      <c r="D15" s="12">
        <f>SUM(D11:D14)</f>
        <v>24.459500000000002</v>
      </c>
      <c r="E15" s="40">
        <f>SUM(E11:E14)</f>
        <v>24.459500000000002</v>
      </c>
      <c r="F15" s="40">
        <f>SUM(F11:F14)</f>
        <v>24.459500000000002</v>
      </c>
      <c r="G15" s="40">
        <f>SUM(G11:G14)</f>
        <v>24.459500000000002</v>
      </c>
      <c r="H15" s="9"/>
    </row>
    <row r="16" spans="1:16" s="2" customFormat="1" ht="20.100000000000001" customHeight="1" x14ac:dyDescent="0.25">
      <c r="A16" s="8"/>
      <c r="B16" s="8"/>
      <c r="C16" s="27" t="s">
        <v>45</v>
      </c>
      <c r="D16" s="15">
        <v>1E-3</v>
      </c>
      <c r="E16" s="43">
        <v>1E-3</v>
      </c>
      <c r="F16" s="43">
        <v>1E-3</v>
      </c>
      <c r="G16" s="43">
        <v>1E-3</v>
      </c>
      <c r="H16" s="9"/>
      <c r="M16" s="5"/>
      <c r="N16" s="5"/>
      <c r="O16" s="5"/>
      <c r="P16" s="5"/>
    </row>
    <row r="17" spans="1:10" s="2" customFormat="1" ht="20.100000000000001" customHeight="1" x14ac:dyDescent="0.25">
      <c r="A17" s="8"/>
      <c r="B17" s="8"/>
      <c r="C17" s="26"/>
      <c r="D17" s="16"/>
      <c r="E17" s="44"/>
      <c r="F17" s="44"/>
      <c r="G17" s="44"/>
      <c r="H17" s="9"/>
    </row>
    <row r="18" spans="1:10" s="2" customFormat="1" ht="20.100000000000001" customHeight="1" x14ac:dyDescent="0.25">
      <c r="A18" s="8"/>
      <c r="B18" s="8"/>
      <c r="C18" s="24" t="s">
        <v>16</v>
      </c>
      <c r="D18" s="10"/>
      <c r="E18" s="42"/>
      <c r="F18" s="42"/>
      <c r="G18" s="42"/>
      <c r="H18" s="9"/>
    </row>
    <row r="19" spans="1:10" s="2" customFormat="1" ht="20.100000000000001" customHeight="1" x14ac:dyDescent="0.25">
      <c r="A19" s="8"/>
      <c r="B19" s="8"/>
      <c r="C19" s="25" t="s">
        <v>36</v>
      </c>
      <c r="D19" s="11">
        <v>26</v>
      </c>
      <c r="E19" s="39">
        <v>26</v>
      </c>
      <c r="F19" s="39">
        <v>26</v>
      </c>
      <c r="G19" s="39">
        <v>26</v>
      </c>
      <c r="H19" s="9"/>
    </row>
    <row r="20" spans="1:10" s="2" customFormat="1" ht="20.100000000000001" customHeight="1" x14ac:dyDescent="0.25">
      <c r="A20" s="8"/>
      <c r="B20" s="8"/>
      <c r="C20" s="25" t="s">
        <v>29</v>
      </c>
      <c r="D20" s="11">
        <v>939</v>
      </c>
      <c r="E20" s="39">
        <v>882</v>
      </c>
      <c r="F20" s="39">
        <v>882</v>
      </c>
      <c r="G20" s="39">
        <v>895</v>
      </c>
      <c r="H20" s="9"/>
    </row>
    <row r="21" spans="1:10" s="2" customFormat="1" ht="20.100000000000001" customHeight="1" x14ac:dyDescent="0.25">
      <c r="A21" s="8"/>
      <c r="B21" s="8"/>
      <c r="C21" s="25" t="s">
        <v>30</v>
      </c>
      <c r="D21" s="11">
        <v>344</v>
      </c>
      <c r="E21" s="39">
        <v>472</v>
      </c>
      <c r="F21" s="39">
        <v>484</v>
      </c>
      <c r="G21" s="39">
        <v>497</v>
      </c>
      <c r="H21" s="9"/>
    </row>
    <row r="22" spans="1:10" s="2" customFormat="1" ht="20.100000000000001" customHeight="1" x14ac:dyDescent="0.25">
      <c r="A22" s="8"/>
      <c r="B22" s="8"/>
      <c r="C22" s="25" t="s">
        <v>31</v>
      </c>
      <c r="D22" s="11">
        <v>140</v>
      </c>
      <c r="E22" s="39">
        <v>261</v>
      </c>
      <c r="F22" s="39">
        <v>325</v>
      </c>
      <c r="G22" s="39">
        <v>375</v>
      </c>
      <c r="H22" s="9"/>
    </row>
    <row r="23" spans="1:10" s="2" customFormat="1" ht="20.100000000000001" customHeight="1" x14ac:dyDescent="0.25">
      <c r="A23" s="8"/>
      <c r="B23" s="8"/>
      <c r="C23" s="53" t="s">
        <v>43</v>
      </c>
      <c r="D23" s="54">
        <v>-2.1758000000000002</v>
      </c>
      <c r="E23" s="55">
        <v>-1.5577000000000001</v>
      </c>
      <c r="F23" s="45">
        <v>0</v>
      </c>
      <c r="G23" s="45">
        <v>0</v>
      </c>
      <c r="H23" s="9"/>
      <c r="I23" s="65"/>
      <c r="J23" s="65"/>
    </row>
    <row r="24" spans="1:10" s="2" customFormat="1" ht="20.100000000000001" customHeight="1" x14ac:dyDescent="0.25">
      <c r="A24" s="8"/>
      <c r="B24" s="8"/>
      <c r="C24" s="25" t="s">
        <v>32</v>
      </c>
      <c r="D24" s="11">
        <v>15</v>
      </c>
      <c r="E24" s="39">
        <v>20</v>
      </c>
      <c r="F24" s="39">
        <v>20</v>
      </c>
      <c r="G24" s="39">
        <v>20</v>
      </c>
      <c r="H24" s="9"/>
    </row>
    <row r="25" spans="1:10" s="2" customFormat="1" ht="20.100000000000001" customHeight="1" x14ac:dyDescent="0.25">
      <c r="A25" s="8"/>
      <c r="B25" s="8"/>
      <c r="C25" s="26" t="s">
        <v>17</v>
      </c>
      <c r="D25" s="12">
        <f>SUM(D19:D24)</f>
        <v>1461.8242</v>
      </c>
      <c r="E25" s="40">
        <f t="shared" ref="E25:G25" si="0">SUM(E19:E24)</f>
        <v>1659.4422999999999</v>
      </c>
      <c r="F25" s="40">
        <f t="shared" si="0"/>
        <v>1737</v>
      </c>
      <c r="G25" s="40">
        <f t="shared" si="0"/>
        <v>1813</v>
      </c>
      <c r="H25" s="9"/>
    </row>
    <row r="26" spans="1:10" s="2" customFormat="1" ht="20.100000000000001" customHeight="1" x14ac:dyDescent="0.25">
      <c r="A26" s="8"/>
      <c r="B26" s="8"/>
      <c r="C26" s="27"/>
      <c r="D26" s="11"/>
      <c r="E26" s="39"/>
      <c r="F26" s="39"/>
      <c r="G26" s="39"/>
      <c r="H26" s="9"/>
    </row>
    <row r="27" spans="1:10" s="2" customFormat="1" ht="20.100000000000001" customHeight="1" x14ac:dyDescent="0.25">
      <c r="A27" s="8"/>
      <c r="B27" s="8"/>
      <c r="C27" s="24" t="s">
        <v>18</v>
      </c>
      <c r="D27" s="10"/>
      <c r="E27" s="42"/>
      <c r="F27" s="42"/>
      <c r="G27" s="42"/>
      <c r="H27" s="9"/>
    </row>
    <row r="28" spans="1:10" s="2" customFormat="1" ht="20.100000000000001" customHeight="1" x14ac:dyDescent="0.25">
      <c r="A28" s="8"/>
      <c r="B28" s="8"/>
      <c r="C28" s="25" t="s">
        <v>28</v>
      </c>
      <c r="D28" s="11">
        <v>100</v>
      </c>
      <c r="E28" s="39">
        <v>70</v>
      </c>
      <c r="F28" s="39">
        <v>0</v>
      </c>
      <c r="G28" s="39">
        <v>0</v>
      </c>
      <c r="H28" s="9"/>
    </row>
    <row r="29" spans="1:10" s="2" customFormat="1" ht="20.100000000000001" customHeight="1" x14ac:dyDescent="0.25">
      <c r="A29" s="8"/>
      <c r="B29" s="8"/>
      <c r="C29" s="25" t="s">
        <v>33</v>
      </c>
      <c r="D29" s="11">
        <v>45</v>
      </c>
      <c r="E29" s="45">
        <v>0</v>
      </c>
      <c r="F29" s="45">
        <v>0</v>
      </c>
      <c r="G29" s="45">
        <v>0</v>
      </c>
      <c r="H29" s="9"/>
    </row>
    <row r="30" spans="1:10" s="2" customFormat="1" ht="20.100000000000001" customHeight="1" x14ac:dyDescent="0.25">
      <c r="A30" s="8"/>
      <c r="B30" s="8"/>
      <c r="C30" s="25" t="s">
        <v>34</v>
      </c>
      <c r="D30" s="11">
        <v>135</v>
      </c>
      <c r="E30" s="45">
        <v>0</v>
      </c>
      <c r="F30" s="45">
        <v>0</v>
      </c>
      <c r="G30" s="45">
        <v>0</v>
      </c>
      <c r="H30" s="9"/>
    </row>
    <row r="31" spans="1:10" s="2" customFormat="1" ht="20.100000000000001" customHeight="1" x14ac:dyDescent="0.25">
      <c r="A31" s="8"/>
      <c r="B31" s="8"/>
      <c r="C31" s="26" t="s">
        <v>19</v>
      </c>
      <c r="D31" s="12">
        <f>SUM(D28:D30)</f>
        <v>280</v>
      </c>
      <c r="E31" s="40">
        <f>SUM(E28:E30)</f>
        <v>70</v>
      </c>
      <c r="F31" s="40">
        <f>SUM(F28:F30)</f>
        <v>0</v>
      </c>
      <c r="G31" s="40">
        <f>SUM(G28:G30)</f>
        <v>0</v>
      </c>
      <c r="H31" s="9"/>
    </row>
    <row r="32" spans="1:10" s="2" customFormat="1" ht="20.100000000000001" customHeight="1" x14ac:dyDescent="0.25">
      <c r="A32" s="8"/>
      <c r="B32" s="8"/>
      <c r="C32" s="27"/>
      <c r="D32" s="11"/>
      <c r="E32" s="39"/>
      <c r="F32" s="39"/>
      <c r="G32" s="39"/>
      <c r="H32" s="9"/>
    </row>
    <row r="33" spans="1:14" s="2" customFormat="1" ht="20.100000000000001" customHeight="1" x14ac:dyDescent="0.25">
      <c r="A33" s="8"/>
      <c r="B33" s="8"/>
      <c r="C33" s="24" t="s">
        <v>4</v>
      </c>
      <c r="D33" s="10"/>
      <c r="E33" s="42"/>
      <c r="F33" s="42"/>
      <c r="G33" s="42"/>
      <c r="H33" s="9"/>
    </row>
    <row r="34" spans="1:14" s="2" customFormat="1" ht="20.100000000000001" customHeight="1" x14ac:dyDescent="0.25">
      <c r="A34" s="8"/>
      <c r="B34" s="8"/>
      <c r="C34" s="25" t="s">
        <v>1</v>
      </c>
      <c r="D34" s="11">
        <v>196.34780000000001</v>
      </c>
      <c r="E34" s="39">
        <v>200.00700000000001</v>
      </c>
      <c r="F34" s="39">
        <v>202.42660000000001</v>
      </c>
      <c r="G34" s="39">
        <v>202.42660000000001</v>
      </c>
      <c r="H34" s="9"/>
      <c r="K34" s="65"/>
      <c r="L34" s="65"/>
      <c r="M34" s="65"/>
      <c r="N34" s="65"/>
    </row>
    <row r="35" spans="1:14" s="2" customFormat="1" ht="20.100000000000001" customHeight="1" x14ac:dyDescent="0.25">
      <c r="A35" s="8"/>
      <c r="B35" s="8"/>
      <c r="C35" s="25" t="s">
        <v>2</v>
      </c>
      <c r="D35" s="11">
        <v>44.514000000000003</v>
      </c>
      <c r="E35" s="39">
        <v>44.704000000000001</v>
      </c>
      <c r="F35" s="39">
        <v>44.704000000000001</v>
      </c>
      <c r="G35" s="39">
        <v>44.704000000000001</v>
      </c>
      <c r="H35" s="9"/>
      <c r="K35" s="65"/>
      <c r="L35" s="65"/>
      <c r="M35" s="65"/>
      <c r="N35" s="65"/>
    </row>
    <row r="36" spans="1:14" s="2" customFormat="1" ht="20.100000000000001" customHeight="1" x14ac:dyDescent="0.25">
      <c r="A36" s="8"/>
      <c r="B36" s="8"/>
      <c r="C36" s="25" t="s">
        <v>40</v>
      </c>
      <c r="D36" s="11">
        <v>2.15</v>
      </c>
      <c r="E36" s="39">
        <v>2.1800000000000002</v>
      </c>
      <c r="F36" s="39">
        <v>1.85</v>
      </c>
      <c r="G36" s="39">
        <v>2.5</v>
      </c>
      <c r="H36" s="9"/>
    </row>
    <row r="37" spans="1:14" s="2" customFormat="1" ht="20.100000000000001" customHeight="1" x14ac:dyDescent="0.25">
      <c r="A37" s="8"/>
      <c r="B37" s="8"/>
      <c r="C37" s="26" t="s">
        <v>20</v>
      </c>
      <c r="D37" s="12">
        <f>SUM(D34:D36)</f>
        <v>243.01180000000002</v>
      </c>
      <c r="E37" s="40">
        <f>SUM(E34:E36)</f>
        <v>246.89100000000002</v>
      </c>
      <c r="F37" s="40">
        <f>SUM(F34:F36)</f>
        <v>248.98060000000001</v>
      </c>
      <c r="G37" s="40">
        <f>SUM(G34:G36)</f>
        <v>249.63060000000002</v>
      </c>
      <c r="H37" s="9"/>
    </row>
    <row r="38" spans="1:14" s="2" customFormat="1" ht="20.100000000000001" customHeight="1" x14ac:dyDescent="0.25">
      <c r="A38" s="8"/>
      <c r="B38" s="8"/>
      <c r="C38" s="26" t="s">
        <v>9</v>
      </c>
      <c r="D38" s="17">
        <f>SUM(D37,D31,D25,D15:D16,D7:D8)</f>
        <v>2024.435714</v>
      </c>
      <c r="E38" s="46">
        <f>SUM(E37,E31,E25,E15:E16,E7:E8)</f>
        <v>2015.933014</v>
      </c>
      <c r="F38" s="46">
        <f>SUM(F37,F31,F25,F15:F16,F7:F8)</f>
        <v>2025.580314</v>
      </c>
      <c r="G38" s="46">
        <f>SUM(G37,G31,G25,G15:G16,G7:G8)</f>
        <v>2102.2303140000004</v>
      </c>
      <c r="H38" s="9"/>
    </row>
    <row r="39" spans="1:14" s="2" customFormat="1" ht="20.100000000000001" customHeight="1" x14ac:dyDescent="0.25">
      <c r="A39" s="8"/>
      <c r="B39" s="8"/>
      <c r="C39" s="27"/>
      <c r="D39" s="14"/>
      <c r="E39" s="27"/>
      <c r="F39" s="27"/>
      <c r="G39" s="27"/>
      <c r="H39" s="9"/>
    </row>
    <row r="40" spans="1:14" s="2" customFormat="1" ht="20.100000000000001" customHeight="1" x14ac:dyDescent="0.25">
      <c r="A40" s="8"/>
      <c r="B40" s="8"/>
      <c r="C40" s="28" t="s">
        <v>38</v>
      </c>
      <c r="D40" s="15"/>
      <c r="E40" s="43"/>
      <c r="F40" s="43"/>
      <c r="G40" s="43"/>
      <c r="H40" s="9"/>
    </row>
    <row r="41" spans="1:14" s="2" customFormat="1" ht="20.100000000000001" customHeight="1" x14ac:dyDescent="0.25">
      <c r="A41" s="8"/>
      <c r="B41" s="8"/>
      <c r="C41" s="30" t="s">
        <v>21</v>
      </c>
      <c r="D41" s="18" t="s">
        <v>5</v>
      </c>
      <c r="E41" s="47" t="s">
        <v>6</v>
      </c>
      <c r="F41" s="47" t="s">
        <v>7</v>
      </c>
      <c r="G41" s="47" t="s">
        <v>8</v>
      </c>
      <c r="H41" s="9"/>
    </row>
    <row r="42" spans="1:14" s="2" customFormat="1" ht="20.100000000000001" customHeight="1" x14ac:dyDescent="0.25">
      <c r="A42" s="8"/>
      <c r="B42" s="8"/>
      <c r="C42" s="25" t="s">
        <v>12</v>
      </c>
      <c r="D42" s="15">
        <v>2E-3</v>
      </c>
      <c r="E42" s="43">
        <v>2E-3</v>
      </c>
      <c r="F42" s="43">
        <v>2E-3</v>
      </c>
      <c r="G42" s="43">
        <v>2E-3</v>
      </c>
      <c r="H42" s="9"/>
    </row>
    <row r="43" spans="1:14" s="2" customFormat="1" ht="20.100000000000001" customHeight="1" x14ac:dyDescent="0.25">
      <c r="A43" s="8"/>
      <c r="B43" s="8"/>
      <c r="C43" s="25" t="s">
        <v>1</v>
      </c>
      <c r="D43" s="15">
        <v>22.0139</v>
      </c>
      <c r="E43" s="43">
        <v>22.923500000000001</v>
      </c>
      <c r="F43" s="43">
        <v>23.326799999999999</v>
      </c>
      <c r="G43" s="43">
        <v>23.326799999999999</v>
      </c>
      <c r="H43" s="9"/>
    </row>
    <row r="44" spans="1:14" s="2" customFormat="1" ht="20.100000000000001" customHeight="1" x14ac:dyDescent="0.25">
      <c r="A44" s="8"/>
      <c r="B44" s="8"/>
      <c r="C44" s="25" t="s">
        <v>2</v>
      </c>
      <c r="D44" s="15">
        <v>1.2238</v>
      </c>
      <c r="E44" s="43">
        <v>1.3214999999999999</v>
      </c>
      <c r="F44" s="43">
        <v>1.2861</v>
      </c>
      <c r="G44" s="43">
        <v>0.76249999999999996</v>
      </c>
      <c r="H44" s="9"/>
    </row>
    <row r="45" spans="1:14" s="2" customFormat="1" ht="20.100000000000001" customHeight="1" x14ac:dyDescent="0.25">
      <c r="A45" s="8"/>
      <c r="B45" s="8"/>
      <c r="C45" s="26" t="s">
        <v>10</v>
      </c>
      <c r="D45" s="19">
        <f>SUM(D42:D44)</f>
        <v>23.239699999999999</v>
      </c>
      <c r="E45" s="48">
        <f t="shared" ref="E45:G45" si="1">SUM(E42:E44)</f>
        <v>24.247</v>
      </c>
      <c r="F45" s="48">
        <f t="shared" si="1"/>
        <v>24.614899999999999</v>
      </c>
      <c r="G45" s="48">
        <f t="shared" si="1"/>
        <v>24.091299999999997</v>
      </c>
      <c r="H45" s="9"/>
    </row>
    <row r="46" spans="1:14" s="2" customFormat="1" ht="20.100000000000001" customHeight="1" x14ac:dyDescent="0.25">
      <c r="A46" s="8"/>
      <c r="B46" s="8"/>
      <c r="C46" s="27"/>
      <c r="D46" s="14"/>
      <c r="E46" s="27"/>
      <c r="F46" s="27"/>
      <c r="G46" s="27"/>
      <c r="H46" s="9"/>
    </row>
    <row r="47" spans="1:14" s="2" customFormat="1" ht="20.100000000000001" customHeight="1" x14ac:dyDescent="0.25">
      <c r="A47" s="8"/>
      <c r="B47" s="8"/>
      <c r="C47" s="31" t="s">
        <v>9</v>
      </c>
      <c r="D47" s="20">
        <f>D38</f>
        <v>2024.435714</v>
      </c>
      <c r="E47" s="49">
        <f>E38</f>
        <v>2015.933014</v>
      </c>
      <c r="F47" s="49">
        <f>F38</f>
        <v>2025.580314</v>
      </c>
      <c r="G47" s="49">
        <f>G38</f>
        <v>2102.2303140000004</v>
      </c>
      <c r="H47" s="9"/>
    </row>
    <row r="48" spans="1:14" s="2" customFormat="1" ht="20.100000000000001" customHeight="1" x14ac:dyDescent="0.25">
      <c r="A48" s="8"/>
      <c r="B48" s="8"/>
      <c r="C48" s="31" t="s">
        <v>10</v>
      </c>
      <c r="D48" s="20">
        <f>D45</f>
        <v>23.239699999999999</v>
      </c>
      <c r="E48" s="49">
        <f>E45</f>
        <v>24.247</v>
      </c>
      <c r="F48" s="49">
        <f>F45</f>
        <v>24.614899999999999</v>
      </c>
      <c r="G48" s="49">
        <f>G45</f>
        <v>24.091299999999997</v>
      </c>
      <c r="H48" s="9"/>
    </row>
    <row r="49" spans="1:24" s="2" customFormat="1" ht="20.100000000000001" customHeight="1" x14ac:dyDescent="0.25">
      <c r="A49" s="8"/>
      <c r="B49" s="8"/>
      <c r="C49" s="32" t="s">
        <v>11</v>
      </c>
      <c r="D49" s="21">
        <f t="shared" ref="D49:G49" si="2">SUM(D47:D48)</f>
        <v>2047.675414</v>
      </c>
      <c r="E49" s="50">
        <f t="shared" si="2"/>
        <v>2040.180014</v>
      </c>
      <c r="F49" s="50">
        <f>SUM(F47:F48)</f>
        <v>2050.1952139999999</v>
      </c>
      <c r="G49" s="50">
        <f t="shared" si="2"/>
        <v>2126.3216140000004</v>
      </c>
      <c r="H49" s="9"/>
    </row>
    <row r="50" spans="1:24" s="2" customFormat="1" ht="20.100000000000001" customHeight="1" x14ac:dyDescent="0.25">
      <c r="A50" s="8"/>
      <c r="B50" s="8"/>
      <c r="C50" s="27"/>
      <c r="D50" s="14"/>
      <c r="E50" s="27"/>
      <c r="F50" s="27"/>
      <c r="G50" s="27"/>
      <c r="H50" s="9"/>
    </row>
    <row r="51" spans="1:24" s="2" customFormat="1" ht="20.100000000000001" customHeight="1" x14ac:dyDescent="0.25">
      <c r="A51" s="8"/>
      <c r="B51" s="8"/>
      <c r="C51" s="28" t="s">
        <v>39</v>
      </c>
      <c r="D51" s="14"/>
      <c r="E51" s="27"/>
      <c r="F51" s="27"/>
      <c r="G51" s="27"/>
      <c r="H51" s="9"/>
    </row>
    <row r="52" spans="1:24" s="2" customFormat="1" ht="20.100000000000001" customHeight="1" x14ac:dyDescent="0.25">
      <c r="A52" s="8"/>
      <c r="B52" s="8"/>
      <c r="C52" s="33" t="s">
        <v>22</v>
      </c>
      <c r="D52" s="22" t="s">
        <v>5</v>
      </c>
      <c r="E52" s="51" t="s">
        <v>6</v>
      </c>
      <c r="F52" s="51" t="s">
        <v>7</v>
      </c>
      <c r="G52" s="51" t="s">
        <v>8</v>
      </c>
      <c r="H52" s="9"/>
    </row>
    <row r="53" spans="1:24" s="2" customFormat="1" ht="20.100000000000001" customHeight="1" x14ac:dyDescent="0.25">
      <c r="A53" s="8"/>
      <c r="B53" s="8"/>
      <c r="C53" s="25" t="s">
        <v>35</v>
      </c>
      <c r="D53" s="15">
        <v>1100</v>
      </c>
      <c r="E53" s="39">
        <v>0</v>
      </c>
      <c r="F53" s="39">
        <v>0</v>
      </c>
      <c r="G53" s="39">
        <v>0</v>
      </c>
      <c r="H53" s="9"/>
    </row>
    <row r="54" spans="1:24" s="2" customFormat="1" ht="20.100000000000001" customHeight="1" x14ac:dyDescent="0.25">
      <c r="A54" s="8"/>
      <c r="B54" s="8"/>
      <c r="C54" s="34" t="s">
        <v>0</v>
      </c>
      <c r="D54" s="23">
        <f>D53</f>
        <v>1100</v>
      </c>
      <c r="E54" s="52">
        <f t="shared" ref="E54:G54" si="3">E53</f>
        <v>0</v>
      </c>
      <c r="F54" s="52">
        <f t="shared" si="3"/>
        <v>0</v>
      </c>
      <c r="G54" s="52">
        <f t="shared" si="3"/>
        <v>0</v>
      </c>
      <c r="H54" s="9"/>
    </row>
    <row r="55" spans="1:24" s="2" customFormat="1" ht="39.75" customHeight="1" x14ac:dyDescent="0.25">
      <c r="A55" s="1"/>
      <c r="B55" s="1"/>
    </row>
    <row r="56" spans="1:24" s="2" customFormat="1" ht="39.950000000000003" customHeight="1" x14ac:dyDescent="0.25">
      <c r="A56" s="1"/>
      <c r="B56" s="1"/>
    </row>
    <row r="57" spans="1:24" s="2" customFormat="1" ht="39.950000000000003" customHeight="1" x14ac:dyDescent="0.25">
      <c r="A57" s="1"/>
      <c r="B57" s="1"/>
    </row>
    <row r="58" spans="1:24" s="1" customFormat="1" ht="39.950000000000003" customHeigh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s="2" customFormat="1" ht="39.950000000000003" customHeight="1" x14ac:dyDescent="0.25">
      <c r="A59" s="1"/>
      <c r="B59" s="1"/>
    </row>
    <row r="60" spans="1:24" s="2" customFormat="1" ht="39.950000000000003" customHeight="1" x14ac:dyDescent="0.25">
      <c r="A60" s="1"/>
      <c r="B60" s="1"/>
    </row>
    <row r="61" spans="1:24" s="2" customFormat="1" ht="39.950000000000003" customHeight="1" x14ac:dyDescent="0.25">
      <c r="A61" s="1"/>
      <c r="B61" s="1"/>
    </row>
    <row r="62" spans="1:24" s="2" customFormat="1" ht="39.950000000000003" customHeight="1" x14ac:dyDescent="0.25">
      <c r="A62" s="1"/>
      <c r="B62" s="1"/>
    </row>
    <row r="63" spans="1:24" s="2" customFormat="1" ht="39.950000000000003" customHeight="1" x14ac:dyDescent="0.25">
      <c r="A63" s="1"/>
      <c r="B63" s="1"/>
    </row>
    <row r="64" spans="1:24" s="2" customFormat="1" ht="39.950000000000003" customHeight="1" x14ac:dyDescent="0.25">
      <c r="A64" s="1"/>
      <c r="B64" s="1"/>
    </row>
    <row r="65" spans="1:2" s="2" customFormat="1" ht="39.950000000000003" customHeight="1" x14ac:dyDescent="0.25">
      <c r="A65" s="1"/>
      <c r="B65" s="1"/>
    </row>
    <row r="66" spans="1:2" s="2" customFormat="1" ht="39.950000000000003" customHeight="1" x14ac:dyDescent="0.25">
      <c r="A66" s="1"/>
      <c r="B66" s="1"/>
    </row>
  </sheetData>
  <mergeCells count="4">
    <mergeCell ref="C1:G1"/>
    <mergeCell ref="C2:G2"/>
    <mergeCell ref="C3:G3"/>
    <mergeCell ref="E4:G4"/>
  </mergeCells>
  <printOptions horizontalCentered="1"/>
  <pageMargins left="0.45" right="0.45" top="0.25" bottom="0.25" header="0.3" footer="0.3"/>
  <pageSetup paperSize="17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115" zoomScaleNormal="115" workbookViewId="0">
      <selection activeCell="A6" sqref="A6"/>
    </sheetView>
  </sheetViews>
  <sheetFormatPr defaultRowHeight="15" x14ac:dyDescent="0.25"/>
  <cols>
    <col min="1" max="1" width="90.7109375" bestFit="1" customWidth="1"/>
    <col min="2" max="6" width="11.7109375" customWidth="1"/>
  </cols>
  <sheetData>
    <row r="1" spans="1:8" ht="15.75" x14ac:dyDescent="0.25">
      <c r="A1" s="56"/>
      <c r="B1" s="58" t="s">
        <v>47</v>
      </c>
      <c r="C1" s="58" t="s">
        <v>5</v>
      </c>
      <c r="D1" s="58" t="s">
        <v>6</v>
      </c>
      <c r="E1" s="58" t="s">
        <v>7</v>
      </c>
      <c r="F1" s="58" t="s">
        <v>8</v>
      </c>
    </row>
    <row r="2" spans="1:8" x14ac:dyDescent="0.25">
      <c r="A2" t="s">
        <v>70</v>
      </c>
      <c r="B2">
        <v>42.537000000000006</v>
      </c>
      <c r="C2">
        <v>39.601700000000001</v>
      </c>
      <c r="D2">
        <v>39.601700000000001</v>
      </c>
      <c r="E2">
        <v>39.601700000000001</v>
      </c>
      <c r="F2">
        <v>39.601700000000001</v>
      </c>
      <c r="G2" s="77">
        <f>D2/$D$10</f>
        <v>1.9411287777290721E-2</v>
      </c>
    </row>
    <row r="3" spans="1:8" x14ac:dyDescent="0.25">
      <c r="A3" t="s">
        <v>55</v>
      </c>
      <c r="B3">
        <v>254.43940000000001</v>
      </c>
      <c r="C3">
        <v>266.24949999999995</v>
      </c>
      <c r="D3">
        <v>271.13600000000002</v>
      </c>
      <c r="E3">
        <v>273.59350000000001</v>
      </c>
      <c r="F3">
        <v>273.7199</v>
      </c>
      <c r="G3" s="77">
        <f t="shared" ref="G3:G10" si="0">D3/$D$10</f>
        <v>0.13290083311533335</v>
      </c>
    </row>
    <row r="4" spans="1:8" x14ac:dyDescent="0.25">
      <c r="A4" t="s">
        <v>59</v>
      </c>
      <c r="B4">
        <v>70</v>
      </c>
      <c r="C4">
        <v>280</v>
      </c>
      <c r="D4">
        <v>70</v>
      </c>
      <c r="E4" t="s">
        <v>60</v>
      </c>
      <c r="F4" t="s">
        <v>60</v>
      </c>
      <c r="G4" s="77">
        <f t="shared" si="0"/>
        <v>3.4311409470056849E-2</v>
      </c>
    </row>
    <row r="5" spans="1:8" x14ac:dyDescent="0.25">
      <c r="A5" t="s">
        <v>61</v>
      </c>
      <c r="B5">
        <v>26</v>
      </c>
      <c r="C5">
        <v>26</v>
      </c>
      <c r="D5">
        <v>26</v>
      </c>
      <c r="E5">
        <v>26</v>
      </c>
      <c r="F5">
        <v>26</v>
      </c>
      <c r="G5" s="77">
        <f t="shared" si="0"/>
        <v>1.2744237803163973E-2</v>
      </c>
    </row>
    <row r="6" spans="1:8" x14ac:dyDescent="0.25">
      <c r="A6" t="s">
        <v>65</v>
      </c>
      <c r="B6" t="s">
        <v>60</v>
      </c>
      <c r="C6">
        <v>15</v>
      </c>
      <c r="D6">
        <v>20</v>
      </c>
      <c r="E6">
        <v>20</v>
      </c>
      <c r="F6">
        <v>20</v>
      </c>
      <c r="G6" s="77">
        <f t="shared" si="0"/>
        <v>9.8032598485876705E-3</v>
      </c>
    </row>
    <row r="7" spans="1:8" x14ac:dyDescent="0.25">
      <c r="A7" t="s">
        <v>64</v>
      </c>
      <c r="B7" t="s">
        <v>60</v>
      </c>
      <c r="C7">
        <v>344</v>
      </c>
      <c r="D7">
        <v>472</v>
      </c>
      <c r="E7">
        <v>484</v>
      </c>
      <c r="F7">
        <v>497</v>
      </c>
      <c r="G7" s="77">
        <f t="shared" si="0"/>
        <v>0.23135693242666905</v>
      </c>
    </row>
    <row r="8" spans="1:8" x14ac:dyDescent="0.25">
      <c r="A8" t="s">
        <v>66</v>
      </c>
      <c r="B8" t="s">
        <v>60</v>
      </c>
      <c r="C8">
        <v>140</v>
      </c>
      <c r="D8">
        <f>261-1.6</f>
        <v>259.39999999999998</v>
      </c>
      <c r="E8">
        <v>325</v>
      </c>
      <c r="F8">
        <v>375</v>
      </c>
      <c r="G8" s="77">
        <f t="shared" si="0"/>
        <v>0.12714828023618208</v>
      </c>
    </row>
    <row r="9" spans="1:8" x14ac:dyDescent="0.25">
      <c r="A9" t="s">
        <v>56</v>
      </c>
      <c r="B9">
        <v>300</v>
      </c>
      <c r="C9">
        <v>939</v>
      </c>
      <c r="D9">
        <v>882</v>
      </c>
      <c r="E9">
        <v>882</v>
      </c>
      <c r="F9">
        <v>895</v>
      </c>
      <c r="G9" s="77">
        <f t="shared" si="0"/>
        <v>0.43232375932271633</v>
      </c>
    </row>
    <row r="10" spans="1:8" x14ac:dyDescent="0.25">
      <c r="A10" t="s">
        <v>67</v>
      </c>
      <c r="B10">
        <f>SUM(B2:B9)</f>
        <v>692.97640000000001</v>
      </c>
      <c r="C10">
        <f>SUM(C2:C9)</f>
        <v>2049.8512000000001</v>
      </c>
      <c r="D10">
        <f>SUM(D2:D9)</f>
        <v>2040.1377</v>
      </c>
      <c r="E10">
        <f>SUM(E2:E9)</f>
        <v>2050.1952000000001</v>
      </c>
      <c r="F10">
        <f>SUM(F2:F9)</f>
        <v>2126.3216000000002</v>
      </c>
      <c r="G10" s="77">
        <f t="shared" si="0"/>
        <v>1</v>
      </c>
    </row>
    <row r="14" spans="1:8" x14ac:dyDescent="0.25">
      <c r="A14" s="75"/>
      <c r="B14" s="75"/>
      <c r="C14" s="75"/>
      <c r="D14" s="75"/>
      <c r="E14" s="75"/>
      <c r="F14" s="75"/>
      <c r="G14" s="75"/>
      <c r="H14" s="75"/>
    </row>
    <row r="15" spans="1:8" x14ac:dyDescent="0.25">
      <c r="A15" s="75"/>
      <c r="B15" s="75"/>
      <c r="C15" s="75"/>
      <c r="D15" s="75"/>
      <c r="E15" s="75"/>
      <c r="F15" s="75"/>
      <c r="G15" s="75"/>
      <c r="H15" s="75"/>
    </row>
    <row r="16" spans="1:8" x14ac:dyDescent="0.25">
      <c r="A16" s="75"/>
      <c r="B16" s="75"/>
      <c r="C16" s="75"/>
      <c r="D16" s="75"/>
      <c r="E16" s="75"/>
      <c r="F16" s="75"/>
      <c r="G16" s="75"/>
      <c r="H16" s="75"/>
    </row>
    <row r="17" spans="1:8" x14ac:dyDescent="0.25">
      <c r="A17" s="75"/>
      <c r="B17" s="75"/>
      <c r="C17" s="75"/>
      <c r="D17" s="75"/>
      <c r="E17" s="75"/>
      <c r="F17" s="75"/>
      <c r="G17" s="75"/>
      <c r="H17" s="75"/>
    </row>
    <row r="18" spans="1:8" x14ac:dyDescent="0.25">
      <c r="A18" s="75"/>
      <c r="B18" s="75"/>
      <c r="C18" s="75"/>
      <c r="D18" s="75"/>
      <c r="E18" s="75"/>
      <c r="F18" s="75"/>
      <c r="G18" s="75"/>
      <c r="H18" s="75"/>
    </row>
    <row r="19" spans="1:8" x14ac:dyDescent="0.25">
      <c r="A19" s="75"/>
      <c r="B19" s="75"/>
      <c r="C19" s="75"/>
      <c r="D19" s="75"/>
      <c r="E19" s="75"/>
      <c r="F19" s="75"/>
      <c r="G19" s="75"/>
      <c r="H19" s="75"/>
    </row>
    <row r="20" spans="1:8" x14ac:dyDescent="0.25">
      <c r="A20" s="75"/>
      <c r="B20" s="75"/>
      <c r="C20" s="75"/>
      <c r="D20" s="75"/>
      <c r="E20" s="75"/>
      <c r="F20" s="75"/>
      <c r="G20" s="75"/>
      <c r="H20" s="75"/>
    </row>
    <row r="21" spans="1:8" x14ac:dyDescent="0.25">
      <c r="A21" s="75"/>
      <c r="B21" s="75"/>
      <c r="C21" s="75"/>
      <c r="D21" s="75"/>
      <c r="E21" s="75"/>
      <c r="F21" s="75"/>
      <c r="G21" s="75"/>
      <c r="H21" s="75"/>
    </row>
    <row r="22" spans="1:8" x14ac:dyDescent="0.25">
      <c r="A22" s="75"/>
      <c r="B22" s="75"/>
      <c r="C22" s="75"/>
      <c r="D22" s="75"/>
      <c r="E22" s="75"/>
      <c r="F22" s="75"/>
      <c r="G22" s="75"/>
      <c r="H22" s="75"/>
    </row>
    <row r="23" spans="1:8" x14ac:dyDescent="0.25">
      <c r="A23" s="75"/>
      <c r="B23" s="75"/>
      <c r="C23" s="75"/>
      <c r="D23" s="75"/>
      <c r="E23" s="75"/>
      <c r="F23" s="75"/>
      <c r="G23" s="75"/>
      <c r="H23" s="75"/>
    </row>
    <row r="24" spans="1:8" x14ac:dyDescent="0.25">
      <c r="A24" s="75"/>
      <c r="B24" s="75"/>
      <c r="C24" s="75"/>
      <c r="D24" s="75"/>
      <c r="E24" s="75"/>
      <c r="F24" s="75"/>
      <c r="G24" s="75"/>
      <c r="H24" s="75"/>
    </row>
    <row r="25" spans="1:8" x14ac:dyDescent="0.25">
      <c r="A25" s="75"/>
      <c r="B25" s="75"/>
      <c r="C25" s="75"/>
      <c r="D25" s="75"/>
      <c r="E25" s="75"/>
      <c r="F25" s="75"/>
      <c r="G25" s="75"/>
      <c r="H25" s="75"/>
    </row>
    <row r="26" spans="1:8" x14ac:dyDescent="0.25">
      <c r="A26" s="75"/>
      <c r="B26" s="75"/>
      <c r="C26" s="75"/>
      <c r="D26" s="75"/>
      <c r="E26" s="75"/>
      <c r="F26" s="75"/>
      <c r="G26" s="75"/>
      <c r="H26" s="75"/>
    </row>
    <row r="27" spans="1:8" x14ac:dyDescent="0.25">
      <c r="A27" s="75"/>
      <c r="B27" s="75"/>
      <c r="C27" s="75"/>
      <c r="D27" s="75"/>
      <c r="E27" s="75"/>
      <c r="F27" s="75"/>
      <c r="G27" s="75"/>
      <c r="H27" s="75"/>
    </row>
    <row r="28" spans="1:8" x14ac:dyDescent="0.25">
      <c r="A28" s="75"/>
      <c r="B28" s="75"/>
      <c r="C28" s="75"/>
      <c r="D28" s="75"/>
      <c r="E28" s="75"/>
      <c r="F28" s="75"/>
      <c r="G28" s="75"/>
      <c r="H28" s="75"/>
    </row>
    <row r="29" spans="1:8" x14ac:dyDescent="0.25">
      <c r="A29" s="75"/>
      <c r="B29" s="75"/>
      <c r="C29" s="75"/>
      <c r="D29" s="75"/>
      <c r="E29" s="75"/>
      <c r="F29" s="75"/>
      <c r="G29" s="75"/>
      <c r="H29" s="75"/>
    </row>
    <row r="30" spans="1:8" x14ac:dyDescent="0.25">
      <c r="A30" s="75"/>
      <c r="B30" s="75"/>
      <c r="C30" s="75"/>
      <c r="D30" s="75"/>
      <c r="E30" s="75"/>
      <c r="F30" s="75"/>
      <c r="G30" s="75"/>
      <c r="H30" s="75"/>
    </row>
    <row r="31" spans="1:8" x14ac:dyDescent="0.25">
      <c r="A31" s="75"/>
      <c r="B31" s="75"/>
      <c r="C31" s="75"/>
      <c r="D31" s="75"/>
      <c r="E31" s="75"/>
      <c r="F31" s="75"/>
      <c r="G31" s="75"/>
      <c r="H31" s="75"/>
    </row>
    <row r="32" spans="1:8" x14ac:dyDescent="0.25">
      <c r="A32" s="75"/>
      <c r="B32" s="75"/>
      <c r="C32" s="75"/>
      <c r="D32" s="75"/>
      <c r="E32" s="75"/>
      <c r="F32" s="75"/>
      <c r="G32" s="75"/>
      <c r="H32" s="75"/>
    </row>
    <row r="33" spans="1:8" x14ac:dyDescent="0.25">
      <c r="A33" s="75"/>
      <c r="B33" s="75"/>
      <c r="C33" s="75"/>
      <c r="D33" s="75"/>
      <c r="E33" s="75"/>
      <c r="F33" s="75"/>
      <c r="G33" s="75"/>
      <c r="H33" s="75"/>
    </row>
    <row r="34" spans="1:8" x14ac:dyDescent="0.25">
      <c r="A34" s="75"/>
      <c r="B34" s="75"/>
      <c r="C34" s="75"/>
      <c r="D34" s="75"/>
      <c r="E34" s="75"/>
      <c r="F34" s="75"/>
      <c r="G34" s="75"/>
      <c r="H34" s="75"/>
    </row>
    <row r="35" spans="1:8" x14ac:dyDescent="0.25">
      <c r="A35" s="75"/>
      <c r="B35" s="75"/>
      <c r="C35" s="75"/>
      <c r="D35" s="75"/>
      <c r="E35" s="75"/>
      <c r="F35" s="75"/>
      <c r="G35" s="75"/>
      <c r="H35" s="75"/>
    </row>
    <row r="36" spans="1:8" x14ac:dyDescent="0.25">
      <c r="A36" s="75"/>
      <c r="B36" s="75"/>
      <c r="C36" s="75"/>
      <c r="D36" s="75"/>
      <c r="E36" s="75"/>
      <c r="F36" s="75"/>
      <c r="G36" s="75"/>
      <c r="H36" s="75"/>
    </row>
    <row r="37" spans="1:8" x14ac:dyDescent="0.25">
      <c r="A37" s="75"/>
      <c r="B37" s="75"/>
      <c r="C37" s="75"/>
      <c r="D37" s="75"/>
      <c r="E37" s="75"/>
      <c r="F37" s="75"/>
      <c r="G37" s="75"/>
      <c r="H37" s="7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Multi-Year Allocation</vt:lpstr>
      <vt:lpstr>Current Year v2</vt:lpstr>
      <vt:lpstr>Current Year</vt:lpstr>
      <vt:lpstr>REFERENCE SMC Deck</vt:lpstr>
      <vt:lpstr>draft</vt:lpstr>
      <vt:lpstr>'REFERENCE SMC Deck'!Print_Area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Yee, Jose (MEDTE/MRI)</dc:creator>
  <cp:lastModifiedBy>Lim, Ryan (ENERGY)</cp:lastModifiedBy>
  <cp:lastPrinted>2017-09-19T16:55:46Z</cp:lastPrinted>
  <dcterms:created xsi:type="dcterms:W3CDTF">2017-04-21T18:36:04Z</dcterms:created>
  <dcterms:modified xsi:type="dcterms:W3CDTF">2018-01-15T15:20:08Z</dcterms:modified>
</cp:coreProperties>
</file>