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inance\2017-18 Finances\AD HOC\Ministry Overview Deck 2017-18\"/>
    </mc:Choice>
  </mc:AlternateContent>
  <bookViews>
    <workbookView xWindow="0" yWindow="0" windowWidth="28800" windowHeight="1243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9" r:id="rId5"/>
    <sheet name="FTE" sheetId="6" r:id="rId6"/>
    <sheet name="Current Year v2" sheetId="8" r:id="rId7"/>
  </sheets>
  <definedNames>
    <definedName name="dd" localSheetId="6">#REF!</definedName>
    <definedName name="dd" localSheetId="4">#REF!</definedName>
    <definedName name="dd">#REF!</definedName>
    <definedName name="Locked" localSheetId="6">#REF!,#REF!,#REF!,#REF!,#REF!,#REF!,#REF!,#REF!,#REF!,#REF!,#REF!,#REF!,#REF!,#REF!,#REF!,#REF!,#REF!,#REF!</definedName>
    <definedName name="Locked" localSheetId="4">#REF!,#REF!,#REF!,#REF!,#REF!,#REF!,#REF!,#REF!,#REF!,#REF!,#REF!,#REF!,#REF!,#REF!,#REF!,#REF!,#REF!,#REF!</definedName>
    <definedName name="Locked">#REF!,#REF!,#REF!,#REF!,#REF!,#REF!,#REF!,#REF!,#REF!,#REF!,#REF!,#REF!,#REF!,#REF!,#REF!,#REF!,#REF!,#REF!</definedName>
    <definedName name="MO" localSheetId="4">#REF!</definedName>
    <definedName name="MO">#REF!</definedName>
  </definedNames>
  <calcPr calcId="152511"/>
  <oleSize ref="A1:V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Lim, Ryan (ENERGY)</author>
  </authors>
  <commentList>
    <comment ref="C30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incl. First Nations Cash Contribution and Conferred Benefit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2901 &amp; 2902 DOE, Stat Appropriations, 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less $1.6M in prelim allocation for OESP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CI, GEI, IEA</t>
        </r>
      </text>
    </comment>
  </commentList>
</comments>
</file>

<file path=xl/sharedStrings.xml><?xml version="1.0" encoding="utf-8"?>
<sst xmlns="http://schemas.openxmlformats.org/spreadsheetml/2006/main" count="176" uniqueCount="101">
  <si>
    <t>2013-14</t>
  </si>
  <si>
    <t>Actual</t>
  </si>
  <si>
    <t>2014-15</t>
  </si>
  <si>
    <t>2015-16</t>
  </si>
  <si>
    <t>Budget</t>
  </si>
  <si>
    <t>Interim Actual</t>
  </si>
  <si>
    <t>2016-17</t>
  </si>
  <si>
    <t>2017-18</t>
  </si>
  <si>
    <t>2018-19</t>
  </si>
  <si>
    <t>2019-20</t>
  </si>
  <si>
    <t>2020-21</t>
  </si>
  <si>
    <t>Ministry Operating Expense Allocation</t>
  </si>
  <si>
    <t xml:space="preserve">     Ontario Clean Energy Benefit</t>
  </si>
  <si>
    <t>-</t>
  </si>
  <si>
    <t xml:space="preserve">     Northern Ontario Energy Credit</t>
  </si>
  <si>
    <t xml:space="preserve">     Add: Supplementary Estimates</t>
  </si>
  <si>
    <t xml:space="preserve">     Add: Green Investment Fund</t>
  </si>
  <si>
    <t xml:space="preserve">     Less: Transfer Payment Administrative Modernization</t>
  </si>
  <si>
    <t xml:space="preserve">     Restatement: Transfer of Staff to MEDEI</t>
  </si>
  <si>
    <t>Total Ministry Operating Expense Allocation</t>
  </si>
  <si>
    <t>Consolidation Operating Expense</t>
  </si>
  <si>
    <t xml:space="preserve">     Independent Electricity System Operator </t>
  </si>
  <si>
    <t xml:space="preserve">     Ontario Energy Board</t>
  </si>
  <si>
    <t>Total Consolidation Operating Expense</t>
  </si>
  <si>
    <t>Total Operating Expense Limit</t>
  </si>
  <si>
    <t>Ministry Capital Expense Allocation</t>
  </si>
  <si>
    <t xml:space="preserve">Consolidation Capital Expense </t>
  </si>
  <si>
    <t xml:space="preserve">Total Consolidation Capital Expense </t>
  </si>
  <si>
    <t>Total Capital Expense Limit</t>
  </si>
  <si>
    <t>2017-18 Savings Constraint</t>
  </si>
  <si>
    <t>Total Ministry Expense Limit</t>
  </si>
  <si>
    <t>Program/Year</t>
  </si>
  <si>
    <t>2016-17 Budget</t>
  </si>
  <si>
    <t>2017-18 Budget</t>
  </si>
  <si>
    <t>2018-19 Budget</t>
  </si>
  <si>
    <t>2019-20 Budget</t>
  </si>
  <si>
    <t>Ministry Operating and Capital Allocation</t>
  </si>
  <si>
    <t>Ministry Administration Program</t>
  </si>
  <si>
    <t>Energy Development and Management</t>
  </si>
  <si>
    <t>Electricity Price Mitigation</t>
  </si>
  <si>
    <t>Strategic Asset Management</t>
  </si>
  <si>
    <t>Total Ministry Operating and Capital Allocation</t>
  </si>
  <si>
    <t>Independent Electricity System Operator</t>
  </si>
  <si>
    <t>Ontario Energy Board</t>
  </si>
  <si>
    <t>Total Consolidation Adjustments</t>
  </si>
  <si>
    <t>(in millions)</t>
  </si>
  <si>
    <t>$</t>
  </si>
  <si>
    <t>%**</t>
  </si>
  <si>
    <t>Total Ministry</t>
  </si>
  <si>
    <t>Salaries and Wages</t>
  </si>
  <si>
    <t>Employee Benefits</t>
  </si>
  <si>
    <t>Services</t>
  </si>
  <si>
    <t>Supplies and Equipment</t>
  </si>
  <si>
    <t>Transfer Payments</t>
  </si>
  <si>
    <t>Other Transactions</t>
  </si>
  <si>
    <t>Less: Recoveries</t>
  </si>
  <si>
    <t>Transportation and Communications</t>
  </si>
  <si>
    <t>Standard Account*</t>
  </si>
  <si>
    <t>* Including Statutory Appropriations</t>
  </si>
  <si>
    <t>** Percentage of ministry total excludes Recoveries</t>
  </si>
  <si>
    <t>PERCENT OF TOTAL MINISTRY</t>
  </si>
  <si>
    <t>OPERATING EXPENSE</t>
  </si>
  <si>
    <t>TOTAL</t>
  </si>
  <si>
    <t>OPERATING ASSETS</t>
  </si>
  <si>
    <t>Loans and Investments</t>
  </si>
  <si>
    <t>TOTAL INCLUDING CONSOLIDATION</t>
  </si>
  <si>
    <t>Division</t>
  </si>
  <si>
    <t>(Note: LSB staff are accounted for by MAG)</t>
  </si>
  <si>
    <t>FTE Preliminary Allocation 2017-18</t>
  </si>
  <si>
    <t xml:space="preserve"> Minister's Office/Parliamentary Assistant's Office</t>
  </si>
  <si>
    <t xml:space="preserve"> Deputy Minister's Office</t>
  </si>
  <si>
    <t xml:space="preserve"> Communications</t>
  </si>
  <si>
    <t xml:space="preserve"> Corporate Services Division</t>
  </si>
  <si>
    <t xml:space="preserve"> Energy Supply Policy</t>
  </si>
  <si>
    <t xml:space="preserve"> Strategic Network and Agency Policy</t>
  </si>
  <si>
    <t xml:space="preserve"> Conservation and Renewable Energy</t>
  </si>
  <si>
    <t xml:space="preserve"> Risk Managed MO FTEs</t>
  </si>
  <si>
    <t xml:space="preserve"> Temporary Transfer of FTEs</t>
  </si>
  <si>
    <t xml:space="preserve"> Total </t>
  </si>
  <si>
    <t>Vote 2901 Ministry Administration Program</t>
  </si>
  <si>
    <t>Vote 2902 Energy Development and Management</t>
  </si>
  <si>
    <t>Vote 2905 Electricity Price Mitigation</t>
  </si>
  <si>
    <t>Vote 2906 Strategic Asset Management</t>
  </si>
  <si>
    <t>Consolidation Adjustments and Other Adjustments</t>
  </si>
  <si>
    <t>GGRA Adjustment - EV Overnight Charging Rebate Program</t>
  </si>
  <si>
    <t>Operating Consolidations</t>
  </si>
  <si>
    <t>IESO Preliminary</t>
  </si>
  <si>
    <t>IESO Updated</t>
  </si>
  <si>
    <t>Change</t>
  </si>
  <si>
    <t>OEB Preliminary</t>
  </si>
  <si>
    <t>OEB Updated</t>
  </si>
  <si>
    <t>Capital Consolidations</t>
  </si>
  <si>
    <t>Ministry Base Operating Budget</t>
  </si>
  <si>
    <t>Northern Ontario Energy Credit</t>
  </si>
  <si>
    <t>Ontario Fair Hydro Plan</t>
  </si>
  <si>
    <t>Electricity Market Operations &amp; System Planning (Delivered by the IESO)</t>
  </si>
  <si>
    <t>Electricity and Natural Gas Regulation (Delivered by the OEB)</t>
  </si>
  <si>
    <t>Greenhouse Gas Reduction Account Adjustment</t>
  </si>
  <si>
    <t>Long-Term Energy Plan Program Initiatives</t>
  </si>
  <si>
    <t>Funding in millions</t>
  </si>
  <si>
    <t>Consolidation &amp; Other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</si>
</sst>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#,##0.0"/>
    <numFmt numFmtId="167" formatCode="_-* #,##0_-;\-* #,##0_-;_-* &quot;-&quot;??_-;_-@_-"/>
    <numFmt numFmtId="168" formatCode="0.0000"/>
    <numFmt numFmtId="169" formatCode="#,##0;[Black]\(#,##0\)"/>
    <numFmt numFmtId="170" formatCode="&quot;$&quot;#,##0.0;[Red]\-&quot;$&quot;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138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wrapText="1" readingOrder="1"/>
    </xf>
    <xf numFmtId="0" fontId="3" fillId="2" borderId="2" xfId="0" applyFont="1" applyFill="1" applyBorder="1" applyAlignment="1">
      <alignment horizontal="right" wrapText="1" readingOrder="1"/>
    </xf>
    <xf numFmtId="0" fontId="3" fillId="3" borderId="2" xfId="0" applyFont="1" applyFill="1" applyBorder="1" applyAlignment="1">
      <alignment horizontal="right" wrapText="1" readingOrder="1"/>
    </xf>
    <xf numFmtId="0" fontId="3" fillId="0" borderId="4" xfId="0" applyFont="1" applyBorder="1" applyAlignment="1">
      <alignment horizontal="left" wrapText="1" readingOrder="1"/>
    </xf>
    <xf numFmtId="4" fontId="3" fillId="2" borderId="4" xfId="0" applyNumberFormat="1" applyFont="1" applyFill="1" applyBorder="1" applyAlignment="1">
      <alignment horizontal="right" wrapText="1" readingOrder="1"/>
    </xf>
    <xf numFmtId="0" fontId="3" fillId="2" borderId="4" xfId="0" applyFont="1" applyFill="1" applyBorder="1" applyAlignment="1">
      <alignment horizontal="right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right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right" wrapText="1" readingOrder="1"/>
    </xf>
    <xf numFmtId="0" fontId="3" fillId="0" borderId="5" xfId="0" applyFont="1" applyBorder="1" applyAlignment="1">
      <alignment horizontal="left" wrapText="1" readingOrder="1"/>
    </xf>
    <xf numFmtId="0" fontId="4" fillId="2" borderId="5" xfId="0" applyFont="1" applyFill="1" applyBorder="1" applyAlignment="1">
      <alignment horizontal="right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0" fontId="2" fillId="4" borderId="6" xfId="0" applyFont="1" applyFill="1" applyBorder="1" applyAlignment="1">
      <alignment horizontal="left" wrapText="1" readingOrder="1"/>
    </xf>
    <xf numFmtId="4" fontId="3" fillId="4" borderId="6" xfId="0" applyNumberFormat="1" applyFont="1" applyFill="1" applyBorder="1" applyAlignment="1">
      <alignment horizontal="right" wrapText="1" readingOrder="1"/>
    </xf>
    <xf numFmtId="0" fontId="3" fillId="4" borderId="6" xfId="0" applyFont="1" applyFill="1" applyBorder="1" applyAlignment="1">
      <alignment horizontal="right" wrapText="1" readingOrder="1"/>
    </xf>
    <xf numFmtId="0" fontId="3" fillId="0" borderId="7" xfId="0" applyFont="1" applyBorder="1" applyAlignment="1">
      <alignment horizontal="left" wrapText="1" readingOrder="1"/>
    </xf>
    <xf numFmtId="0" fontId="3" fillId="2" borderId="7" xfId="0" applyFont="1" applyFill="1" applyBorder="1" applyAlignment="1">
      <alignment horizontal="right" wrapText="1" readingOrder="1"/>
    </xf>
    <xf numFmtId="0" fontId="3" fillId="3" borderId="7" xfId="0" applyFont="1" applyFill="1" applyBorder="1" applyAlignment="1">
      <alignment horizontal="right" wrapText="1" readingOrder="1"/>
    </xf>
    <xf numFmtId="0" fontId="2" fillId="0" borderId="4" xfId="0" applyFont="1" applyBorder="1" applyAlignment="1">
      <alignment horizontal="left" wrapText="1" readingOrder="1"/>
    </xf>
    <xf numFmtId="0" fontId="3" fillId="2" borderId="5" xfId="0" applyFont="1" applyFill="1" applyBorder="1" applyAlignment="1">
      <alignment horizontal="right" wrapText="1" readingOrder="1"/>
    </xf>
    <xf numFmtId="0" fontId="3" fillId="3" borderId="5" xfId="0" applyFont="1" applyFill="1" applyBorder="1" applyAlignment="1">
      <alignment horizontal="right" wrapText="1" readingOrder="1"/>
    </xf>
    <xf numFmtId="0" fontId="3" fillId="0" borderId="8" xfId="0" applyFont="1" applyBorder="1" applyAlignment="1">
      <alignment horizontal="left" wrapText="1" readingOrder="1"/>
    </xf>
    <xf numFmtId="0" fontId="3" fillId="2" borderId="8" xfId="0" applyFont="1" applyFill="1" applyBorder="1" applyAlignment="1">
      <alignment horizontal="right" wrapText="1" readingOrder="1"/>
    </xf>
    <xf numFmtId="0" fontId="3" fillId="3" borderId="8" xfId="0" applyFont="1" applyFill="1" applyBorder="1" applyAlignment="1">
      <alignment horizontal="right" wrapText="1" readingOrder="1"/>
    </xf>
    <xf numFmtId="0" fontId="2" fillId="5" borderId="1" xfId="0" applyFont="1" applyFill="1" applyBorder="1" applyAlignment="1">
      <alignment horizontal="left" wrapText="1" readingOrder="1"/>
    </xf>
    <xf numFmtId="4" fontId="3" fillId="5" borderId="1" xfId="0" applyNumberFormat="1" applyFont="1" applyFill="1" applyBorder="1" applyAlignment="1">
      <alignment horizontal="right" wrapText="1" readingOrder="1"/>
    </xf>
    <xf numFmtId="0" fontId="3" fillId="5" borderId="1" xfId="0" applyFont="1" applyFill="1" applyBorder="1" applyAlignment="1">
      <alignment horizontal="right" wrapText="1" readingOrder="1"/>
    </xf>
    <xf numFmtId="0" fontId="3" fillId="0" borderId="1" xfId="0" applyFont="1" applyBorder="1" applyAlignment="1">
      <alignment horizontal="left" wrapText="1" readingOrder="1"/>
    </xf>
    <xf numFmtId="0" fontId="3" fillId="2" borderId="3" xfId="0" applyFont="1" applyFill="1" applyBorder="1" applyAlignment="1">
      <alignment horizontal="right" wrapText="1" readingOrder="1"/>
    </xf>
    <xf numFmtId="0" fontId="3" fillId="4" borderId="9" xfId="0" applyFont="1" applyFill="1" applyBorder="1" applyAlignment="1">
      <alignment horizontal="right" wrapText="1" readingOrder="1"/>
    </xf>
    <xf numFmtId="0" fontId="3" fillId="0" borderId="9" xfId="0" applyFont="1" applyBorder="1" applyAlignment="1">
      <alignment horizontal="left" wrapText="1" readingOrder="1"/>
    </xf>
    <xf numFmtId="0" fontId="3" fillId="2" borderId="9" xfId="0" applyFont="1" applyFill="1" applyBorder="1" applyAlignment="1">
      <alignment horizontal="right" wrapText="1" readingOrder="1"/>
    </xf>
    <xf numFmtId="0" fontId="3" fillId="3" borderId="9" xfId="0" applyFont="1" applyFill="1" applyBorder="1" applyAlignment="1">
      <alignment horizontal="right" wrapText="1" readingOrder="1"/>
    </xf>
    <xf numFmtId="0" fontId="2" fillId="0" borderId="10" xfId="0" applyFont="1" applyBorder="1" applyAlignment="1">
      <alignment horizontal="left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3" fillId="3" borderId="6" xfId="0" applyFont="1" applyFill="1" applyBorder="1" applyAlignment="1">
      <alignment horizontal="center" wrapText="1" readingOrder="1"/>
    </xf>
    <xf numFmtId="0" fontId="4" fillId="3" borderId="6" xfId="0" applyFont="1" applyFill="1" applyBorder="1" applyAlignment="1">
      <alignment horizontal="right" wrapText="1" readingOrder="1"/>
    </xf>
    <xf numFmtId="0" fontId="2" fillId="6" borderId="1" xfId="0" applyFont="1" applyFill="1" applyBorder="1" applyAlignment="1">
      <alignment horizontal="left" wrapText="1" readingOrder="1"/>
    </xf>
    <xf numFmtId="4" fontId="2" fillId="6" borderId="1" xfId="0" applyNumberFormat="1" applyFont="1" applyFill="1" applyBorder="1" applyAlignment="1">
      <alignment horizontal="right" wrapText="1" readingOrder="1"/>
    </xf>
    <xf numFmtId="0" fontId="2" fillId="6" borderId="1" xfId="0" applyFont="1" applyFill="1" applyBorder="1" applyAlignment="1">
      <alignment horizontal="right" wrapText="1" readingOrder="1"/>
    </xf>
    <xf numFmtId="0" fontId="0" fillId="0" borderId="0" xfId="0" applyBorder="1"/>
    <xf numFmtId="0" fontId="5" fillId="0" borderId="0" xfId="0" applyFont="1"/>
    <xf numFmtId="0" fontId="6" fillId="7" borderId="11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7" fillId="0" borderId="12" xfId="0" applyFont="1" applyBorder="1"/>
    <xf numFmtId="0" fontId="7" fillId="0" borderId="17" xfId="0" applyFont="1" applyBorder="1"/>
    <xf numFmtId="0" fontId="6" fillId="0" borderId="17" xfId="0" applyFont="1" applyBorder="1"/>
    <xf numFmtId="0" fontId="7" fillId="0" borderId="17" xfId="0" applyFont="1" applyBorder="1" applyAlignment="1">
      <alignment horizontal="left" indent="1"/>
    </xf>
    <xf numFmtId="0" fontId="6" fillId="11" borderId="22" xfId="0" applyFont="1" applyFill="1" applyBorder="1"/>
    <xf numFmtId="166" fontId="6" fillId="11" borderId="11" xfId="0" applyNumberFormat="1" applyFont="1" applyFill="1" applyBorder="1"/>
    <xf numFmtId="0" fontId="9" fillId="8" borderId="11" xfId="0" applyFont="1" applyFill="1" applyBorder="1" applyAlignment="1">
      <alignment horizontal="center" vertical="center"/>
    </xf>
    <xf numFmtId="0" fontId="9" fillId="10" borderId="11" xfId="0" applyFont="1" applyFill="1" applyBorder="1"/>
    <xf numFmtId="0" fontId="10" fillId="10" borderId="11" xfId="0" applyFont="1" applyFill="1" applyBorder="1"/>
    <xf numFmtId="0" fontId="10" fillId="9" borderId="12" xfId="0" applyFont="1" applyFill="1" applyBorder="1" applyAlignment="1">
      <alignment vertical="top"/>
    </xf>
    <xf numFmtId="167" fontId="10" fillId="9" borderId="12" xfId="1" applyNumberFormat="1" applyFont="1" applyFill="1" applyBorder="1" applyAlignment="1">
      <alignment vertical="top"/>
    </xf>
    <xf numFmtId="167" fontId="10" fillId="9" borderId="21" xfId="1" applyNumberFormat="1" applyFont="1" applyFill="1" applyBorder="1" applyAlignment="1">
      <alignment vertical="top"/>
    </xf>
    <xf numFmtId="165" fontId="10" fillId="9" borderId="12" xfId="1" applyNumberFormat="1" applyFont="1" applyFill="1" applyBorder="1" applyAlignment="1">
      <alignment vertical="top"/>
    </xf>
    <xf numFmtId="0" fontId="10" fillId="9" borderId="21" xfId="0" applyFont="1" applyFill="1" applyBorder="1" applyAlignment="1">
      <alignment vertical="top"/>
    </xf>
    <xf numFmtId="165" fontId="10" fillId="9" borderId="21" xfId="1" applyNumberFormat="1" applyFont="1" applyFill="1" applyBorder="1" applyAlignment="1">
      <alignment vertical="top"/>
    </xf>
    <xf numFmtId="0" fontId="10" fillId="9" borderId="13" xfId="0" applyFont="1" applyFill="1" applyBorder="1" applyAlignment="1">
      <alignment vertical="top"/>
    </xf>
    <xf numFmtId="165" fontId="10" fillId="9" borderId="13" xfId="0" applyNumberFormat="1" applyFont="1" applyFill="1" applyBorder="1" applyAlignment="1">
      <alignment vertical="top"/>
    </xf>
    <xf numFmtId="0" fontId="9" fillId="11" borderId="11" xfId="0" applyFont="1" applyFill="1" applyBorder="1"/>
    <xf numFmtId="167" fontId="9" fillId="11" borderId="11" xfId="1" applyNumberFormat="1" applyFont="1" applyFill="1" applyBorder="1"/>
    <xf numFmtId="165" fontId="9" fillId="11" borderId="11" xfId="1" applyNumberFormat="1" applyFont="1" applyFill="1" applyBorder="1"/>
    <xf numFmtId="0" fontId="9" fillId="8" borderId="11" xfId="0" applyFont="1" applyFill="1" applyBorder="1" applyAlignment="1">
      <alignment horizontal="left" vertical="center"/>
    </xf>
    <xf numFmtId="164" fontId="9" fillId="8" borderId="11" xfId="0" applyNumberFormat="1" applyFont="1" applyFill="1" applyBorder="1"/>
    <xf numFmtId="0" fontId="10" fillId="8" borderId="11" xfId="0" applyFont="1" applyFill="1" applyBorder="1"/>
    <xf numFmtId="0" fontId="10" fillId="0" borderId="13" xfId="0" applyFont="1" applyBorder="1" applyAlignment="1">
      <alignment vertical="top"/>
    </xf>
    <xf numFmtId="167" fontId="10" fillId="0" borderId="13" xfId="1" applyNumberFormat="1" applyFont="1" applyBorder="1" applyAlignment="1">
      <alignment vertical="top"/>
    </xf>
    <xf numFmtId="165" fontId="10" fillId="0" borderId="13" xfId="0" applyNumberFormat="1" applyFont="1" applyBorder="1" applyAlignment="1">
      <alignment vertical="top"/>
    </xf>
    <xf numFmtId="0" fontId="11" fillId="9" borderId="19" xfId="0" applyFont="1" applyFill="1" applyBorder="1"/>
    <xf numFmtId="0" fontId="11" fillId="9" borderId="20" xfId="0" applyFont="1" applyFill="1" applyBorder="1"/>
    <xf numFmtId="0" fontId="0" fillId="9" borderId="0" xfId="0" applyFill="1"/>
    <xf numFmtId="0" fontId="0" fillId="9" borderId="0" xfId="0" applyFill="1" applyBorder="1"/>
    <xf numFmtId="166" fontId="7" fillId="0" borderId="21" xfId="0" applyNumberFormat="1" applyFont="1" applyBorder="1"/>
    <xf numFmtId="0" fontId="9" fillId="8" borderId="13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 readingOrder="1"/>
    </xf>
    <xf numFmtId="0" fontId="13" fillId="5" borderId="25" xfId="0" applyFont="1" applyFill="1" applyBorder="1" applyAlignment="1">
      <alignment horizontal="center" vertical="center" wrapText="1" readingOrder="1"/>
    </xf>
    <xf numFmtId="0" fontId="14" fillId="0" borderId="24" xfId="0" applyFont="1" applyBorder="1" applyAlignment="1">
      <alignment horizontal="left" wrapText="1" readingOrder="1"/>
    </xf>
    <xf numFmtId="0" fontId="14" fillId="0" borderId="24" xfId="0" applyFont="1" applyBorder="1" applyAlignment="1">
      <alignment horizontal="center" wrapText="1" readingOrder="1"/>
    </xf>
    <xf numFmtId="0" fontId="14" fillId="0" borderId="26" xfId="0" applyFont="1" applyBorder="1" applyAlignment="1">
      <alignment horizontal="left" wrapText="1" readingOrder="1"/>
    </xf>
    <xf numFmtId="0" fontId="14" fillId="0" borderId="26" xfId="0" applyFont="1" applyBorder="1" applyAlignment="1">
      <alignment horizontal="center" wrapText="1" readingOrder="1"/>
    </xf>
    <xf numFmtId="0" fontId="14" fillId="0" borderId="25" xfId="0" applyFont="1" applyBorder="1" applyAlignment="1">
      <alignment horizontal="left" wrapText="1" readingOrder="1"/>
    </xf>
    <xf numFmtId="0" fontId="14" fillId="0" borderId="25" xfId="0" applyFont="1" applyBorder="1" applyAlignment="1">
      <alignment horizontal="center" wrapText="1" readingOrder="1"/>
    </xf>
    <xf numFmtId="0" fontId="12" fillId="5" borderId="23" xfId="0" applyFont="1" applyFill="1" applyBorder="1" applyAlignment="1">
      <alignment horizontal="left" wrapText="1" readingOrder="1"/>
    </xf>
    <xf numFmtId="0" fontId="12" fillId="5" borderId="23" xfId="0" applyFont="1" applyFill="1" applyBorder="1" applyAlignment="1">
      <alignment horizontal="center" wrapText="1" readingOrder="1"/>
    </xf>
    <xf numFmtId="0" fontId="0" fillId="0" borderId="0" xfId="0" applyFill="1"/>
    <xf numFmtId="0" fontId="16" fillId="9" borderId="0" xfId="3" applyFont="1" applyFill="1" applyBorder="1"/>
    <xf numFmtId="0" fontId="17" fillId="9" borderId="0" xfId="3" applyFont="1" applyFill="1" applyBorder="1" applyAlignment="1">
      <alignment horizontal="right"/>
    </xf>
    <xf numFmtId="0" fontId="17" fillId="9" borderId="0" xfId="3" applyFont="1" applyFill="1" applyBorder="1" applyAlignment="1">
      <alignment horizontal="left" indent="1"/>
    </xf>
    <xf numFmtId="165" fontId="17" fillId="9" borderId="0" xfId="1" applyNumberFormat="1" applyFont="1" applyFill="1" applyBorder="1"/>
    <xf numFmtId="0" fontId="16" fillId="9" borderId="0" xfId="3" applyFont="1" applyFill="1" applyBorder="1" applyAlignment="1">
      <alignment horizontal="left" indent="3"/>
    </xf>
    <xf numFmtId="165" fontId="16" fillId="9" borderId="0" xfId="1" applyNumberFormat="1" applyFont="1" applyFill="1" applyBorder="1"/>
    <xf numFmtId="165" fontId="17" fillId="0" borderId="0" xfId="1" applyNumberFormat="1" applyFont="1" applyFill="1" applyBorder="1"/>
    <xf numFmtId="165" fontId="16" fillId="0" borderId="0" xfId="1" applyNumberFormat="1" applyFont="1" applyFill="1" applyBorder="1"/>
    <xf numFmtId="10" fontId="16" fillId="0" borderId="0" xfId="2" applyNumberFormat="1" applyFont="1" applyFill="1" applyBorder="1"/>
    <xf numFmtId="168" fontId="16" fillId="9" borderId="0" xfId="3" applyNumberFormat="1" applyFont="1" applyFill="1" applyBorder="1"/>
    <xf numFmtId="0" fontId="17" fillId="9" borderId="0" xfId="3" applyFont="1" applyFill="1" applyBorder="1"/>
    <xf numFmtId="164" fontId="16" fillId="9" borderId="0" xfId="3" applyNumberFormat="1" applyFont="1" applyFill="1" applyBorder="1"/>
    <xf numFmtId="164" fontId="16" fillId="9" borderId="0" xfId="1" applyNumberFormat="1" applyFont="1" applyFill="1" applyBorder="1"/>
    <xf numFmtId="0" fontId="17" fillId="0" borderId="0" xfId="3" applyFont="1" applyFill="1" applyBorder="1"/>
    <xf numFmtId="164" fontId="16" fillId="0" borderId="0" xfId="3" applyNumberFormat="1" applyFont="1" applyFill="1" applyBorder="1"/>
    <xf numFmtId="164" fontId="16" fillId="0" borderId="0" xfId="1" applyNumberFormat="1" applyFont="1" applyFill="1" applyBorder="1"/>
    <xf numFmtId="0" fontId="16" fillId="0" borderId="0" xfId="3" applyFont="1" applyFill="1" applyBorder="1"/>
    <xf numFmtId="2" fontId="17" fillId="0" borderId="0" xfId="3" applyNumberFormat="1" applyFont="1" applyFill="1" applyBorder="1"/>
    <xf numFmtId="164" fontId="17" fillId="0" borderId="0" xfId="3" applyNumberFormat="1" applyFont="1" applyFill="1" applyBorder="1"/>
    <xf numFmtId="0" fontId="7" fillId="9" borderId="0" xfId="3" applyFont="1" applyFill="1" applyBorder="1"/>
    <xf numFmtId="166" fontId="7" fillId="0" borderId="21" xfId="0" applyNumberFormat="1" applyFont="1" applyBorder="1" applyAlignment="1">
      <alignment horizontal="right"/>
    </xf>
    <xf numFmtId="169" fontId="10" fillId="9" borderId="13" xfId="1" applyNumberFormat="1" applyFont="1" applyFill="1" applyBorder="1" applyAlignment="1">
      <alignment vertical="top"/>
    </xf>
    <xf numFmtId="0" fontId="5" fillId="9" borderId="0" xfId="0" applyFont="1" applyFill="1"/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 applyProtection="1">
      <alignment horizontal="left" wrapText="1"/>
      <protection locked="0"/>
    </xf>
    <xf numFmtId="0" fontId="8" fillId="9" borderId="15" xfId="0" applyFont="1" applyFill="1" applyBorder="1" applyAlignment="1" applyProtection="1">
      <alignment horizontal="left" wrapText="1"/>
      <protection locked="0"/>
    </xf>
    <xf numFmtId="0" fontId="8" fillId="9" borderId="16" xfId="0" applyFont="1" applyFill="1" applyBorder="1" applyAlignment="1" applyProtection="1">
      <alignment horizontal="left" wrapText="1"/>
      <protection locked="0"/>
    </xf>
    <xf numFmtId="0" fontId="8" fillId="9" borderId="18" xfId="0" applyFont="1" applyFill="1" applyBorder="1" applyAlignment="1" applyProtection="1">
      <alignment horizontal="left" wrapText="1"/>
      <protection locked="0"/>
    </xf>
    <xf numFmtId="0" fontId="8" fillId="9" borderId="19" xfId="0" applyFont="1" applyFill="1" applyBorder="1" applyAlignment="1" applyProtection="1">
      <alignment horizontal="left" wrapText="1"/>
      <protection locked="0"/>
    </xf>
    <xf numFmtId="0" fontId="9" fillId="8" borderId="14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12" fillId="5" borderId="24" xfId="0" applyFont="1" applyFill="1" applyBorder="1" applyAlignment="1">
      <alignment horizontal="center" vertical="center" wrapText="1" readingOrder="1"/>
    </xf>
    <xf numFmtId="0" fontId="12" fillId="5" borderId="25" xfId="0" applyFont="1" applyFill="1" applyBorder="1" applyAlignment="1">
      <alignment horizontal="center" vertical="center" wrapText="1" readingOrder="1"/>
    </xf>
    <xf numFmtId="170" fontId="0" fillId="0" borderId="0" xfId="0" applyNumberFormat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Summary by Vote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201595121563049E-2"/>
          <c:y val="0.15894128716527819"/>
          <c:w val="0.74195937254791355"/>
          <c:h val="0.60240700909170208"/>
        </c:manualLayout>
      </c:layout>
      <c:pie3DChart>
        <c:varyColors val="1"/>
        <c:ser>
          <c:idx val="0"/>
          <c:order val="0"/>
          <c:tx>
            <c:strRef>
              <c:f>Sheet2!$C$22:$C$23</c:f>
              <c:strCache>
                <c:ptCount val="1"/>
                <c:pt idx="0">
                  <c:v>Ministry Administration Program $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rgbClr val="C0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8.0458955032197466E-2"/>
                  <c:y val="6.114211375112887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005852270953093"/>
                      <c:h val="0.16941409649935138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0.17813194705356791"/>
                  <c:y val="-7.666054861991340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42110060970387"/>
                      <c:h val="0.22126593460432817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0.22480557063670895"/>
                  <c:y val="0.156028193741034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533071374538293"/>
                      <c:h val="0.18355550689161776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0.17385152959828853"/>
                  <c:y val="-0.2638679541165051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Sheet2!$C$22:$F$22</c:f>
              <c:strCache>
                <c:ptCount val="4"/>
                <c:pt idx="0">
                  <c:v>Ministry Administration Program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Sheet2!$C$33:$F$33</c:f>
              <c:numCache>
                <c:formatCode>_-* #,##0_-;\-* #,##0_-;_-* "-"??_-;_-@_-</c:formatCode>
                <c:ptCount val="4"/>
                <c:pt idx="0">
                  <c:v>15139214</c:v>
                </c:pt>
                <c:pt idx="1">
                  <c:v>24460500</c:v>
                </c:pt>
                <c:pt idx="2">
                  <c:v>1464000000</c:v>
                </c:pt>
                <c:pt idx="3">
                  <c:v>280000000</c:v>
                </c:pt>
              </c:numCache>
            </c:numRef>
          </c:val>
        </c:ser>
        <c:ser>
          <c:idx val="1"/>
          <c:order val="1"/>
          <c:tx>
            <c:strRef>
              <c:f>Sheet2!$D$22:$D$23</c:f>
              <c:strCache>
                <c:ptCount val="1"/>
                <c:pt idx="0">
                  <c:v>Energy Development and Management $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Sheet2!$C$22:$F$22</c:f>
              <c:strCache>
                <c:ptCount val="4"/>
                <c:pt idx="0">
                  <c:v>Ministry Administration Program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Sheet2!$D$24:$D$40</c:f>
              <c:numCache>
                <c:formatCode>_-* #,##0_-;\-* #,##0_-;_-* "-"??_-;_-@_-</c:formatCode>
                <c:ptCount val="17"/>
                <c:pt idx="1">
                  <c:v>12314200</c:v>
                </c:pt>
                <c:pt idx="2">
                  <c:v>1497900</c:v>
                </c:pt>
                <c:pt idx="3">
                  <c:v>385000</c:v>
                </c:pt>
                <c:pt idx="4">
                  <c:v>6502400</c:v>
                </c:pt>
                <c:pt idx="5">
                  <c:v>312600</c:v>
                </c:pt>
                <c:pt idx="6">
                  <c:v>5597400</c:v>
                </c:pt>
                <c:pt idx="7">
                  <c:v>1000</c:v>
                </c:pt>
                <c:pt idx="8" formatCode="#,##0;[Black]\(#,##0\)">
                  <c:v>-2150000</c:v>
                </c:pt>
                <c:pt idx="9">
                  <c:v>24460500</c:v>
                </c:pt>
                <c:pt idx="10" formatCode="0.0">
                  <c:v>1.3714119714195021</c:v>
                </c:pt>
                <c:pt idx="12">
                  <c:v>0</c:v>
                </c:pt>
                <c:pt idx="13">
                  <c:v>0</c:v>
                </c:pt>
                <c:pt idx="14" formatCode="0.0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Sheet2!$E$22:$E$23</c:f>
              <c:strCache>
                <c:ptCount val="1"/>
                <c:pt idx="0">
                  <c:v>Electricity Price Mitigation $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Sheet2!$C$22:$F$22</c:f>
              <c:strCache>
                <c:ptCount val="4"/>
                <c:pt idx="0">
                  <c:v>Ministry Administration Program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Sheet2!$E$24:$E$40</c:f>
              <c:numCache>
                <c:formatCode>_-* #,##0_-;\-* #,##0_-;_-* "-"??_-;_-@_-</c:formatCode>
                <c:ptCount val="1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1464000000</c:v>
                </c:pt>
                <c:pt idx="7">
                  <c:v>0</c:v>
                </c:pt>
                <c:pt idx="8">
                  <c:v>0</c:v>
                </c:pt>
                <c:pt idx="9">
                  <c:v>1464000000</c:v>
                </c:pt>
                <c:pt idx="10" formatCode="0.0">
                  <c:v>82.081197283708462</c:v>
                </c:pt>
                <c:pt idx="12">
                  <c:v>1100000000</c:v>
                </c:pt>
                <c:pt idx="13">
                  <c:v>1100000000</c:v>
                </c:pt>
                <c:pt idx="14" formatCode="0.0">
                  <c:v>100</c:v>
                </c:pt>
              </c:numCache>
            </c:numRef>
          </c:val>
        </c:ser>
        <c:ser>
          <c:idx val="3"/>
          <c:order val="3"/>
          <c:tx>
            <c:strRef>
              <c:f>Sheet2!$F$22:$F$23</c:f>
              <c:strCache>
                <c:ptCount val="1"/>
                <c:pt idx="0">
                  <c:v>Strategic Asset Management $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Sheet2!$C$22:$F$22</c:f>
              <c:strCache>
                <c:ptCount val="4"/>
                <c:pt idx="0">
                  <c:v>Ministry Administration Program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Sheet2!$F$24:$F$40</c:f>
              <c:numCache>
                <c:formatCode>_-* #,##0_-;\-* #,##0_-;_-* "-"??_-;_-@_-</c:formatCode>
                <c:ptCount val="1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99999000</c:v>
                </c:pt>
                <c:pt idx="5">
                  <c:v>0</c:v>
                </c:pt>
                <c:pt idx="6">
                  <c:v>180001000</c:v>
                </c:pt>
                <c:pt idx="7">
                  <c:v>0</c:v>
                </c:pt>
                <c:pt idx="8">
                  <c:v>0</c:v>
                </c:pt>
                <c:pt idx="9">
                  <c:v>280000000</c:v>
                </c:pt>
                <c:pt idx="10" formatCode="0.0">
                  <c:v>15.698589644425118</c:v>
                </c:pt>
                <c:pt idx="12">
                  <c:v>0</c:v>
                </c:pt>
                <c:pt idx="13">
                  <c:v>0</c:v>
                </c:pt>
                <c:pt idx="14" formatCode="0.0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Sheet2!$G$21:$G$23</c:f>
              <c:strCache>
                <c:ptCount val="1"/>
                <c:pt idx="0">
                  <c:v>Total Ministry $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Sheet2!$C$22:$F$22</c:f>
              <c:strCache>
                <c:ptCount val="4"/>
                <c:pt idx="0">
                  <c:v>Ministry Administration Program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Sheet2!$G$24:$G$40</c:f>
              <c:numCache>
                <c:formatCode>_-* #,##0_-;\-* #,##0_-;_-* "-"??_-;_-@_-</c:formatCode>
                <c:ptCount val="17"/>
                <c:pt idx="1">
                  <c:v>19178914</c:v>
                </c:pt>
                <c:pt idx="2">
                  <c:v>2347700</c:v>
                </c:pt>
                <c:pt idx="3">
                  <c:v>697700</c:v>
                </c:pt>
                <c:pt idx="4">
                  <c:v>117623200</c:v>
                </c:pt>
                <c:pt idx="5">
                  <c:v>656200</c:v>
                </c:pt>
                <c:pt idx="6">
                  <c:v>1649598400</c:v>
                </c:pt>
                <c:pt idx="7">
                  <c:v>1000</c:v>
                </c:pt>
                <c:pt idx="8" formatCode="#,##0;[Black]\(#,##0\)">
                  <c:v>-6503400</c:v>
                </c:pt>
                <c:pt idx="9">
                  <c:v>1783599714</c:v>
                </c:pt>
                <c:pt idx="10" formatCode="0.0">
                  <c:v>100</c:v>
                </c:pt>
                <c:pt idx="12">
                  <c:v>1100000000</c:v>
                </c:pt>
                <c:pt idx="13">
                  <c:v>1100000000</c:v>
                </c:pt>
                <c:pt idx="14" formatCode="0.0">
                  <c:v>100</c:v>
                </c:pt>
              </c:numCache>
            </c:numRef>
          </c:val>
        </c:ser>
        <c:ser>
          <c:idx val="5"/>
          <c:order val="5"/>
          <c:tx>
            <c:strRef>
              <c:f>Sheet2!$H$22:$H$23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Sheet2!$C$22:$F$22</c:f>
              <c:strCache>
                <c:ptCount val="4"/>
                <c:pt idx="0">
                  <c:v>Ministry Administration Program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Sheet2!$H$24:$H$40</c:f>
              <c:numCache>
                <c:formatCode>_-* #,##0.0_-;\-* #,##0.0_-;_-* "-"??_-;_-@_-</c:formatCode>
                <c:ptCount val="17"/>
                <c:pt idx="1">
                  <c:v>1.0713859916786894</c:v>
                </c:pt>
                <c:pt idx="2">
                  <c:v>0.13114886967343717</c:v>
                </c:pt>
                <c:pt idx="3">
                  <c:v>3.8975408430019634E-2</c:v>
                </c:pt>
                <c:pt idx="4">
                  <c:v>6.5707499797131792</c:v>
                </c:pt>
                <c:pt idx="5">
                  <c:v>3.6657106222988227E-2</c:v>
                </c:pt>
                <c:pt idx="6">
                  <c:v>92.151026781577912</c:v>
                </c:pt>
                <c:pt idx="7">
                  <c:v>5.5862703783889397E-5</c:v>
                </c:pt>
                <c:pt idx="9">
                  <c:v>100</c:v>
                </c:pt>
                <c:pt idx="12">
                  <c:v>100</c:v>
                </c:pt>
                <c:pt idx="13">
                  <c:v>61.673030745955813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 b="1">
                <a:latin typeface="Arial" panose="020B0604020202020204" pitchFamily="34" charset="0"/>
                <a:cs typeface="Arial" panose="020B0604020202020204" pitchFamily="34" charset="0"/>
              </a:rPr>
              <a:t>Historical</a:t>
            </a:r>
            <a:r>
              <a:rPr lang="en-CA" b="1" baseline="0">
                <a:latin typeface="Arial" panose="020B0604020202020204" pitchFamily="34" charset="0"/>
                <a:cs typeface="Arial" panose="020B0604020202020204" pitchFamily="34" charset="0"/>
              </a:rPr>
              <a:t> Ministry Allocation</a:t>
            </a:r>
            <a:endParaRPr lang="en-CA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Sheet5!$C$20</c:f>
              <c:strCache>
                <c:ptCount val="1"/>
                <c:pt idx="0">
                  <c:v>Ministry Operating and Capital Allocation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Sheet5!$B$21:$B$25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Sheet5!$C$21:$C$25</c:f>
              <c:numCache>
                <c:formatCode>"$"#,##0.0;[Red]\-"$"#,##0.0</c:formatCode>
                <c:ptCount val="5"/>
                <c:pt idx="0">
                  <c:v>1120</c:v>
                </c:pt>
                <c:pt idx="1">
                  <c:v>1181</c:v>
                </c:pt>
                <c:pt idx="2">
                  <c:v>3603</c:v>
                </c:pt>
                <c:pt idx="3">
                  <c:v>546</c:v>
                </c:pt>
                <c:pt idx="4">
                  <c:v>1784</c:v>
                </c:pt>
              </c:numCache>
            </c:numRef>
          </c:val>
        </c:ser>
        <c:ser>
          <c:idx val="1"/>
          <c:order val="1"/>
          <c:tx>
            <c:strRef>
              <c:f>Sheet5!$D$20</c:f>
              <c:strCache>
                <c:ptCount val="1"/>
                <c:pt idx="0">
                  <c:v>Consolidation &amp; Other Adjustments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Sheet5!$B$21:$B$25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Sheet5!$D$21:$D$25</c:f>
              <c:numCache>
                <c:formatCode>"$"#,##0.0;[Red]\-"$"#,##0.0</c:formatCode>
                <c:ptCount val="5"/>
                <c:pt idx="0">
                  <c:v>260</c:v>
                </c:pt>
                <c:pt idx="1">
                  <c:v>252</c:v>
                </c:pt>
                <c:pt idx="2">
                  <c:v>243</c:v>
                </c:pt>
                <c:pt idx="3">
                  <c:v>254</c:v>
                </c:pt>
                <c:pt idx="4">
                  <c:v>266.2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35735560"/>
        <c:axId val="335733992"/>
      </c:barChart>
      <c:catAx>
        <c:axId val="335735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5733992"/>
        <c:crosses val="autoZero"/>
        <c:auto val="1"/>
        <c:lblAlgn val="ctr"/>
        <c:lblOffset val="100"/>
        <c:noMultiLvlLbl val="0"/>
      </c:catAx>
      <c:valAx>
        <c:axId val="33573399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>
                    <a:latin typeface="Arial" panose="020B0604020202020204" pitchFamily="34" charset="0"/>
                    <a:cs typeface="Arial" panose="020B0604020202020204" pitchFamily="34" charset="0"/>
                  </a:rPr>
                  <a:t>Funding in millions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.0;[Red]\-&quot;$&quot;#,##0.0" sourceLinked="1"/>
        <c:majorTickMark val="none"/>
        <c:minorTickMark val="none"/>
        <c:tickLblPos val="nextTo"/>
        <c:crossAx val="335735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 b="1">
                <a:latin typeface="Arial" panose="020B0604020202020204" pitchFamily="34" charset="0"/>
                <a:cs typeface="Arial" panose="020B0604020202020204" pitchFamily="34" charset="0"/>
              </a:rPr>
              <a:t>FTE Allocation by Division (As of April 1, 2017)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30"/>
      <c:rotY val="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573964989563458E-3"/>
                  <c:y val="-7.603423727463072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4149261758717395E-3"/>
                  <c:y val="4.75928432796632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3006668502132127"/>
                  <c:y val="-0.30143162565345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962735782612594E-4"/>
                  <c:y val="-5.965131852689731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21590916366802831"/>
                  <c:y val="-0.1737179519823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7269947881317949"/>
                  <c:y val="0.145920012174105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FTE!$A$3:$A$9</c:f>
              <c:strCache>
                <c:ptCount val="7"/>
                <c:pt idx="0">
                  <c:v> Minister's Office/Parliamentary Assistant's Office</c:v>
                </c:pt>
                <c:pt idx="1">
                  <c:v> Deputy Minister's Office</c:v>
                </c:pt>
                <c:pt idx="2">
                  <c:v> Communications</c:v>
                </c:pt>
                <c:pt idx="3">
                  <c:v> Corporate Services Division</c:v>
                </c:pt>
                <c:pt idx="4">
                  <c:v> Energy Supply Policy</c:v>
                </c:pt>
                <c:pt idx="5">
                  <c:v> Strategic Network and Agency Policy</c:v>
                </c:pt>
                <c:pt idx="6">
                  <c:v> Conservation and Renewable Energy</c:v>
                </c:pt>
              </c:strCache>
            </c:strRef>
          </c:cat>
          <c:val>
            <c:numRef>
              <c:f>FTE!$B$3:$B$9</c:f>
              <c:numCache>
                <c:formatCode>General</c:formatCode>
                <c:ptCount val="7"/>
                <c:pt idx="0">
                  <c:v>16</c:v>
                </c:pt>
                <c:pt idx="1">
                  <c:v>8</c:v>
                </c:pt>
                <c:pt idx="2">
                  <c:v>28</c:v>
                </c:pt>
                <c:pt idx="3">
                  <c:v>15.6</c:v>
                </c:pt>
                <c:pt idx="4">
                  <c:v>37</c:v>
                </c:pt>
                <c:pt idx="5">
                  <c:v>54</c:v>
                </c:pt>
                <c:pt idx="6">
                  <c:v>48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800" b="1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2018-19 Preliminary Ministry Allocation: $2,040.14</a:t>
            </a:r>
            <a:r>
              <a:rPr lang="en-CA" sz="1800" b="1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million</a:t>
            </a:r>
            <a:endParaRPr lang="en-CA" sz="1800" b="1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438604100939251"/>
          <c:y val="4.16971834479316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751417689668306"/>
          <c:y val="0.14642108932424031"/>
          <c:w val="0.78642591381817772"/>
          <c:h val="0.68850418304690564"/>
        </c:manualLayout>
      </c:layout>
      <c:pie3DChart>
        <c:varyColors val="1"/>
        <c:ser>
          <c:idx val="0"/>
          <c:order val="0"/>
          <c:tx>
            <c:strRef>
              <c:f>'Current Year v2'!$D$1:$D$2</c:f>
              <c:strCache>
                <c:ptCount val="2"/>
                <c:pt idx="0">
                  <c:v>2018-19</c:v>
                </c:pt>
              </c:strCache>
            </c:strRef>
          </c:tx>
          <c:dPt>
            <c:idx val="0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7.339915239285863E-2"/>
                  <c:y val="-2.0670961091124766E-2"/>
                </c:manualLayout>
              </c:layout>
              <c:tx>
                <c:rich>
                  <a:bodyPr/>
                  <a:lstStyle/>
                  <a:p>
                    <a:fld id="{43553708-31B7-44AC-914E-2A52D3B7FC15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aseline="0"/>
                      <a:t>$</a:t>
                    </a:r>
                    <a:fld id="{621948CF-89C9-45DB-8261-79D6BB79D64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24580E05-5259-48C4-A13E-21B3E3872F92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1568262820694558"/>
                  <c:y val="-7.0980432570259308E-2"/>
                </c:manualLayout>
              </c:layout>
              <c:tx>
                <c:rich>
                  <a:bodyPr/>
                  <a:lstStyle/>
                  <a:p>
                    <a:fld id="{FAD56448-A9E6-412A-B208-C9823A2CC0F7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="0" baseline="0"/>
                      <a:t>$</a:t>
                    </a:r>
                    <a:fld id="{81493376-7419-412B-8103-3215BCE607A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B2B12F0F-17EA-4140-A984-F1135E05B346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7.9915567941749172E-2"/>
                  <c:y val="-0.14547606429310272"/>
                </c:manualLayout>
              </c:layout>
              <c:tx>
                <c:rich>
                  <a:bodyPr/>
                  <a:lstStyle/>
                  <a:p>
                    <a:fld id="{25D689DA-4E06-434E-8A6E-786BC27427F1}" type="CATEGORYNAME">
                      <a:rPr lang="en-US" b="1" baseline="0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41B0F800-0F6D-4270-A8A4-759E5485213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FE9CCF24-589D-4701-BF76-AF671012ED74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24806079483800786"/>
                  <c:y val="0.13545191755065814"/>
                </c:manualLayout>
              </c:layout>
              <c:tx>
                <c:rich>
                  <a:bodyPr/>
                  <a:lstStyle/>
                  <a:p>
                    <a:fld id="{CB9C078E-D537-47FE-BF8D-EBD915DC1E4F}" type="CATEGORYNAME">
                      <a:rPr lang="en-US" b="1" baseline="0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C62922CD-02B9-41B3-9814-A8FBE57ABC0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41A8E1AF-9322-4A50-AED4-22896A9C2CA6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0.27773842133576215"/>
                  <c:y val="3.428797341236045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0218251-378C-4893-A850-160DE2D1E4DA}" type="CATEGORYNAME">
                      <a:rPr lang="en-US" b="1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endParaRPr lang="en-US" b="1" baseline="0"/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7063A1EA-8F1C-49ED-A715-52715B44EC89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million (</a:t>
                    </a:r>
                    <a:fld id="{3ED5885D-F7A9-4CA3-BE4F-515E8FB6D7F8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74585979359327"/>
                      <c:h val="0.14470908745623748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0.14382044770516028"/>
                  <c:y val="0.1386366585865744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A3B3F9A-1093-4F76-BAC8-BE3958E9BCBC}" type="CATEGORYNAME">
                      <a:rPr lang="en-US" b="1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1D3349F1-7126-4071-9E1D-76891DD987CD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million (</a:t>
                    </a:r>
                    <a:fld id="{4B26D01E-94C4-4A0B-91F9-2A3B9824394D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230415585367735"/>
                      <c:h val="0.1400531104735597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-5.3592398442171091E-2"/>
                  <c:y val="0.16014883893703558"/>
                </c:manualLayout>
              </c:layout>
              <c:tx>
                <c:rich>
                  <a:bodyPr/>
                  <a:lstStyle/>
                  <a:p>
                    <a:fld id="{5A401F67-1131-4F33-9BDA-AE43B5659745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aseline="0"/>
                      <a:t>$</a:t>
                    </a:r>
                    <a:fld id="{A0E4D652-FFD9-4D90-83FA-C87678CC84AB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BDF2FE90-5F4E-4AC7-970D-3F9EFD9F2C38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-0.10484763820115438"/>
                  <c:y val="4.9966904080961487E-2"/>
                </c:manualLayout>
              </c:layout>
              <c:tx>
                <c:rich>
                  <a:bodyPr/>
                  <a:lstStyle/>
                  <a:p>
                    <a:fld id="{08DE805F-185B-44B2-B0C7-479DD0EEC41A}" type="CATEGORYNAME">
                      <a:rPr lang="en-US" b="1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r>
                      <a:rPr lang="en-US" baseline="0"/>
                      <a:t>$</a:t>
                    </a:r>
                    <a:fld id="{781E42D2-380F-49A4-9CCD-C03C4E0601F5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69382DD6-6410-413A-B3C6-9B3E0FC4134B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0.24857445509486145"/>
                  <c:y val="0.1293547690442668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891B9A5-9ACA-4BAA-ABC5-7A19C1D60B14}" type="CATEGORYNAME">
                      <a:rPr lang="en-US" b="1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9BF734D5-2321-48E1-AC2A-47541102773A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 million (</a:t>
                    </a:r>
                    <a:fld id="{1C7DE419-0F57-43E9-8832-94FF690D864F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12715515645735"/>
                      <c:h val="0.1196682624751070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9"/>
              <c:layout>
                <c:manualLayout>
                  <c:x val="2.956169403690009E-2"/>
                  <c:y val="0.14841486164603035"/>
                </c:manualLayout>
              </c:layout>
              <c:tx>
                <c:rich>
                  <a:bodyPr/>
                  <a:lstStyle/>
                  <a:p>
                    <a:fld id="{86C3713B-5A0C-40DD-95B8-AFEFCFD4AA96}" type="CATEGORYNAME">
                      <a:rPr lang="en-US" b="1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DF578E6D-424D-45E1-BA9F-59B63927A92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 million (</a:t>
                    </a:r>
                    <a:fld id="{302F0EF5-CFC6-4CC1-89FB-B2EAF1DE362C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0"/>
              <c:layout>
                <c:manualLayout>
                  <c:x val="-0.14180887504521275"/>
                  <c:y val="8.6390954750871995E-2"/>
                </c:manualLayout>
              </c:layout>
              <c:tx>
                <c:rich>
                  <a:bodyPr/>
                  <a:lstStyle/>
                  <a:p>
                    <a:fld id="{FB4E5B5A-79E1-4403-804A-F95C4AADD572}" type="CATEGORYNAME">
                      <a:rPr lang="en-US" b="1"/>
                      <a:pPr/>
                      <a:t>[CATEGORY NAME]</a:t>
                    </a:fld>
                    <a:endParaRPr lang="en-US" b="1" baseline="0"/>
                  </a:p>
                  <a:p>
                    <a:r>
                      <a:rPr lang="en-US"/>
                      <a:t>$</a:t>
                    </a:r>
                    <a:fld id="{DF20FC5E-E0E1-46FA-AD04-C2097948877E}" type="VALUE">
                      <a:rPr lang="en-US"/>
                      <a:pPr/>
                      <a:t>[VALUE]</a:t>
                    </a:fld>
                    <a:r>
                      <a:rPr lang="en-US" baseline="0"/>
                      <a:t> million (</a:t>
                    </a:r>
                    <a:fld id="{9CA428C0-7EF5-444B-8BD1-FF83DDDC86BE}" type="PERCENTAGE">
                      <a:rPr lang="en-US"/>
                      <a:pPr/>
                      <a:t>[PERCENTAGE]</a:t>
                    </a:fld>
                    <a:r>
                      <a:rPr lang="en-US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bg1">
                      <a:lumMod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v2'!$D$4:$D$37</c:f>
              <c:numCache>
                <c:formatCode>_-* #,##0.0_-;\-* #,##0.0_-;_-* "-"??_-;_-@_-</c:formatCode>
                <c:ptCount val="8"/>
                <c:pt idx="0">
                  <c:v>70</c:v>
                </c:pt>
                <c:pt idx="1">
                  <c:v>36.154299999999999</c:v>
                </c:pt>
                <c:pt idx="2">
                  <c:v>26</c:v>
                </c:pt>
                <c:pt idx="3">
                  <c:v>1633.4</c:v>
                </c:pt>
                <c:pt idx="4">
                  <c:v>222.93049999999999</c:v>
                </c:pt>
                <c:pt idx="5">
                  <c:v>46.025500000000001</c:v>
                </c:pt>
                <c:pt idx="6">
                  <c:v>2.1800000000000002</c:v>
                </c:pt>
                <c:pt idx="7">
                  <c:v>3.4474</c:v>
                </c:pt>
              </c:numCache>
            </c:numRef>
          </c:val>
        </c:ser>
        <c:ser>
          <c:idx val="1"/>
          <c:order val="1"/>
          <c:tx>
            <c:strRef>
              <c:f>'Current Year v2'!$D$1:$D$2</c:f>
              <c:strCache>
                <c:ptCount val="2"/>
                <c:pt idx="0">
                  <c:v>2018-19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v2'!$D$3:$D$39</c:f>
              <c:numCache>
                <c:formatCode>_-* #,##0.0_-;\-* #,##0.0_-;_-* "-"??_-;_-@_-</c:formatCode>
                <c:ptCount val="10"/>
                <c:pt idx="0">
                  <c:v>70</c:v>
                </c:pt>
                <c:pt idx="1">
                  <c:v>36.154299999999999</c:v>
                </c:pt>
                <c:pt idx="2">
                  <c:v>26</c:v>
                </c:pt>
                <c:pt idx="3">
                  <c:v>1633.4</c:v>
                </c:pt>
                <c:pt idx="4">
                  <c:v>222.93049999999999</c:v>
                </c:pt>
                <c:pt idx="5">
                  <c:v>46.025500000000001</c:v>
                </c:pt>
                <c:pt idx="6">
                  <c:v>2.1800000000000002</c:v>
                </c:pt>
                <c:pt idx="7">
                  <c:v>3.4474</c:v>
                </c:pt>
              </c:numCache>
            </c:numRef>
          </c:val>
        </c:ser>
        <c:ser>
          <c:idx val="2"/>
          <c:order val="2"/>
          <c:tx>
            <c:strRef>
              <c:f>'Current Year v2'!$E$1:$E$2</c:f>
              <c:strCache>
                <c:ptCount val="2"/>
                <c:pt idx="0">
                  <c:v>2019-20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v2'!$E$3:$E$39</c:f>
              <c:numCache>
                <c:formatCode>_-* #,##0.0_-;\-* #,##0.0_-;_-* "-"??_-;_-@_-</c:formatCode>
                <c:ptCount val="10"/>
                <c:pt idx="0">
                  <c:v>0</c:v>
                </c:pt>
                <c:pt idx="1">
                  <c:v>36.154299999999999</c:v>
                </c:pt>
                <c:pt idx="2">
                  <c:v>26</c:v>
                </c:pt>
                <c:pt idx="3">
                  <c:v>1711</c:v>
                </c:pt>
                <c:pt idx="4">
                  <c:v>225.7534</c:v>
                </c:pt>
                <c:pt idx="5">
                  <c:v>45.990099999999998</c:v>
                </c:pt>
                <c:pt idx="6">
                  <c:v>1.85</c:v>
                </c:pt>
                <c:pt idx="7">
                  <c:v>3.4474</c:v>
                </c:pt>
              </c:numCache>
            </c:numRef>
          </c:val>
        </c:ser>
        <c:ser>
          <c:idx val="3"/>
          <c:order val="3"/>
          <c:tx>
            <c:strRef>
              <c:f>'Current Year v2'!$F$1:$F$2</c:f>
              <c:strCache>
                <c:ptCount val="2"/>
                <c:pt idx="0">
                  <c:v>2020-21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v2'!$F$3:$F$39</c:f>
              <c:numCache>
                <c:formatCode>_-* #,##0.0_-;\-* #,##0.0_-;_-* "-"??_-;_-@_-</c:formatCode>
                <c:ptCount val="10"/>
                <c:pt idx="0">
                  <c:v>0</c:v>
                </c:pt>
                <c:pt idx="1">
                  <c:v>36.154299999999999</c:v>
                </c:pt>
                <c:pt idx="2">
                  <c:v>26</c:v>
                </c:pt>
                <c:pt idx="3">
                  <c:v>1787</c:v>
                </c:pt>
                <c:pt idx="4">
                  <c:v>225.7534</c:v>
                </c:pt>
                <c:pt idx="5">
                  <c:v>45.466500000000003</c:v>
                </c:pt>
                <c:pt idx="6">
                  <c:v>2.5</c:v>
                </c:pt>
                <c:pt idx="7">
                  <c:v>3.4474</c:v>
                </c:pt>
              </c:numCache>
            </c:numRef>
          </c:val>
        </c:ser>
        <c:ser>
          <c:idx val="4"/>
          <c:order val="4"/>
          <c:tx>
            <c:strRef>
              <c:f>'Current Year v2'!$G$1:$G$2</c:f>
              <c:strCache>
                <c:ptCount val="2"/>
                <c:pt idx="0">
                  <c:v>2020-21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v2'!$G$3:$G$39</c:f>
              <c:numCache>
                <c:formatCode>0.00%</c:formatCode>
                <c:ptCount val="10"/>
                <c:pt idx="0">
                  <c:v>3.4311409470056849E-2</c:v>
                </c:pt>
                <c:pt idx="1">
                  <c:v>1.7721499877189663E-2</c:v>
                </c:pt>
                <c:pt idx="2">
                  <c:v>1.2744237803163973E-2</c:v>
                </c:pt>
                <c:pt idx="3">
                  <c:v>0.80063223183415522</c:v>
                </c:pt>
                <c:pt idx="4">
                  <c:v>0.1092722809837787</c:v>
                </c:pt>
                <c:pt idx="5">
                  <c:v>2.2559996808058595E-2</c:v>
                </c:pt>
                <c:pt idx="6">
                  <c:v>1.0685553234960562E-3</c:v>
                </c:pt>
                <c:pt idx="7">
                  <c:v>1.6897879001010569E-3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146050</xdr:colOff>
      <xdr:row>17</xdr:row>
      <xdr:rowOff>93345</xdr:rowOff>
    </xdr:to>
    <xdr:pic>
      <xdr:nvPicPr>
        <xdr:cNvPr id="2" name="tab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9500" cy="3331845"/>
        </a:xfrm>
        <a:prstGeom prst="rect">
          <a:avLst/>
        </a:prstGeom>
      </xdr:spPr>
    </xdr:pic>
    <xdr:clientData/>
  </xdr:twoCellAnchor>
  <xdr:twoCellAnchor editAs="oneCell">
    <xdr:from>
      <xdr:col>9</xdr:col>
      <xdr:colOff>151128</xdr:colOff>
      <xdr:row>0</xdr:row>
      <xdr:rowOff>57312</xdr:rowOff>
    </xdr:from>
    <xdr:to>
      <xdr:col>15</xdr:col>
      <xdr:colOff>124163</xdr:colOff>
      <xdr:row>16</xdr:row>
      <xdr:rowOff>93345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816" r="6539" b="1579"/>
        <a:stretch/>
      </xdr:blipFill>
      <xdr:spPr>
        <a:xfrm>
          <a:off x="5027928" y="57312"/>
          <a:ext cx="3630635" cy="308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261720</xdr:colOff>
      <xdr:row>0</xdr:row>
      <xdr:rowOff>102211</xdr:rowOff>
    </xdr:from>
    <xdr:to>
      <xdr:col>16</xdr:col>
      <xdr:colOff>538622</xdr:colOff>
      <xdr:row>12</xdr:row>
      <xdr:rowOff>111444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597" r="1147"/>
        <a:stretch/>
      </xdr:blipFill>
      <xdr:spPr>
        <a:xfrm>
          <a:off x="7500720" y="102211"/>
          <a:ext cx="3324902" cy="229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6</xdr:col>
      <xdr:colOff>711200</xdr:colOff>
      <xdr:row>17</xdr:row>
      <xdr:rowOff>66675</xdr:rowOff>
    </xdr:to>
    <xdr:pic>
      <xdr:nvPicPr>
        <xdr:cNvPr id="3" name="tab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40500" cy="3305175"/>
        </a:xfrm>
        <a:prstGeom prst="rect">
          <a:avLst/>
        </a:prstGeom>
      </xdr:spPr>
    </xdr:pic>
    <xdr:clientData/>
  </xdr:twoCellAnchor>
  <xdr:twoCellAnchor editAs="oneCell">
    <xdr:from>
      <xdr:col>17</xdr:col>
      <xdr:colOff>470806</xdr:colOff>
      <xdr:row>0</xdr:row>
      <xdr:rowOff>138744</xdr:rowOff>
    </xdr:from>
    <xdr:to>
      <xdr:col>23</xdr:col>
      <xdr:colOff>125574</xdr:colOff>
      <xdr:row>12</xdr:row>
      <xdr:rowOff>149544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335" r="6726"/>
        <a:stretch/>
      </xdr:blipFill>
      <xdr:spPr>
        <a:xfrm>
          <a:off x="11367406" y="138744"/>
          <a:ext cx="3312368" cy="2296800"/>
        </a:xfrm>
        <a:prstGeom prst="rect">
          <a:avLst/>
        </a:prstGeom>
      </xdr:spPr>
    </xdr:pic>
    <xdr:clientData/>
  </xdr:twoCellAnchor>
  <xdr:twoCellAnchor>
    <xdr:from>
      <xdr:col>9</xdr:col>
      <xdr:colOff>112939</xdr:colOff>
      <xdr:row>21</xdr:row>
      <xdr:rowOff>382359</xdr:rowOff>
    </xdr:from>
    <xdr:to>
      <xdr:col>17</xdr:col>
      <xdr:colOff>200024</xdr:colOff>
      <xdr:row>35</xdr:row>
      <xdr:rowOff>28574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29616</xdr:colOff>
      <xdr:row>17</xdr:row>
      <xdr:rowOff>141219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44816" cy="33797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298942</xdr:colOff>
      <xdr:row>17</xdr:row>
      <xdr:rowOff>73730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6852142" cy="3312230"/>
        </a:xfrm>
        <a:prstGeom prst="rect">
          <a:avLst/>
        </a:prstGeom>
      </xdr:spPr>
    </xdr:pic>
    <xdr:clientData/>
  </xdr:twoCellAnchor>
  <xdr:twoCellAnchor>
    <xdr:from>
      <xdr:col>8</xdr:col>
      <xdr:colOff>438149</xdr:colOff>
      <xdr:row>0</xdr:row>
      <xdr:rowOff>123825</xdr:rowOff>
    </xdr:from>
    <xdr:to>
      <xdr:col>21</xdr:col>
      <xdr:colOff>180974</xdr:colOff>
      <xdr:row>19</xdr:row>
      <xdr:rowOff>100012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106456</xdr:colOff>
      <xdr:row>2</xdr:row>
      <xdr:rowOff>12325</xdr:rowOff>
    </xdr:from>
    <xdr:to>
      <xdr:col>13</xdr:col>
      <xdr:colOff>302560</xdr:colOff>
      <xdr:row>19</xdr:row>
      <xdr:rowOff>-1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970910</xdr:colOff>
      <xdr:row>43</xdr:row>
      <xdr:rowOff>76840</xdr:rowOff>
    </xdr:from>
    <xdr:to>
      <xdr:col>8</xdr:col>
      <xdr:colOff>459442</xdr:colOff>
      <xdr:row>74</xdr:row>
      <xdr:rowOff>158483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G39"/>
  <sheetViews>
    <sheetView workbookViewId="0">
      <selection activeCell="I24" sqref="I24"/>
    </sheetView>
  </sheetViews>
  <sheetFormatPr defaultRowHeight="15" x14ac:dyDescent="0.25"/>
  <cols>
    <col min="2" max="2" width="52" customWidth="1"/>
    <col min="4" max="4" width="10" bestFit="1" customWidth="1"/>
  </cols>
  <sheetData>
    <row r="19" spans="1:7" x14ac:dyDescent="0.25">
      <c r="B19" s="48" t="s">
        <v>7</v>
      </c>
    </row>
    <row r="20" spans="1:7" x14ac:dyDescent="0.25">
      <c r="A20" s="79"/>
      <c r="B20" s="117"/>
      <c r="C20" s="79"/>
      <c r="D20" s="79"/>
      <c r="E20" s="79"/>
      <c r="F20" s="79"/>
      <c r="G20" s="79"/>
    </row>
    <row r="21" spans="1:7" x14ac:dyDescent="0.25">
      <c r="A21" s="79"/>
      <c r="B21" s="79"/>
      <c r="C21" s="79"/>
      <c r="D21" s="79"/>
      <c r="E21" s="79"/>
      <c r="F21" s="79"/>
      <c r="G21" s="79"/>
    </row>
    <row r="22" spans="1:7" ht="30" customHeight="1" x14ac:dyDescent="0.25">
      <c r="A22" s="79"/>
      <c r="B22" s="119" t="s">
        <v>31</v>
      </c>
      <c r="C22" s="49" t="s">
        <v>32</v>
      </c>
      <c r="D22" s="49" t="s">
        <v>33</v>
      </c>
      <c r="E22" s="49" t="s">
        <v>34</v>
      </c>
      <c r="F22" s="49" t="s">
        <v>35</v>
      </c>
      <c r="G22" s="79"/>
    </row>
    <row r="23" spans="1:7" x14ac:dyDescent="0.25">
      <c r="A23" s="79"/>
      <c r="B23" s="120"/>
      <c r="C23" s="118" t="s">
        <v>45</v>
      </c>
      <c r="D23" s="118"/>
      <c r="E23" s="118"/>
      <c r="F23" s="118"/>
      <c r="G23" s="79"/>
    </row>
    <row r="24" spans="1:7" x14ac:dyDescent="0.25">
      <c r="A24" s="79"/>
      <c r="B24" s="50" t="s">
        <v>36</v>
      </c>
      <c r="C24" s="51"/>
      <c r="D24" s="51"/>
      <c r="E24" s="51"/>
      <c r="F24" s="51"/>
      <c r="G24" s="79"/>
    </row>
    <row r="25" spans="1:7" x14ac:dyDescent="0.25">
      <c r="A25" s="79"/>
      <c r="B25" s="54" t="s">
        <v>79</v>
      </c>
      <c r="C25" s="81">
        <v>15.164914</v>
      </c>
      <c r="D25" s="81">
        <v>15.139213999999999</v>
      </c>
      <c r="E25" s="81">
        <v>15.139213999999999</v>
      </c>
      <c r="F25" s="81">
        <v>15.139213999999999</v>
      </c>
      <c r="G25" s="79"/>
    </row>
    <row r="26" spans="1:7" x14ac:dyDescent="0.25">
      <c r="A26" s="79"/>
      <c r="B26" s="54" t="s">
        <v>80</v>
      </c>
      <c r="C26" s="81">
        <v>134.4401</v>
      </c>
      <c r="D26" s="81">
        <v>24.460500000000003</v>
      </c>
      <c r="E26" s="81">
        <v>24.460500000000003</v>
      </c>
      <c r="F26" s="81">
        <v>24.460500000000003</v>
      </c>
      <c r="G26" s="79"/>
    </row>
    <row r="27" spans="1:7" x14ac:dyDescent="0.25">
      <c r="A27" s="79"/>
      <c r="B27" s="54" t="s">
        <v>81</v>
      </c>
      <c r="C27" s="81">
        <v>326</v>
      </c>
      <c r="D27" s="81">
        <v>1464</v>
      </c>
      <c r="E27" s="81">
        <v>1661</v>
      </c>
      <c r="F27" s="81">
        <v>1737</v>
      </c>
      <c r="G27" s="79"/>
    </row>
    <row r="28" spans="1:7" x14ac:dyDescent="0.25">
      <c r="A28" s="79"/>
      <c r="B28" s="54" t="s">
        <v>82</v>
      </c>
      <c r="C28" s="81">
        <v>70</v>
      </c>
      <c r="D28" s="81">
        <v>280</v>
      </c>
      <c r="E28" s="81">
        <v>70</v>
      </c>
      <c r="F28" s="81">
        <v>0</v>
      </c>
      <c r="G28" s="79"/>
    </row>
    <row r="29" spans="1:7" x14ac:dyDescent="0.25">
      <c r="A29" s="79"/>
      <c r="B29" s="55" t="s">
        <v>41</v>
      </c>
      <c r="C29" s="56">
        <f>SUM(C25:C28)</f>
        <v>545.60501399999998</v>
      </c>
      <c r="D29" s="56">
        <f>SUM(D25:D28)</f>
        <v>1783.5997139999999</v>
      </c>
      <c r="E29" s="56">
        <f>SUM(E25:E28)</f>
        <v>1770.5997139999999</v>
      </c>
      <c r="F29" s="56">
        <f>SUM(F25:F28)</f>
        <v>1776.5997139999999</v>
      </c>
      <c r="G29" s="79"/>
    </row>
    <row r="30" spans="1:7" x14ac:dyDescent="0.25">
      <c r="A30" s="79"/>
      <c r="B30" s="52"/>
      <c r="C30" s="81"/>
      <c r="D30" s="81"/>
      <c r="E30" s="81"/>
      <c r="F30" s="81"/>
      <c r="G30" s="79"/>
    </row>
    <row r="31" spans="1:7" x14ac:dyDescent="0.25">
      <c r="A31" s="79"/>
      <c r="B31" s="53" t="s">
        <v>83</v>
      </c>
      <c r="C31" s="81"/>
      <c r="D31" s="81"/>
      <c r="E31" s="81"/>
      <c r="F31" s="81"/>
      <c r="G31" s="79"/>
    </row>
    <row r="32" spans="1:7" x14ac:dyDescent="0.25">
      <c r="A32" s="79"/>
      <c r="B32" s="54" t="s">
        <v>42</v>
      </c>
      <c r="C32" s="81">
        <v>216.5</v>
      </c>
      <c r="D32" s="81">
        <v>218.36170000000001</v>
      </c>
      <c r="E32" s="81">
        <v>222.93049999999999</v>
      </c>
      <c r="F32" s="81">
        <v>225.7534</v>
      </c>
      <c r="G32" s="79"/>
    </row>
    <row r="33" spans="1:7" x14ac:dyDescent="0.25">
      <c r="A33" s="79"/>
      <c r="B33" s="54" t="s">
        <v>43</v>
      </c>
      <c r="C33" s="81">
        <v>37.9</v>
      </c>
      <c r="D33" s="81">
        <v>45.74</v>
      </c>
      <c r="E33" s="81">
        <v>46.025500000000001</v>
      </c>
      <c r="F33" s="81">
        <v>45.990099999999998</v>
      </c>
      <c r="G33" s="79"/>
    </row>
    <row r="34" spans="1:7" x14ac:dyDescent="0.25">
      <c r="A34" s="79"/>
      <c r="B34" s="54" t="s">
        <v>84</v>
      </c>
      <c r="C34" s="115" t="s">
        <v>13</v>
      </c>
      <c r="D34" s="81">
        <v>2.15</v>
      </c>
      <c r="E34" s="81">
        <v>2.1800000000000002</v>
      </c>
      <c r="F34" s="81">
        <v>1.85</v>
      </c>
      <c r="G34" s="79"/>
    </row>
    <row r="35" spans="1:7" x14ac:dyDescent="0.25">
      <c r="A35" s="79"/>
      <c r="B35" s="55" t="s">
        <v>44</v>
      </c>
      <c r="C35" s="56">
        <f>SUM(C32:C33)</f>
        <v>254.4</v>
      </c>
      <c r="D35" s="56">
        <f>SUM(D32:D34)</f>
        <v>266.25169999999997</v>
      </c>
      <c r="E35" s="56">
        <f>SUM(E32:E34)</f>
        <v>271.13600000000002</v>
      </c>
      <c r="F35" s="56">
        <f>SUM(F32:F34)</f>
        <v>273.59350000000001</v>
      </c>
      <c r="G35" s="79"/>
    </row>
    <row r="36" spans="1:7" x14ac:dyDescent="0.25">
      <c r="A36" s="79"/>
      <c r="B36" s="55" t="s">
        <v>65</v>
      </c>
      <c r="C36" s="56">
        <f>SUM(C29,C35)</f>
        <v>800.00501399999996</v>
      </c>
      <c r="D36" s="56">
        <f>SUM(D29,D35)</f>
        <v>2049.8514139999997</v>
      </c>
      <c r="E36" s="56">
        <f>SUM(E29,E35)</f>
        <v>2041.7357139999999</v>
      </c>
      <c r="F36" s="56">
        <f>SUM(F29,F35)</f>
        <v>2050.1932139999999</v>
      </c>
      <c r="G36" s="79"/>
    </row>
    <row r="37" spans="1:7" x14ac:dyDescent="0.25">
      <c r="A37" s="79"/>
      <c r="B37" s="79"/>
      <c r="C37" s="79"/>
      <c r="D37" s="79"/>
      <c r="E37" s="79"/>
      <c r="F37" s="79"/>
      <c r="G37" s="79"/>
    </row>
    <row r="38" spans="1:7" x14ac:dyDescent="0.25">
      <c r="A38" s="79"/>
      <c r="B38" s="79"/>
      <c r="C38" s="79"/>
      <c r="D38" s="79"/>
      <c r="E38" s="79"/>
      <c r="F38" s="79"/>
      <c r="G38" s="79"/>
    </row>
    <row r="39" spans="1:7" x14ac:dyDescent="0.25">
      <c r="D39" s="94"/>
      <c r="E39" s="94"/>
      <c r="F39" s="94"/>
    </row>
  </sheetData>
  <mergeCells count="2">
    <mergeCell ref="C23:F23"/>
    <mergeCell ref="B22:B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I43"/>
  <sheetViews>
    <sheetView topLeftCell="A12" zoomScaleNormal="100" workbookViewId="0">
      <selection activeCell="B21" sqref="B21:H40"/>
    </sheetView>
  </sheetViews>
  <sheetFormatPr defaultRowHeight="15" x14ac:dyDescent="0.25"/>
  <cols>
    <col min="2" max="2" width="30.85546875" customWidth="1"/>
    <col min="3" max="6" width="14.140625" customWidth="1"/>
    <col min="7" max="7" width="16.5703125" bestFit="1" customWidth="1"/>
  </cols>
  <sheetData>
    <row r="18" spans="1:9" x14ac:dyDescent="0.25">
      <c r="A18" s="79"/>
      <c r="C18" s="79"/>
      <c r="D18" s="79"/>
      <c r="E18" s="79"/>
      <c r="F18" s="79"/>
      <c r="G18" s="79"/>
      <c r="H18" s="79"/>
    </row>
    <row r="19" spans="1:9" x14ac:dyDescent="0.25">
      <c r="A19" s="79"/>
      <c r="B19" s="79"/>
      <c r="C19" s="79"/>
      <c r="D19" s="79"/>
      <c r="E19" s="79"/>
      <c r="F19" s="79"/>
      <c r="G19" s="79"/>
      <c r="H19" s="79"/>
      <c r="I19" s="79"/>
    </row>
    <row r="20" spans="1:9" x14ac:dyDescent="0.25">
      <c r="A20" s="79"/>
      <c r="B20" s="79"/>
      <c r="C20" s="79"/>
      <c r="D20" s="79"/>
      <c r="E20" s="79"/>
      <c r="F20" s="79"/>
      <c r="G20" s="79"/>
      <c r="H20" s="79"/>
      <c r="I20" s="79"/>
    </row>
    <row r="21" spans="1:9" x14ac:dyDescent="0.25">
      <c r="A21" s="79"/>
      <c r="B21" s="126" t="s">
        <v>57</v>
      </c>
      <c r="C21" s="83">
        <v>2901</v>
      </c>
      <c r="D21" s="83">
        <v>2902</v>
      </c>
      <c r="E21" s="83">
        <v>2905</v>
      </c>
      <c r="F21" s="83">
        <v>2906</v>
      </c>
      <c r="G21" s="129" t="s">
        <v>48</v>
      </c>
      <c r="H21" s="130"/>
      <c r="I21" s="79"/>
    </row>
    <row r="22" spans="1:9" ht="45" x14ac:dyDescent="0.25">
      <c r="A22" s="79"/>
      <c r="B22" s="127"/>
      <c r="C22" s="82" t="s">
        <v>37</v>
      </c>
      <c r="D22" s="82" t="s">
        <v>38</v>
      </c>
      <c r="E22" s="82" t="s">
        <v>39</v>
      </c>
      <c r="F22" s="82" t="s">
        <v>40</v>
      </c>
      <c r="G22" s="131"/>
      <c r="H22" s="132"/>
      <c r="I22" s="79"/>
    </row>
    <row r="23" spans="1:9" x14ac:dyDescent="0.25">
      <c r="A23" s="79"/>
      <c r="B23" s="128"/>
      <c r="C23" s="57" t="s">
        <v>46</v>
      </c>
      <c r="D23" s="57" t="s">
        <v>46</v>
      </c>
      <c r="E23" s="57" t="s">
        <v>46</v>
      </c>
      <c r="F23" s="57" t="s">
        <v>46</v>
      </c>
      <c r="G23" s="57" t="s">
        <v>46</v>
      </c>
      <c r="H23" s="57" t="s">
        <v>47</v>
      </c>
      <c r="I23" s="79"/>
    </row>
    <row r="24" spans="1:9" x14ac:dyDescent="0.25">
      <c r="A24" s="79"/>
      <c r="B24" s="58" t="s">
        <v>61</v>
      </c>
      <c r="C24" s="59"/>
      <c r="D24" s="59"/>
      <c r="E24" s="59"/>
      <c r="F24" s="59"/>
      <c r="G24" s="59"/>
      <c r="H24" s="59"/>
      <c r="I24" s="79"/>
    </row>
    <row r="25" spans="1:9" x14ac:dyDescent="0.25">
      <c r="A25" s="79"/>
      <c r="B25" s="60" t="s">
        <v>49</v>
      </c>
      <c r="C25" s="61">
        <v>6864714</v>
      </c>
      <c r="D25" s="61">
        <v>12314200</v>
      </c>
      <c r="E25" s="62">
        <v>0</v>
      </c>
      <c r="F25" s="61">
        <v>0</v>
      </c>
      <c r="G25" s="61">
        <v>19178914</v>
      </c>
      <c r="H25" s="63">
        <f t="shared" ref="H25:H31" si="0">(G25/SUM($G$25:$G$31))*100</f>
        <v>1.0713859916786894</v>
      </c>
      <c r="I25" s="79"/>
    </row>
    <row r="26" spans="1:9" x14ac:dyDescent="0.25">
      <c r="A26" s="79"/>
      <c r="B26" s="64" t="s">
        <v>50</v>
      </c>
      <c r="C26" s="62">
        <v>849800</v>
      </c>
      <c r="D26" s="62">
        <v>1497900</v>
      </c>
      <c r="E26" s="62">
        <v>0</v>
      </c>
      <c r="F26" s="62">
        <v>0</v>
      </c>
      <c r="G26" s="62">
        <v>2347700</v>
      </c>
      <c r="H26" s="65">
        <f t="shared" si="0"/>
        <v>0.13114886967343717</v>
      </c>
      <c r="I26" s="79"/>
    </row>
    <row r="27" spans="1:9" x14ac:dyDescent="0.25">
      <c r="A27" s="79"/>
      <c r="B27" s="64" t="s">
        <v>56</v>
      </c>
      <c r="C27" s="62">
        <v>312700</v>
      </c>
      <c r="D27" s="62">
        <v>385000</v>
      </c>
      <c r="E27" s="62">
        <v>0</v>
      </c>
      <c r="F27" s="62">
        <v>0</v>
      </c>
      <c r="G27" s="62">
        <v>697700</v>
      </c>
      <c r="H27" s="65">
        <f t="shared" si="0"/>
        <v>3.8975408430019634E-2</v>
      </c>
      <c r="I27" s="79"/>
    </row>
    <row r="28" spans="1:9" x14ac:dyDescent="0.25">
      <c r="A28" s="79"/>
      <c r="B28" s="64" t="s">
        <v>51</v>
      </c>
      <c r="C28" s="62">
        <v>11121800</v>
      </c>
      <c r="D28" s="62">
        <v>6502400</v>
      </c>
      <c r="E28" s="62">
        <v>0</v>
      </c>
      <c r="F28" s="62">
        <v>99999000</v>
      </c>
      <c r="G28" s="62">
        <v>117623200</v>
      </c>
      <c r="H28" s="65">
        <f t="shared" si="0"/>
        <v>6.5707499797131792</v>
      </c>
      <c r="I28" s="79"/>
    </row>
    <row r="29" spans="1:9" x14ac:dyDescent="0.25">
      <c r="A29" s="79"/>
      <c r="B29" s="64" t="s">
        <v>52</v>
      </c>
      <c r="C29" s="62">
        <v>343600</v>
      </c>
      <c r="D29" s="62">
        <v>312600</v>
      </c>
      <c r="E29" s="62">
        <v>0</v>
      </c>
      <c r="F29" s="62">
        <v>0</v>
      </c>
      <c r="G29" s="62">
        <v>656200</v>
      </c>
      <c r="H29" s="65">
        <f t="shared" si="0"/>
        <v>3.6657106222988227E-2</v>
      </c>
      <c r="I29" s="79"/>
    </row>
    <row r="30" spans="1:9" x14ac:dyDescent="0.25">
      <c r="A30" s="79"/>
      <c r="B30" s="64" t="s">
        <v>53</v>
      </c>
      <c r="C30" s="62">
        <v>0</v>
      </c>
      <c r="D30" s="62">
        <v>5597400</v>
      </c>
      <c r="E30" s="62">
        <v>1464000000</v>
      </c>
      <c r="F30" s="62">
        <v>180001000</v>
      </c>
      <c r="G30" s="62">
        <v>1649598400</v>
      </c>
      <c r="H30" s="65">
        <f t="shared" si="0"/>
        <v>92.151026781577912</v>
      </c>
      <c r="I30" s="79"/>
    </row>
    <row r="31" spans="1:9" x14ac:dyDescent="0.25">
      <c r="A31" s="79"/>
      <c r="B31" s="64" t="s">
        <v>54</v>
      </c>
      <c r="C31" s="62">
        <v>0</v>
      </c>
      <c r="D31" s="62">
        <v>1000</v>
      </c>
      <c r="E31" s="62">
        <v>0</v>
      </c>
      <c r="F31" s="62">
        <v>0</v>
      </c>
      <c r="G31" s="62">
        <v>1000</v>
      </c>
      <c r="H31" s="65">
        <f t="shared" si="0"/>
        <v>5.5862703783889397E-5</v>
      </c>
      <c r="I31" s="79"/>
    </row>
    <row r="32" spans="1:9" x14ac:dyDescent="0.25">
      <c r="A32" s="79"/>
      <c r="B32" s="66" t="s">
        <v>55</v>
      </c>
      <c r="C32" s="116">
        <v>-4353400</v>
      </c>
      <c r="D32" s="116">
        <v>-2150000</v>
      </c>
      <c r="E32" s="62">
        <v>0</v>
      </c>
      <c r="F32" s="62">
        <v>0</v>
      </c>
      <c r="G32" s="116">
        <v>-6503400</v>
      </c>
      <c r="H32" s="67"/>
      <c r="I32" s="79"/>
    </row>
    <row r="33" spans="1:9" x14ac:dyDescent="0.25">
      <c r="A33" s="79"/>
      <c r="B33" s="68" t="s">
        <v>62</v>
      </c>
      <c r="C33" s="69">
        <f>SUM(C25:C32)</f>
        <v>15139214</v>
      </c>
      <c r="D33" s="69">
        <f>SUM(D25:D32)</f>
        <v>24460500</v>
      </c>
      <c r="E33" s="69">
        <f>SUM(E25:E32)</f>
        <v>1464000000</v>
      </c>
      <c r="F33" s="69">
        <f>SUM(F25:F32)</f>
        <v>280000000</v>
      </c>
      <c r="G33" s="69">
        <f>SUM(G25:G32)</f>
        <v>1783599714</v>
      </c>
      <c r="H33" s="70">
        <f>(G33/$G$33)*100</f>
        <v>100</v>
      </c>
      <c r="I33" s="79"/>
    </row>
    <row r="34" spans="1:9" x14ac:dyDescent="0.25">
      <c r="A34" s="79"/>
      <c r="B34" s="71" t="s">
        <v>60</v>
      </c>
      <c r="C34" s="72">
        <f>C33/$G$33*100</f>
        <v>0.84880110044691337</v>
      </c>
      <c r="D34" s="72">
        <f>D33/$G$33*100</f>
        <v>1.3714119714195021</v>
      </c>
      <c r="E34" s="72">
        <f>E33/$G$33*100</f>
        <v>82.081197283708462</v>
      </c>
      <c r="F34" s="72">
        <f>F33/$G$33*100</f>
        <v>15.698589644425118</v>
      </c>
      <c r="G34" s="72">
        <f>G33/$G$33*100</f>
        <v>100</v>
      </c>
      <c r="H34" s="73"/>
      <c r="I34" s="79"/>
    </row>
    <row r="35" spans="1:9" x14ac:dyDescent="0.25">
      <c r="A35" s="79"/>
      <c r="B35" s="58" t="s">
        <v>63</v>
      </c>
      <c r="C35" s="59"/>
      <c r="D35" s="59"/>
      <c r="E35" s="59"/>
      <c r="F35" s="59"/>
      <c r="G35" s="59"/>
      <c r="H35" s="59"/>
      <c r="I35" s="79"/>
    </row>
    <row r="36" spans="1:9" x14ac:dyDescent="0.25">
      <c r="A36" s="79"/>
      <c r="B36" s="74" t="s">
        <v>64</v>
      </c>
      <c r="C36" s="75">
        <v>0</v>
      </c>
      <c r="D36" s="75">
        <v>0</v>
      </c>
      <c r="E36" s="75">
        <v>1100000000</v>
      </c>
      <c r="F36" s="75">
        <v>0</v>
      </c>
      <c r="G36" s="75">
        <f>SUM(C36:F36)</f>
        <v>1100000000</v>
      </c>
      <c r="H36" s="76">
        <f>(G36/G37)*100</f>
        <v>100</v>
      </c>
      <c r="I36" s="79"/>
    </row>
    <row r="37" spans="1:9" x14ac:dyDescent="0.25">
      <c r="A37" s="79"/>
      <c r="B37" s="68" t="s">
        <v>62</v>
      </c>
      <c r="C37" s="69">
        <f>SUM(C36)</f>
        <v>0</v>
      </c>
      <c r="D37" s="69">
        <f>SUM(D36)</f>
        <v>0</v>
      </c>
      <c r="E37" s="69">
        <f>SUM(E36)</f>
        <v>1100000000</v>
      </c>
      <c r="F37" s="69">
        <f>SUM(F36)</f>
        <v>0</v>
      </c>
      <c r="G37" s="69">
        <f>SUM(G36)</f>
        <v>1100000000</v>
      </c>
      <c r="H37" s="70">
        <f>(G37/$G$33)*100</f>
        <v>61.673030745955813</v>
      </c>
      <c r="I37" s="79"/>
    </row>
    <row r="38" spans="1:9" x14ac:dyDescent="0.25">
      <c r="A38" s="79"/>
      <c r="B38" s="71" t="s">
        <v>60</v>
      </c>
      <c r="C38" s="72">
        <f>C37/$G$33*100</f>
        <v>0</v>
      </c>
      <c r="D38" s="72">
        <f>D37/$G$33*100</f>
        <v>0</v>
      </c>
      <c r="E38" s="72">
        <f>E36/E37*100</f>
        <v>100</v>
      </c>
      <c r="F38" s="72">
        <f>F37/$G$33*100</f>
        <v>0</v>
      </c>
      <c r="G38" s="72">
        <f>G36/G37*100</f>
        <v>100</v>
      </c>
      <c r="H38" s="73"/>
      <c r="I38" s="79"/>
    </row>
    <row r="39" spans="1:9" s="47" customFormat="1" x14ac:dyDescent="0.25">
      <c r="A39" s="80"/>
      <c r="B39" s="121" t="s">
        <v>58</v>
      </c>
      <c r="C39" s="122"/>
      <c r="D39" s="122"/>
      <c r="E39" s="122"/>
      <c r="F39" s="122"/>
      <c r="G39" s="122"/>
      <c r="H39" s="123"/>
      <c r="I39" s="80"/>
    </row>
    <row r="40" spans="1:9" x14ac:dyDescent="0.25">
      <c r="A40" s="79"/>
      <c r="B40" s="124" t="s">
        <v>59</v>
      </c>
      <c r="C40" s="125"/>
      <c r="D40" s="125"/>
      <c r="E40" s="77"/>
      <c r="F40" s="77"/>
      <c r="G40" s="77"/>
      <c r="H40" s="78"/>
      <c r="I40" s="79"/>
    </row>
    <row r="41" spans="1:9" x14ac:dyDescent="0.25">
      <c r="A41" s="79"/>
      <c r="B41" s="79"/>
      <c r="C41" s="79"/>
      <c r="D41" s="79"/>
      <c r="E41" s="79"/>
      <c r="F41" s="79"/>
      <c r="G41" s="79"/>
      <c r="H41" s="79"/>
      <c r="I41" s="79"/>
    </row>
    <row r="42" spans="1:9" x14ac:dyDescent="0.25">
      <c r="A42" s="79"/>
      <c r="B42" s="79"/>
      <c r="C42" s="79"/>
      <c r="D42" s="79"/>
      <c r="E42" s="79"/>
      <c r="F42" s="79"/>
      <c r="G42" s="79"/>
      <c r="H42" s="79"/>
      <c r="I42" s="79"/>
    </row>
    <row r="43" spans="1:9" x14ac:dyDescent="0.25">
      <c r="A43" s="79"/>
      <c r="B43" s="79"/>
      <c r="C43" s="79"/>
      <c r="D43" s="79"/>
      <c r="E43" s="79"/>
      <c r="F43" s="79"/>
      <c r="G43" s="79"/>
      <c r="H43" s="79"/>
      <c r="I43" s="79"/>
    </row>
  </sheetData>
  <mergeCells count="4">
    <mergeCell ref="B39:H39"/>
    <mergeCell ref="B40:D40"/>
    <mergeCell ref="B21:B23"/>
    <mergeCell ref="G21:H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4" sqref="D4"/>
    </sheetView>
  </sheetViews>
  <sheetFormatPr defaultRowHeight="15" x14ac:dyDescent="0.25"/>
  <cols>
    <col min="1" max="1" width="32.7109375" customWidth="1"/>
  </cols>
  <sheetData>
    <row r="1" spans="1:10" x14ac:dyDescent="0.25">
      <c r="A1" s="133"/>
      <c r="B1" s="1" t="s">
        <v>0</v>
      </c>
      <c r="C1" s="1" t="s">
        <v>2</v>
      </c>
      <c r="D1" s="1" t="s">
        <v>3</v>
      </c>
      <c r="E1" s="1" t="s">
        <v>3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ht="24.75" thickBot="1" x14ac:dyDescent="0.3">
      <c r="A2" s="134"/>
      <c r="B2" s="2" t="s">
        <v>1</v>
      </c>
      <c r="C2" s="2" t="s">
        <v>1</v>
      </c>
      <c r="D2" s="2" t="s">
        <v>4</v>
      </c>
      <c r="E2" s="2" t="s">
        <v>5</v>
      </c>
      <c r="F2" s="4" t="s">
        <v>4</v>
      </c>
      <c r="G2" s="4" t="s">
        <v>4</v>
      </c>
      <c r="H2" s="4" t="s">
        <v>4</v>
      </c>
      <c r="I2" s="4" t="s">
        <v>4</v>
      </c>
      <c r="J2" s="4" t="s">
        <v>4</v>
      </c>
    </row>
    <row r="3" spans="1:10" x14ac:dyDescent="0.25">
      <c r="A3" s="5" t="s">
        <v>11</v>
      </c>
      <c r="B3" s="6">
        <v>44.850999999999999</v>
      </c>
      <c r="C3" s="6">
        <v>43.704999999999998</v>
      </c>
      <c r="D3" s="6">
        <v>54.104999999999997</v>
      </c>
      <c r="E3" s="6">
        <v>57.497</v>
      </c>
      <c r="F3" s="7">
        <v>112.535</v>
      </c>
      <c r="G3" s="7">
        <v>112.535</v>
      </c>
      <c r="H3" s="7">
        <v>112.535</v>
      </c>
      <c r="I3" s="7">
        <v>41.604999999999997</v>
      </c>
      <c r="J3" s="7">
        <v>41.604999999999997</v>
      </c>
    </row>
    <row r="4" spans="1:10" x14ac:dyDescent="0.25">
      <c r="A4" s="8" t="s">
        <v>12</v>
      </c>
      <c r="B4" s="9">
        <v>1006.2</v>
      </c>
      <c r="C4" s="9">
        <v>1077.961</v>
      </c>
      <c r="D4" s="10">
        <v>860</v>
      </c>
      <c r="E4" s="10">
        <v>860</v>
      </c>
      <c r="F4" s="11" t="s">
        <v>13</v>
      </c>
      <c r="G4" s="11" t="s">
        <v>13</v>
      </c>
      <c r="H4" s="11" t="s">
        <v>13</v>
      </c>
      <c r="I4" s="11" t="s">
        <v>13</v>
      </c>
      <c r="J4" s="11" t="s">
        <v>13</v>
      </c>
    </row>
    <row r="5" spans="1:10" x14ac:dyDescent="0.25">
      <c r="A5" s="8" t="s">
        <v>14</v>
      </c>
      <c r="B5" s="10">
        <v>25.265000000000001</v>
      </c>
      <c r="C5" s="10">
        <v>24.334</v>
      </c>
      <c r="D5" s="10">
        <v>26</v>
      </c>
      <c r="E5" s="10">
        <v>26</v>
      </c>
      <c r="F5" s="12">
        <v>26</v>
      </c>
      <c r="G5" s="12">
        <v>26</v>
      </c>
      <c r="H5" s="12">
        <v>26</v>
      </c>
      <c r="I5" s="12">
        <v>26</v>
      </c>
      <c r="J5" s="12">
        <v>26</v>
      </c>
    </row>
    <row r="6" spans="1:10" x14ac:dyDescent="0.25">
      <c r="A6" s="8" t="s">
        <v>15</v>
      </c>
      <c r="B6" s="13" t="s">
        <v>13</v>
      </c>
      <c r="C6" s="13" t="s">
        <v>13</v>
      </c>
      <c r="D6" s="10">
        <v>63</v>
      </c>
      <c r="E6" s="10">
        <v>52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</row>
    <row r="7" spans="1:10" x14ac:dyDescent="0.25">
      <c r="A7" s="8" t="s">
        <v>16</v>
      </c>
      <c r="B7" s="13" t="s">
        <v>13</v>
      </c>
      <c r="C7" s="13" t="s">
        <v>13</v>
      </c>
      <c r="D7" s="13" t="s">
        <v>13</v>
      </c>
      <c r="E7" s="10">
        <v>108</v>
      </c>
      <c r="F7" s="11" t="s">
        <v>13</v>
      </c>
      <c r="G7" s="11" t="s">
        <v>13</v>
      </c>
      <c r="H7" s="11" t="s">
        <v>13</v>
      </c>
      <c r="I7" s="11" t="s">
        <v>13</v>
      </c>
      <c r="J7" s="11" t="s">
        <v>13</v>
      </c>
    </row>
    <row r="8" spans="1:10" ht="24.75" x14ac:dyDescent="0.25">
      <c r="A8" s="8" t="s">
        <v>17</v>
      </c>
      <c r="B8" s="13" t="s">
        <v>13</v>
      </c>
      <c r="C8" s="13" t="s">
        <v>13</v>
      </c>
      <c r="D8" s="13" t="s">
        <v>13</v>
      </c>
      <c r="E8" s="13" t="s">
        <v>13</v>
      </c>
      <c r="F8" s="11" t="s">
        <v>13</v>
      </c>
      <c r="G8" s="14">
        <v>-5.1999999999999998E-2</v>
      </c>
      <c r="H8" s="14">
        <v>-5.1999999999999998E-2</v>
      </c>
      <c r="I8" s="14">
        <v>-5.1999999999999998E-2</v>
      </c>
      <c r="J8" s="14">
        <v>-5.1999999999999998E-2</v>
      </c>
    </row>
    <row r="9" spans="1:10" ht="24.75" x14ac:dyDescent="0.25">
      <c r="A9" s="15" t="s">
        <v>18</v>
      </c>
      <c r="B9" s="16">
        <v>-1.266</v>
      </c>
      <c r="C9" s="17" t="s">
        <v>13</v>
      </c>
      <c r="D9" s="17" t="s">
        <v>13</v>
      </c>
      <c r="E9" s="17" t="s">
        <v>13</v>
      </c>
      <c r="F9" s="18" t="s">
        <v>13</v>
      </c>
      <c r="G9" s="18" t="s">
        <v>13</v>
      </c>
      <c r="H9" s="18" t="s">
        <v>13</v>
      </c>
      <c r="I9" s="18" t="s">
        <v>13</v>
      </c>
      <c r="J9" s="18" t="s">
        <v>13</v>
      </c>
    </row>
    <row r="10" spans="1:10" ht="24.75" x14ac:dyDescent="0.25">
      <c r="A10" s="19" t="s">
        <v>19</v>
      </c>
      <c r="B10" s="20">
        <v>1075.05</v>
      </c>
      <c r="C10" s="20">
        <v>1146</v>
      </c>
      <c r="D10" s="20">
        <v>1003.105</v>
      </c>
      <c r="E10" s="20">
        <v>1103.4970000000001</v>
      </c>
      <c r="F10" s="21">
        <v>138.535</v>
      </c>
      <c r="G10" s="21">
        <v>138.483</v>
      </c>
      <c r="H10" s="21">
        <v>138.483</v>
      </c>
      <c r="I10" s="21">
        <v>67.552999999999997</v>
      </c>
      <c r="J10" s="21">
        <v>67.552999999999997</v>
      </c>
    </row>
    <row r="11" spans="1:10" x14ac:dyDescent="0.25">
      <c r="A11" s="22"/>
      <c r="B11" s="23"/>
      <c r="C11" s="23"/>
      <c r="D11" s="23"/>
      <c r="E11" s="23"/>
      <c r="F11" s="24"/>
      <c r="G11" s="24"/>
      <c r="H11" s="24"/>
      <c r="I11" s="24"/>
      <c r="J11" s="24"/>
    </row>
    <row r="12" spans="1:10" x14ac:dyDescent="0.25">
      <c r="A12" s="25" t="s">
        <v>20</v>
      </c>
      <c r="B12" s="10"/>
      <c r="C12" s="10"/>
      <c r="D12" s="10"/>
      <c r="E12" s="10"/>
      <c r="F12" s="12"/>
      <c r="G12" s="12"/>
      <c r="H12" s="12"/>
      <c r="I12" s="12"/>
      <c r="J12" s="12"/>
    </row>
    <row r="13" spans="1:10" ht="24.75" x14ac:dyDescent="0.25">
      <c r="A13" s="8" t="s">
        <v>21</v>
      </c>
      <c r="B13" s="10">
        <v>186.49700000000001</v>
      </c>
      <c r="C13" s="10">
        <v>202.11500000000001</v>
      </c>
      <c r="D13" s="10">
        <v>185.04300000000001</v>
      </c>
      <c r="E13" s="10">
        <v>191.25800000000001</v>
      </c>
      <c r="F13" s="12">
        <v>195.45699999999999</v>
      </c>
      <c r="G13" s="12">
        <v>195.02099999999999</v>
      </c>
      <c r="H13" s="12">
        <v>193.96700000000001</v>
      </c>
      <c r="I13" s="12">
        <v>193.96700000000001</v>
      </c>
      <c r="J13" s="12">
        <v>193.96700000000001</v>
      </c>
    </row>
    <row r="14" spans="1:10" x14ac:dyDescent="0.25">
      <c r="A14" s="15" t="s">
        <v>22</v>
      </c>
      <c r="B14" s="26">
        <v>32.923000000000002</v>
      </c>
      <c r="C14" s="26">
        <v>34.984999999999999</v>
      </c>
      <c r="D14" s="26">
        <v>31.709</v>
      </c>
      <c r="E14" s="26">
        <v>32.447000000000003</v>
      </c>
      <c r="F14" s="27">
        <v>37.002000000000002</v>
      </c>
      <c r="G14" s="27">
        <v>38.014000000000003</v>
      </c>
      <c r="H14" s="27">
        <v>38.304000000000002</v>
      </c>
      <c r="I14" s="27">
        <v>38.463999999999999</v>
      </c>
      <c r="J14" s="27">
        <v>38.463999999999999</v>
      </c>
    </row>
    <row r="15" spans="1:10" ht="24.75" x14ac:dyDescent="0.25">
      <c r="A15" s="19" t="s">
        <v>23</v>
      </c>
      <c r="B15" s="21">
        <v>219.42</v>
      </c>
      <c r="C15" s="21">
        <v>237.1</v>
      </c>
      <c r="D15" s="21">
        <v>216.75200000000001</v>
      </c>
      <c r="E15" s="21">
        <v>223.70500000000001</v>
      </c>
      <c r="F15" s="21">
        <v>232.459</v>
      </c>
      <c r="G15" s="21">
        <v>233.035</v>
      </c>
      <c r="H15" s="21">
        <v>232.27099999999999</v>
      </c>
      <c r="I15" s="21">
        <v>232.43199999999999</v>
      </c>
      <c r="J15" s="21">
        <v>232.43100000000001</v>
      </c>
    </row>
    <row r="16" spans="1:10" ht="15.75" thickBot="1" x14ac:dyDescent="0.3">
      <c r="A16" s="28"/>
      <c r="B16" s="29"/>
      <c r="C16" s="29"/>
      <c r="D16" s="29"/>
      <c r="E16" s="29"/>
      <c r="F16" s="30"/>
      <c r="G16" s="30"/>
      <c r="H16" s="30"/>
      <c r="I16" s="30"/>
      <c r="J16" s="30"/>
    </row>
    <row r="17" spans="1:10" ht="15.75" thickBot="1" x14ac:dyDescent="0.3">
      <c r="A17" s="31" t="s">
        <v>24</v>
      </c>
      <c r="B17" s="32">
        <v>1294.47</v>
      </c>
      <c r="C17" s="32">
        <v>1383.1</v>
      </c>
      <c r="D17" s="32">
        <v>1219.857</v>
      </c>
      <c r="E17" s="32">
        <v>1327.202</v>
      </c>
      <c r="F17" s="33">
        <v>370.99400000000003</v>
      </c>
      <c r="G17" s="33">
        <v>371.51799999999997</v>
      </c>
      <c r="H17" s="33">
        <v>370.755</v>
      </c>
      <c r="I17" s="33">
        <v>299.98500000000001</v>
      </c>
      <c r="J17" s="33">
        <v>299.98500000000001</v>
      </c>
    </row>
    <row r="18" spans="1:10" ht="15.75" thickBot="1" x14ac:dyDescent="0.3">
      <c r="A18" s="34"/>
      <c r="B18" s="34"/>
      <c r="C18" s="34"/>
      <c r="D18" s="34"/>
      <c r="E18" s="34"/>
      <c r="F18" s="34"/>
      <c r="G18" s="34"/>
      <c r="H18" s="34"/>
      <c r="I18" s="34"/>
      <c r="J18" s="34"/>
    </row>
    <row r="19" spans="1:10" x14ac:dyDescent="0.25">
      <c r="A19" s="5" t="s">
        <v>25</v>
      </c>
      <c r="B19" s="6">
        <v>0</v>
      </c>
      <c r="C19" s="6">
        <v>0</v>
      </c>
      <c r="D19" s="6">
        <v>2E-3</v>
      </c>
      <c r="E19" s="6">
        <v>0</v>
      </c>
      <c r="F19" s="7">
        <v>2E-3</v>
      </c>
      <c r="G19" s="7">
        <v>2E-3</v>
      </c>
      <c r="H19" s="7">
        <v>2E-3</v>
      </c>
      <c r="I19" s="7">
        <v>2E-3</v>
      </c>
      <c r="J19" s="7">
        <v>2E-3</v>
      </c>
    </row>
    <row r="20" spans="1:10" x14ac:dyDescent="0.25">
      <c r="A20" s="8"/>
      <c r="B20" s="10"/>
      <c r="C20" s="10"/>
      <c r="D20" s="10"/>
      <c r="E20" s="10"/>
      <c r="F20" s="12"/>
      <c r="G20" s="12"/>
      <c r="H20" s="12"/>
      <c r="I20" s="12"/>
      <c r="J20" s="12"/>
    </row>
    <row r="21" spans="1:10" x14ac:dyDescent="0.25">
      <c r="A21" s="25" t="s">
        <v>26</v>
      </c>
      <c r="B21" s="10"/>
      <c r="C21" s="10"/>
      <c r="D21" s="10"/>
      <c r="E21" s="10"/>
      <c r="F21" s="12"/>
      <c r="G21" s="12"/>
      <c r="H21" s="12"/>
      <c r="I21" s="12"/>
      <c r="J21" s="12"/>
    </row>
    <row r="22" spans="1:10" ht="24.75" x14ac:dyDescent="0.25">
      <c r="A22" s="8" t="s">
        <v>21</v>
      </c>
      <c r="B22" s="10">
        <v>21.44</v>
      </c>
      <c r="C22" s="10">
        <v>20.811</v>
      </c>
      <c r="D22" s="10">
        <v>25.187999999999999</v>
      </c>
      <c r="E22" s="10">
        <v>21.911999999999999</v>
      </c>
      <c r="F22" s="12">
        <v>21.04</v>
      </c>
      <c r="G22" s="12">
        <v>20.832000000000001</v>
      </c>
      <c r="H22" s="12">
        <v>19.850999999999999</v>
      </c>
      <c r="I22" s="12">
        <v>16.251000000000001</v>
      </c>
      <c r="J22" s="12">
        <v>16.251000000000001</v>
      </c>
    </row>
    <row r="23" spans="1:10" ht="15.75" thickBot="1" x14ac:dyDescent="0.3">
      <c r="A23" s="15" t="s">
        <v>22</v>
      </c>
      <c r="B23" s="26">
        <v>1.113</v>
      </c>
      <c r="C23" s="26">
        <v>0.93</v>
      </c>
      <c r="D23" s="35">
        <v>0.86399999999999999</v>
      </c>
      <c r="E23" s="26">
        <v>0.79500000000000004</v>
      </c>
      <c r="F23" s="27">
        <v>0.94099999999999995</v>
      </c>
      <c r="G23" s="27">
        <v>1.3839999999999999</v>
      </c>
      <c r="H23" s="27">
        <v>1.482</v>
      </c>
      <c r="I23" s="27">
        <v>1.286</v>
      </c>
      <c r="J23" s="27">
        <v>0.70899999999999996</v>
      </c>
    </row>
    <row r="24" spans="1:10" x14ac:dyDescent="0.25">
      <c r="A24" s="19" t="s">
        <v>27</v>
      </c>
      <c r="B24" s="21">
        <v>22.552</v>
      </c>
      <c r="C24" s="21">
        <v>21.741</v>
      </c>
      <c r="D24" s="36">
        <v>26.052</v>
      </c>
      <c r="E24" s="21">
        <v>22.707000000000001</v>
      </c>
      <c r="F24" s="21">
        <v>21.981000000000002</v>
      </c>
      <c r="G24" s="21">
        <v>22.216000000000001</v>
      </c>
      <c r="H24" s="21">
        <v>21.332999999999998</v>
      </c>
      <c r="I24" s="21">
        <v>17.536999999999999</v>
      </c>
      <c r="J24" s="21">
        <v>16.96</v>
      </c>
    </row>
    <row r="25" spans="1:10" ht="15.75" thickBot="1" x14ac:dyDescent="0.3">
      <c r="A25" s="28"/>
      <c r="B25" s="29"/>
      <c r="C25" s="29"/>
      <c r="D25" s="29"/>
      <c r="E25" s="29"/>
      <c r="F25" s="30"/>
      <c r="G25" s="30"/>
      <c r="H25" s="30"/>
      <c r="I25" s="30"/>
      <c r="J25" s="30"/>
    </row>
    <row r="26" spans="1:10" ht="15.75" thickBot="1" x14ac:dyDescent="0.3">
      <c r="A26" s="31" t="s">
        <v>28</v>
      </c>
      <c r="B26" s="33">
        <v>22.552</v>
      </c>
      <c r="C26" s="33">
        <v>21.741</v>
      </c>
      <c r="D26" s="33">
        <v>26.053999999999998</v>
      </c>
      <c r="E26" s="33">
        <v>22.707000000000001</v>
      </c>
      <c r="F26" s="33">
        <v>21.983000000000001</v>
      </c>
      <c r="G26" s="33">
        <v>22.218</v>
      </c>
      <c r="H26" s="33">
        <v>21.335000000000001</v>
      </c>
      <c r="I26" s="33">
        <v>17.539000000000001</v>
      </c>
      <c r="J26" s="33">
        <v>16.962</v>
      </c>
    </row>
    <row r="27" spans="1:10" x14ac:dyDescent="0.25">
      <c r="A27" s="37"/>
      <c r="B27" s="38"/>
      <c r="C27" s="38"/>
      <c r="D27" s="38"/>
      <c r="E27" s="38"/>
      <c r="F27" s="39"/>
      <c r="G27" s="39"/>
      <c r="H27" s="39"/>
      <c r="I27" s="39"/>
      <c r="J27" s="39"/>
    </row>
    <row r="28" spans="1:10" x14ac:dyDescent="0.25">
      <c r="A28" s="40" t="s">
        <v>29</v>
      </c>
      <c r="B28" s="41" t="s">
        <v>13</v>
      </c>
      <c r="C28" s="41" t="s">
        <v>13</v>
      </c>
      <c r="D28" s="41" t="s">
        <v>13</v>
      </c>
      <c r="E28" s="41" t="s">
        <v>13</v>
      </c>
      <c r="F28" s="42" t="s">
        <v>13</v>
      </c>
      <c r="G28" s="43">
        <v>-1.931</v>
      </c>
      <c r="H28" s="43">
        <v>-1.931</v>
      </c>
      <c r="I28" s="43">
        <v>-1.931</v>
      </c>
      <c r="J28" s="43">
        <v>-1.931</v>
      </c>
    </row>
    <row r="29" spans="1:10" ht="15.75" thickBot="1" x14ac:dyDescent="0.3">
      <c r="A29" s="28"/>
      <c r="B29" s="29"/>
      <c r="C29" s="29"/>
      <c r="D29" s="29"/>
      <c r="E29" s="29"/>
      <c r="F29" s="30"/>
      <c r="G29" s="30"/>
      <c r="H29" s="30"/>
      <c r="I29" s="30"/>
      <c r="J29" s="30"/>
    </row>
    <row r="30" spans="1:10" ht="15.75" thickBot="1" x14ac:dyDescent="0.3">
      <c r="A30" s="44" t="s">
        <v>30</v>
      </c>
      <c r="B30" s="45">
        <v>1317.0219999999999</v>
      </c>
      <c r="C30" s="45">
        <v>1404.8409999999999</v>
      </c>
      <c r="D30" s="45">
        <v>1245.9110000000001</v>
      </c>
      <c r="E30" s="45">
        <v>1349.9090000000001</v>
      </c>
      <c r="F30" s="46">
        <v>392.976</v>
      </c>
      <c r="G30" s="46">
        <v>391.80599999999998</v>
      </c>
      <c r="H30" s="46">
        <v>390.15899999999999</v>
      </c>
      <c r="I30" s="46">
        <v>315.59300000000002</v>
      </c>
      <c r="J30" s="46">
        <v>315.017</v>
      </c>
    </row>
  </sheetData>
  <mergeCells count="1"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D25"/>
  <sheetViews>
    <sheetView tabSelected="1" workbookViewId="0">
      <selection activeCell="P25" sqref="P25"/>
    </sheetView>
  </sheetViews>
  <sheetFormatPr defaultRowHeight="15" x14ac:dyDescent="0.25"/>
  <cols>
    <col min="3" max="3" width="38.28515625" bestFit="1" customWidth="1"/>
    <col min="4" max="4" width="13.42578125" bestFit="1" customWidth="1"/>
    <col min="8" max="8" width="10" bestFit="1" customWidth="1"/>
    <col min="10" max="11" width="10" bestFit="1" customWidth="1"/>
  </cols>
  <sheetData>
    <row r="20" spans="1:4" x14ac:dyDescent="0.25">
      <c r="C20" t="s">
        <v>36</v>
      </c>
      <c r="D20" t="s">
        <v>100</v>
      </c>
    </row>
    <row r="21" spans="1:4" x14ac:dyDescent="0.25">
      <c r="A21" t="s">
        <v>99</v>
      </c>
      <c r="B21" t="s">
        <v>0</v>
      </c>
      <c r="C21" s="137">
        <v>1120</v>
      </c>
      <c r="D21" s="137">
        <v>260</v>
      </c>
    </row>
    <row r="22" spans="1:4" x14ac:dyDescent="0.25">
      <c r="B22" t="s">
        <v>2</v>
      </c>
      <c r="C22" s="137">
        <v>1181</v>
      </c>
      <c r="D22" s="137">
        <v>252</v>
      </c>
    </row>
    <row r="23" spans="1:4" x14ac:dyDescent="0.25">
      <c r="B23" t="s">
        <v>3</v>
      </c>
      <c r="C23" s="137">
        <v>3603</v>
      </c>
      <c r="D23" s="137">
        <v>243</v>
      </c>
    </row>
    <row r="24" spans="1:4" x14ac:dyDescent="0.25">
      <c r="B24" t="s">
        <v>6</v>
      </c>
      <c r="C24" s="137">
        <v>546</v>
      </c>
      <c r="D24" s="137">
        <v>254</v>
      </c>
    </row>
    <row r="25" spans="1:4" x14ac:dyDescent="0.25">
      <c r="B25" t="s">
        <v>7</v>
      </c>
      <c r="C25" s="137">
        <v>1784</v>
      </c>
      <c r="D25" s="137">
        <v>266.2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85" zoomScaleNormal="85" workbookViewId="0">
      <selection activeCell="A34" sqref="A34"/>
    </sheetView>
  </sheetViews>
  <sheetFormatPr defaultRowHeight="15" x14ac:dyDescent="0.25"/>
  <cols>
    <col min="1" max="1" width="62.140625" customWidth="1"/>
    <col min="2" max="2" width="27.42578125" customWidth="1"/>
  </cols>
  <sheetData>
    <row r="1" spans="1:2" ht="15.75" x14ac:dyDescent="0.25">
      <c r="A1" s="84" t="s">
        <v>66</v>
      </c>
      <c r="B1" s="135" t="s">
        <v>68</v>
      </c>
    </row>
    <row r="2" spans="1:2" x14ac:dyDescent="0.25">
      <c r="A2" s="85" t="s">
        <v>67</v>
      </c>
      <c r="B2" s="136"/>
    </row>
    <row r="3" spans="1:2" ht="15.75" x14ac:dyDescent="0.25">
      <c r="A3" s="86" t="s">
        <v>69</v>
      </c>
      <c r="B3" s="87">
        <v>16</v>
      </c>
    </row>
    <row r="4" spans="1:2" ht="15.75" x14ac:dyDescent="0.25">
      <c r="A4" s="88" t="s">
        <v>70</v>
      </c>
      <c r="B4" s="89">
        <v>8</v>
      </c>
    </row>
    <row r="5" spans="1:2" ht="15.75" x14ac:dyDescent="0.25">
      <c r="A5" s="88" t="s">
        <v>71</v>
      </c>
      <c r="B5" s="89">
        <v>28</v>
      </c>
    </row>
    <row r="6" spans="1:2" ht="15.75" x14ac:dyDescent="0.25">
      <c r="A6" s="88" t="s">
        <v>72</v>
      </c>
      <c r="B6" s="89">
        <v>15.6</v>
      </c>
    </row>
    <row r="7" spans="1:2" ht="15.75" x14ac:dyDescent="0.25">
      <c r="A7" s="88" t="s">
        <v>73</v>
      </c>
      <c r="B7" s="89">
        <v>37</v>
      </c>
    </row>
    <row r="8" spans="1:2" ht="15.75" x14ac:dyDescent="0.25">
      <c r="A8" s="88" t="s">
        <v>74</v>
      </c>
      <c r="B8" s="89">
        <v>54</v>
      </c>
    </row>
    <row r="9" spans="1:2" ht="15.75" x14ac:dyDescent="0.25">
      <c r="A9" s="88" t="s">
        <v>75</v>
      </c>
      <c r="B9" s="89">
        <v>48</v>
      </c>
    </row>
    <row r="10" spans="1:2" ht="15.75" x14ac:dyDescent="0.25">
      <c r="A10" s="88" t="s">
        <v>76</v>
      </c>
      <c r="B10" s="89">
        <v>-3</v>
      </c>
    </row>
    <row r="11" spans="1:2" ht="15.75" x14ac:dyDescent="0.25">
      <c r="A11" s="90" t="s">
        <v>77</v>
      </c>
      <c r="B11" s="91">
        <v>-2</v>
      </c>
    </row>
    <row r="12" spans="1:2" ht="15.75" x14ac:dyDescent="0.25">
      <c r="A12" s="92" t="s">
        <v>78</v>
      </c>
      <c r="B12" s="93">
        <v>201.6</v>
      </c>
    </row>
  </sheetData>
  <mergeCells count="1">
    <mergeCell ref="B1:B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Q42"/>
  <sheetViews>
    <sheetView zoomScale="85" zoomScaleNormal="85" workbookViewId="0">
      <selection activeCell="N55" sqref="N55"/>
    </sheetView>
  </sheetViews>
  <sheetFormatPr defaultRowHeight="15" x14ac:dyDescent="0.25"/>
  <cols>
    <col min="1" max="1" width="80.7109375" style="80" bestFit="1" customWidth="1"/>
    <col min="2" max="2" width="15.140625" style="80" customWidth="1"/>
    <col min="3" max="7" width="13.85546875" style="80" customWidth="1"/>
    <col min="8" max="9" width="9.140625" style="80"/>
    <col min="10" max="10" width="9.85546875" style="80" bestFit="1" customWidth="1"/>
    <col min="11" max="11" width="9.140625" style="80"/>
    <col min="12" max="12" width="12.5703125" style="80" bestFit="1" customWidth="1"/>
    <col min="13" max="15" width="14" style="80" customWidth="1"/>
    <col min="16" max="16384" width="9.140625" style="80"/>
  </cols>
  <sheetData>
    <row r="1" spans="1:7" s="95" customFormat="1" ht="15.75" x14ac:dyDescent="0.25">
      <c r="B1" s="96" t="s">
        <v>6</v>
      </c>
      <c r="C1" s="96" t="s">
        <v>7</v>
      </c>
      <c r="D1" s="96" t="s">
        <v>8</v>
      </c>
      <c r="E1" s="96" t="s">
        <v>9</v>
      </c>
      <c r="F1" s="96" t="s">
        <v>10</v>
      </c>
      <c r="G1" s="96"/>
    </row>
    <row r="2" spans="1:7" s="95" customFormat="1" hidden="1" x14ac:dyDescent="0.2"/>
    <row r="3" spans="1:7" s="95" customFormat="1" ht="15.75" hidden="1" x14ac:dyDescent="0.25">
      <c r="A3" s="97" t="s">
        <v>85</v>
      </c>
      <c r="B3" s="98">
        <f>SUM(B4:B8)</f>
        <v>213.1</v>
      </c>
      <c r="C3" s="98">
        <f>SUM(C4:C8)</f>
        <v>214.5</v>
      </c>
      <c r="D3" s="98">
        <f>SUM(D4:D8)</f>
        <v>214.5</v>
      </c>
      <c r="E3" s="98">
        <f>SUM(E4:E8)</f>
        <v>214.5</v>
      </c>
      <c r="F3" s="98">
        <f>SUM(F4:F8)</f>
        <v>214.5</v>
      </c>
      <c r="G3" s="98"/>
    </row>
    <row r="4" spans="1:7" s="95" customFormat="1" hidden="1" x14ac:dyDescent="0.2">
      <c r="A4" s="99" t="s">
        <v>86</v>
      </c>
      <c r="B4" s="100">
        <v>180.6</v>
      </c>
      <c r="C4" s="100">
        <v>181.4</v>
      </c>
      <c r="D4" s="100">
        <v>181.4</v>
      </c>
      <c r="E4" s="100">
        <v>181.4</v>
      </c>
      <c r="F4" s="100">
        <v>181.4</v>
      </c>
      <c r="G4" s="100"/>
    </row>
    <row r="5" spans="1:7" s="95" customFormat="1" hidden="1" x14ac:dyDescent="0.2">
      <c r="A5" s="99" t="s">
        <v>87</v>
      </c>
      <c r="B5" s="100"/>
      <c r="C5" s="100"/>
      <c r="D5" s="100"/>
      <c r="E5" s="100"/>
      <c r="F5" s="100"/>
      <c r="G5" s="100"/>
    </row>
    <row r="6" spans="1:7" s="95" customFormat="1" hidden="1" x14ac:dyDescent="0.2">
      <c r="A6" s="99" t="s">
        <v>88</v>
      </c>
      <c r="B6" s="100"/>
      <c r="C6" s="100"/>
      <c r="D6" s="100"/>
      <c r="E6" s="100"/>
      <c r="F6" s="100"/>
      <c r="G6" s="100"/>
    </row>
    <row r="7" spans="1:7" s="95" customFormat="1" hidden="1" x14ac:dyDescent="0.2">
      <c r="A7" s="99"/>
      <c r="B7" s="100"/>
      <c r="C7" s="100"/>
      <c r="D7" s="100"/>
      <c r="E7" s="100"/>
      <c r="F7" s="100"/>
      <c r="G7" s="100"/>
    </row>
    <row r="8" spans="1:7" s="95" customFormat="1" hidden="1" x14ac:dyDescent="0.2">
      <c r="A8" s="99" t="s">
        <v>89</v>
      </c>
      <c r="B8" s="100">
        <v>32.5</v>
      </c>
      <c r="C8" s="100">
        <v>33.1</v>
      </c>
      <c r="D8" s="100">
        <v>33.1</v>
      </c>
      <c r="E8" s="100">
        <v>33.1</v>
      </c>
      <c r="F8" s="100">
        <v>33.1</v>
      </c>
      <c r="G8" s="100"/>
    </row>
    <row r="9" spans="1:7" s="95" customFormat="1" hidden="1" x14ac:dyDescent="0.2">
      <c r="A9" s="99" t="s">
        <v>90</v>
      </c>
      <c r="B9" s="100">
        <v>38.752900000000004</v>
      </c>
      <c r="C9" s="100">
        <v>39.454099999999997</v>
      </c>
      <c r="D9" s="100">
        <v>38.481099999999998</v>
      </c>
      <c r="E9" s="100">
        <v>38.481099999999998</v>
      </c>
      <c r="F9" s="100">
        <v>38.481099999999998</v>
      </c>
      <c r="G9" s="100"/>
    </row>
    <row r="10" spans="1:7" s="95" customFormat="1" hidden="1" x14ac:dyDescent="0.2">
      <c r="A10" s="99" t="s">
        <v>88</v>
      </c>
      <c r="B10" s="100">
        <f>B9-B8</f>
        <v>6.2529000000000039</v>
      </c>
      <c r="C10" s="100">
        <f>C9-C8</f>
        <v>6.3540999999999954</v>
      </c>
      <c r="D10" s="100">
        <f>D9-D8</f>
        <v>5.3810999999999964</v>
      </c>
      <c r="E10" s="100">
        <f>E9-E8</f>
        <v>5.3810999999999964</v>
      </c>
      <c r="F10" s="100">
        <f>F9-F8</f>
        <v>5.3810999999999964</v>
      </c>
      <c r="G10" s="100"/>
    </row>
    <row r="11" spans="1:7" s="95" customFormat="1" hidden="1" x14ac:dyDescent="0.2"/>
    <row r="12" spans="1:7" s="95" customFormat="1" hidden="1" x14ac:dyDescent="0.2"/>
    <row r="13" spans="1:7" s="95" customFormat="1" ht="15.75" hidden="1" x14ac:dyDescent="0.25">
      <c r="A13" s="97" t="s">
        <v>91</v>
      </c>
      <c r="B13" s="98">
        <v>28.2</v>
      </c>
      <c r="C13" s="98">
        <f>SUM(C14:C18)</f>
        <v>30.2</v>
      </c>
      <c r="D13" s="98">
        <f>SUM(D14:D18)</f>
        <v>30.2</v>
      </c>
      <c r="E13" s="98">
        <f>SUM(E14:E18)</f>
        <v>30.2</v>
      </c>
      <c r="F13" s="98">
        <f>SUM(F14:F18)</f>
        <v>30.2</v>
      </c>
      <c r="G13" s="98"/>
    </row>
    <row r="14" spans="1:7" s="95" customFormat="1" hidden="1" x14ac:dyDescent="0.2">
      <c r="A14" s="99" t="s">
        <v>86</v>
      </c>
      <c r="B14" s="100">
        <v>27.4</v>
      </c>
      <c r="C14" s="100">
        <v>29.3</v>
      </c>
      <c r="D14" s="100">
        <v>29.3</v>
      </c>
      <c r="E14" s="100">
        <v>29.3</v>
      </c>
      <c r="F14" s="100">
        <v>29.3</v>
      </c>
      <c r="G14" s="100"/>
    </row>
    <row r="15" spans="1:7" s="95" customFormat="1" hidden="1" x14ac:dyDescent="0.2">
      <c r="A15" s="99" t="s">
        <v>87</v>
      </c>
      <c r="B15" s="100"/>
      <c r="C15" s="100"/>
      <c r="D15" s="100"/>
      <c r="E15" s="100"/>
      <c r="F15" s="100"/>
      <c r="G15" s="100"/>
    </row>
    <row r="16" spans="1:7" s="95" customFormat="1" hidden="1" x14ac:dyDescent="0.2">
      <c r="A16" s="99" t="s">
        <v>88</v>
      </c>
      <c r="B16" s="100"/>
      <c r="C16" s="100"/>
      <c r="D16" s="100"/>
      <c r="E16" s="100"/>
      <c r="F16" s="100"/>
      <c r="G16" s="100"/>
    </row>
    <row r="17" spans="1:13" s="95" customFormat="1" hidden="1" x14ac:dyDescent="0.2">
      <c r="A17" s="99"/>
      <c r="B17" s="100"/>
      <c r="C17" s="100"/>
      <c r="D17" s="100"/>
      <c r="E17" s="100"/>
      <c r="F17" s="100"/>
      <c r="G17" s="100"/>
    </row>
    <row r="18" spans="1:13" s="95" customFormat="1" hidden="1" x14ac:dyDescent="0.2">
      <c r="A18" s="99" t="s">
        <v>89</v>
      </c>
      <c r="B18" s="100">
        <v>0.9</v>
      </c>
      <c r="C18" s="100">
        <v>0.9</v>
      </c>
      <c r="D18" s="100">
        <v>0.9</v>
      </c>
      <c r="E18" s="100">
        <v>0.9</v>
      </c>
      <c r="F18" s="100">
        <v>0.9</v>
      </c>
      <c r="G18" s="100"/>
    </row>
    <row r="19" spans="1:13" s="95" customFormat="1" hidden="1" x14ac:dyDescent="0.2">
      <c r="A19" s="99" t="s">
        <v>90</v>
      </c>
      <c r="B19" s="100">
        <v>0.93859999999999999</v>
      </c>
      <c r="C19" s="100">
        <v>0.98350000000000004</v>
      </c>
      <c r="D19" s="100">
        <v>0.93540000000000001</v>
      </c>
      <c r="E19" s="100">
        <v>0.80120000000000002</v>
      </c>
      <c r="F19" s="100">
        <v>0.56499999999999995</v>
      </c>
      <c r="G19" s="100"/>
    </row>
    <row r="20" spans="1:13" s="95" customFormat="1" hidden="1" x14ac:dyDescent="0.2">
      <c r="A20" s="99" t="s">
        <v>88</v>
      </c>
      <c r="B20" s="100">
        <f>B19-B18</f>
        <v>3.8599999999999968E-2</v>
      </c>
      <c r="C20" s="100">
        <f>C19-C18</f>
        <v>8.3500000000000019E-2</v>
      </c>
      <c r="D20" s="100">
        <f>D19-D18</f>
        <v>3.5399999999999987E-2</v>
      </c>
      <c r="E20" s="100">
        <f>E19-E18</f>
        <v>-9.8799999999999999E-2</v>
      </c>
      <c r="F20" s="100">
        <f>F19-F18</f>
        <v>-0.33500000000000008</v>
      </c>
      <c r="G20" s="100"/>
    </row>
    <row r="21" spans="1:13" s="95" customFormat="1" hidden="1" x14ac:dyDescent="0.2"/>
    <row r="22" spans="1:13" s="95" customFormat="1" hidden="1" x14ac:dyDescent="0.2"/>
    <row r="23" spans="1:13" s="95" customFormat="1" hidden="1" x14ac:dyDescent="0.2"/>
    <row r="24" spans="1:13" s="95" customFormat="1" hidden="1" x14ac:dyDescent="0.2"/>
    <row r="25" spans="1:13" s="95" customFormat="1" hidden="1" x14ac:dyDescent="0.2"/>
    <row r="26" spans="1:13" s="95" customFormat="1" hidden="1" x14ac:dyDescent="0.2"/>
    <row r="27" spans="1:13" s="95" customFormat="1" hidden="1" x14ac:dyDescent="0.2"/>
    <row r="28" spans="1:13" s="95" customFormat="1" hidden="1" x14ac:dyDescent="0.2"/>
    <row r="29" spans="1:13" s="95" customFormat="1" hidden="1" x14ac:dyDescent="0.2"/>
    <row r="30" spans="1:13" s="95" customFormat="1" ht="15.75" x14ac:dyDescent="0.25">
      <c r="A30" s="101" t="s">
        <v>40</v>
      </c>
      <c r="B30" s="102">
        <v>70</v>
      </c>
      <c r="C30" s="102">
        <v>280</v>
      </c>
      <c r="D30" s="102">
        <v>70</v>
      </c>
      <c r="E30" s="102" t="s">
        <v>13</v>
      </c>
      <c r="F30" s="102" t="s">
        <v>13</v>
      </c>
      <c r="G30" s="103">
        <f t="shared" ref="G30:G37" si="0">D30/$D$41</f>
        <v>3.4311409470056849E-2</v>
      </c>
    </row>
    <row r="31" spans="1:13" s="95" customFormat="1" ht="15.75" x14ac:dyDescent="0.25">
      <c r="A31" s="101" t="s">
        <v>92</v>
      </c>
      <c r="B31" s="102">
        <f>15.1639+23.9237+0.002+0.001</f>
        <v>39.090600000000002</v>
      </c>
      <c r="C31" s="102">
        <f>15.0752+21.0121+0.064+0.002+0.001</f>
        <v>36.154299999999999</v>
      </c>
      <c r="D31" s="102">
        <f>15.0752+21.0121+0.064+0.002+0.001</f>
        <v>36.154299999999999</v>
      </c>
      <c r="E31" s="102">
        <f>15.0752+21.0121+0.064+0.002+0.001</f>
        <v>36.154299999999999</v>
      </c>
      <c r="F31" s="102">
        <f>15.0752+21.0121+0.064+0.002+0.001</f>
        <v>36.154299999999999</v>
      </c>
      <c r="G31" s="103">
        <f t="shared" si="0"/>
        <v>1.7721499877189663E-2</v>
      </c>
      <c r="J31" s="104"/>
      <c r="K31" s="104"/>
      <c r="L31" s="104"/>
      <c r="M31" s="104"/>
    </row>
    <row r="32" spans="1:13" s="95" customFormat="1" ht="15.75" x14ac:dyDescent="0.25">
      <c r="A32" s="101" t="s">
        <v>93</v>
      </c>
      <c r="B32" s="102">
        <v>26</v>
      </c>
      <c r="C32" s="102">
        <v>26</v>
      </c>
      <c r="D32" s="102">
        <v>26</v>
      </c>
      <c r="E32" s="102">
        <v>26</v>
      </c>
      <c r="F32" s="102">
        <v>26</v>
      </c>
      <c r="G32" s="103">
        <f t="shared" si="0"/>
        <v>1.2744237803163973E-2</v>
      </c>
    </row>
    <row r="33" spans="1:17" s="95" customFormat="1" ht="15.75" x14ac:dyDescent="0.25">
      <c r="A33" s="101" t="s">
        <v>94</v>
      </c>
      <c r="B33" s="102">
        <v>300</v>
      </c>
      <c r="C33" s="102">
        <v>1438</v>
      </c>
      <c r="D33" s="102">
        <v>1633.4</v>
      </c>
      <c r="E33" s="102">
        <v>1711</v>
      </c>
      <c r="F33" s="102">
        <v>1787</v>
      </c>
      <c r="G33" s="103">
        <f t="shared" si="0"/>
        <v>0.80063223183415522</v>
      </c>
      <c r="L33" s="105"/>
      <c r="M33" s="106"/>
      <c r="N33" s="107"/>
    </row>
    <row r="34" spans="1:17" s="95" customFormat="1" ht="15.75" x14ac:dyDescent="0.25">
      <c r="A34" s="101" t="s">
        <v>95</v>
      </c>
      <c r="B34" s="102">
        <f>195.4566+21.0398</f>
        <v>216.49639999999999</v>
      </c>
      <c r="C34" s="102">
        <v>218.36170000000001</v>
      </c>
      <c r="D34" s="102">
        <v>222.93049999999999</v>
      </c>
      <c r="E34" s="102">
        <v>225.7534</v>
      </c>
      <c r="F34" s="102">
        <v>225.7534</v>
      </c>
      <c r="G34" s="103">
        <f t="shared" si="0"/>
        <v>0.1092722809837787</v>
      </c>
      <c r="I34" s="106"/>
      <c r="J34" s="106"/>
      <c r="K34" s="106"/>
      <c r="L34" s="106"/>
      <c r="M34" s="106"/>
    </row>
    <row r="35" spans="1:17" s="95" customFormat="1" ht="15.75" x14ac:dyDescent="0.25">
      <c r="A35" s="101" t="s">
        <v>96</v>
      </c>
      <c r="B35" s="102">
        <f>37.002+0.941</f>
        <v>37.943000000000005</v>
      </c>
      <c r="C35" s="102">
        <v>45.7378</v>
      </c>
      <c r="D35" s="102">
        <v>46.025500000000001</v>
      </c>
      <c r="E35" s="102">
        <v>45.990099999999998</v>
      </c>
      <c r="F35" s="102">
        <v>45.466500000000003</v>
      </c>
      <c r="G35" s="103">
        <f t="shared" si="0"/>
        <v>2.2559996808058595E-2</v>
      </c>
    </row>
    <row r="36" spans="1:17" s="95" customFormat="1" ht="15.75" x14ac:dyDescent="0.25">
      <c r="A36" s="101" t="s">
        <v>97</v>
      </c>
      <c r="B36" s="102"/>
      <c r="C36" s="102">
        <v>2.15</v>
      </c>
      <c r="D36" s="102">
        <v>2.1800000000000002</v>
      </c>
      <c r="E36" s="102">
        <v>1.85</v>
      </c>
      <c r="F36" s="102">
        <v>2.5</v>
      </c>
      <c r="G36" s="103">
        <f t="shared" si="0"/>
        <v>1.0685553234960562E-3</v>
      </c>
    </row>
    <row r="37" spans="1:17" s="95" customFormat="1" ht="15.75" x14ac:dyDescent="0.25">
      <c r="A37" s="101" t="s">
        <v>98</v>
      </c>
      <c r="B37" s="102">
        <f>1.9+1.3474+0.2</f>
        <v>3.4474</v>
      </c>
      <c r="C37" s="102">
        <f>1.9+1.3474+0.2</f>
        <v>3.4474</v>
      </c>
      <c r="D37" s="102">
        <f>1.9+1.3474+0.2</f>
        <v>3.4474</v>
      </c>
      <c r="E37" s="102">
        <f>1.9+1.3474+0.2</f>
        <v>3.4474</v>
      </c>
      <c r="F37" s="102">
        <f>1.9+1.3474+0.2</f>
        <v>3.4474</v>
      </c>
      <c r="G37" s="103">
        <f t="shared" si="0"/>
        <v>1.6897879001010569E-3</v>
      </c>
    </row>
    <row r="38" spans="1:17" s="95" customFormat="1" ht="15.75" x14ac:dyDescent="0.25">
      <c r="A38" s="108"/>
      <c r="B38" s="109"/>
      <c r="C38" s="109"/>
      <c r="D38" s="109"/>
      <c r="E38" s="109"/>
      <c r="F38" s="109"/>
      <c r="G38" s="103"/>
      <c r="L38" s="105"/>
      <c r="M38" s="106"/>
      <c r="N38" s="107"/>
      <c r="O38" s="107"/>
      <c r="P38" s="107"/>
      <c r="Q38" s="110"/>
    </row>
    <row r="39" spans="1:17" s="95" customFormat="1" ht="15.75" x14ac:dyDescent="0.25">
      <c r="A39" s="108"/>
      <c r="B39" s="109"/>
      <c r="C39" s="109"/>
      <c r="D39" s="109"/>
      <c r="E39" s="109"/>
      <c r="F39" s="109"/>
      <c r="G39" s="103"/>
    </row>
    <row r="40" spans="1:17" s="95" customFormat="1" ht="15.75" x14ac:dyDescent="0.25">
      <c r="A40" s="108"/>
      <c r="B40" s="109"/>
      <c r="C40" s="109"/>
      <c r="D40" s="109"/>
      <c r="E40" s="109"/>
      <c r="F40" s="109"/>
      <c r="G40" s="103"/>
      <c r="K40" s="105"/>
      <c r="L40" s="106"/>
      <c r="M40" s="106"/>
      <c r="N40" s="106"/>
      <c r="O40" s="106"/>
      <c r="P40" s="106"/>
    </row>
    <row r="41" spans="1:17" s="95" customFormat="1" ht="15.75" x14ac:dyDescent="0.25">
      <c r="A41" s="111"/>
      <c r="B41" s="112">
        <f t="shared" ref="B41:G41" si="1">SUM(B30:B40)</f>
        <v>692.97739999999999</v>
      </c>
      <c r="C41" s="112">
        <f t="shared" si="1"/>
        <v>2049.8512000000001</v>
      </c>
      <c r="D41" s="112">
        <f t="shared" si="1"/>
        <v>2040.1377</v>
      </c>
      <c r="E41" s="112">
        <f t="shared" si="1"/>
        <v>2050.1951999999997</v>
      </c>
      <c r="F41" s="112">
        <f t="shared" si="1"/>
        <v>2126.3215999999998</v>
      </c>
      <c r="G41" s="103">
        <f t="shared" si="1"/>
        <v>1.0000000000000002</v>
      </c>
    </row>
    <row r="42" spans="1:17" s="114" customFormat="1" ht="15.75" x14ac:dyDescent="0.25">
      <c r="A42" s="111"/>
      <c r="B42" s="109"/>
      <c r="C42" s="113"/>
      <c r="D42" s="113"/>
      <c r="E42" s="113"/>
      <c r="F42" s="113"/>
      <c r="G42" s="113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FTE</vt:lpstr>
      <vt:lpstr>Current Year v2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Ryan (ENERGY)</dc:creator>
  <cp:lastModifiedBy>Lim, Ryan (ENERGY)</cp:lastModifiedBy>
  <dcterms:created xsi:type="dcterms:W3CDTF">2018-01-08T22:26:18Z</dcterms:created>
  <dcterms:modified xsi:type="dcterms:W3CDTF">2018-01-15T16:45:40Z</dcterms:modified>
</cp:coreProperties>
</file>