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Expert Panel" sheetId="1" r:id="rId1"/>
  </sheets>
  <calcPr calcId="145621"/>
</workbook>
</file>

<file path=xl/calcChain.xml><?xml version="1.0" encoding="utf-8"?>
<calcChain xmlns="http://schemas.openxmlformats.org/spreadsheetml/2006/main">
  <c r="L9" i="1" l="1"/>
  <c r="B25" i="1"/>
  <c r="B23" i="1"/>
  <c r="B22" i="1"/>
  <c r="F30" i="1" l="1"/>
  <c r="J8" i="1" l="1"/>
  <c r="J6" i="1"/>
  <c r="J5" i="1"/>
  <c r="L10" i="1" l="1"/>
  <c r="M6" i="1"/>
  <c r="M7" i="1"/>
  <c r="M8" i="1"/>
  <c r="M9" i="1"/>
  <c r="M5" i="1"/>
  <c r="K7" i="1" l="1"/>
  <c r="M10" i="1" l="1"/>
  <c r="K10" i="1"/>
  <c r="J10" i="1"/>
  <c r="I6" i="1" l="1"/>
  <c r="I10" i="1" s="1"/>
  <c r="I7" i="1"/>
  <c r="I8" i="1"/>
  <c r="I5" i="1"/>
  <c r="F8" i="1"/>
  <c r="F6" i="1"/>
  <c r="H10" i="1"/>
  <c r="G10" i="1"/>
  <c r="F10" i="1"/>
  <c r="E10" i="1"/>
  <c r="E5" i="1"/>
  <c r="D9" i="1" l="1"/>
  <c r="B8" i="1"/>
  <c r="C8" i="1" s="1"/>
  <c r="B7" i="1"/>
  <c r="B6" i="1"/>
  <c r="B5" i="1"/>
  <c r="B10" i="1" s="1"/>
  <c r="D8" i="1" l="1"/>
  <c r="C6" i="1"/>
  <c r="D6" i="1" s="1"/>
  <c r="C5" i="1"/>
  <c r="C7" i="1"/>
  <c r="D7" i="1" s="1"/>
  <c r="C10" i="1" l="1"/>
  <c r="D5" i="1"/>
  <c r="D10" i="1" s="1"/>
</calcChain>
</file>

<file path=xl/sharedStrings.xml><?xml version="1.0" encoding="utf-8"?>
<sst xmlns="http://schemas.openxmlformats.org/spreadsheetml/2006/main" count="40" uniqueCount="33">
  <si>
    <t>Patricia</t>
  </si>
  <si>
    <t>Uros</t>
  </si>
  <si>
    <t>Paul</t>
  </si>
  <si>
    <t>Murray</t>
  </si>
  <si>
    <t>Per Diem</t>
  </si>
  <si>
    <t>Travel</t>
  </si>
  <si>
    <t>Procurement</t>
  </si>
  <si>
    <t>Total</t>
  </si>
  <si>
    <t>Budget</t>
  </si>
  <si>
    <t>February Forecast</t>
  </si>
  <si>
    <t>Per Diem (Actual)</t>
  </si>
  <si>
    <t>Per  Diem (Estimate)</t>
  </si>
  <si>
    <t>Travel (Actual)</t>
  </si>
  <si>
    <t>Travel (Estimate)</t>
  </si>
  <si>
    <t xml:space="preserve">Procurement Total = Report Writer &amp; Translation Costs </t>
  </si>
  <si>
    <t>Uros &amp; Murray = Chair &amp; Estimate = 32 days</t>
  </si>
  <si>
    <t>Expense Claims</t>
  </si>
  <si>
    <t>Patricia Estimate - 21 days</t>
  </si>
  <si>
    <t>Actual</t>
  </si>
  <si>
    <t>Actuals</t>
  </si>
  <si>
    <t xml:space="preserve">      Meals</t>
  </si>
  <si>
    <t xml:space="preserve">            Total</t>
  </si>
  <si>
    <t>Expert Panel - Pcard Expenses - Catering</t>
  </si>
  <si>
    <t>Meeting Date</t>
  </si>
  <si>
    <t>Amount</t>
  </si>
  <si>
    <t>Nov. 18, 2016</t>
  </si>
  <si>
    <t>Dec. 5, 2016</t>
  </si>
  <si>
    <t>Dec. 12, 2016</t>
  </si>
  <si>
    <t>Dec. 13, 2016</t>
  </si>
  <si>
    <t>Jan. 11, 2017</t>
  </si>
  <si>
    <t>Mar. 7, 2017</t>
  </si>
  <si>
    <t xml:space="preserve">     PWC</t>
  </si>
  <si>
    <t xml:space="preserve">     Translation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</si>
</sst>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1" applyNumberFormat="1" applyFont="1"/>
    <xf numFmtId="0" fontId="3" fillId="0" borderId="0" xfId="0" applyFont="1" applyAlignment="1">
      <alignment horizontal="center"/>
    </xf>
    <xf numFmtId="164" fontId="3" fillId="0" borderId="0" xfId="1" applyNumberFormat="1" applyFont="1"/>
    <xf numFmtId="0" fontId="3" fillId="0" borderId="0" xfId="0" applyFont="1" applyAlignment="1">
      <alignment horizontal="center" wrapText="1"/>
    </xf>
    <xf numFmtId="3" fontId="3" fillId="0" borderId="0" xfId="0" applyNumberFormat="1" applyFont="1"/>
    <xf numFmtId="0" fontId="0" fillId="0" borderId="1" xfId="0" applyBorder="1"/>
    <xf numFmtId="0" fontId="0" fillId="0" borderId="0" xfId="0" applyAlignment="1">
      <alignment horizontal="right"/>
    </xf>
    <xf numFmtId="1" fontId="3" fillId="0" borderId="0" xfId="0" applyNumberFormat="1" applyFont="1"/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"/>
  <sheetViews>
    <sheetView tabSelected="1" topLeftCell="B1" zoomScaleNormal="100" workbookViewId="0">
      <selection activeCell="M7" sqref="M7"/>
    </sheetView>
  </sheetViews>
  <sheetFormatPr defaultRowHeight="15" x14ac:dyDescent="0.2"/>
  <cols>
    <col min="1" max="1" width="24.42578125" style="1" customWidth="1"/>
    <col min="2" max="2" width="15.5703125" style="1" bestFit="1" customWidth="1"/>
    <col min="3" max="3" width="14.28515625" style="1" bestFit="1" customWidth="1"/>
    <col min="4" max="4" width="15.5703125" style="1" bestFit="1" customWidth="1"/>
    <col min="5" max="5" width="14.140625" style="1" bestFit="1" customWidth="1"/>
    <col min="6" max="6" width="15.42578125" style="1" bestFit="1" customWidth="1"/>
    <col min="7" max="7" width="12.5703125" style="1" bestFit="1" customWidth="1"/>
    <col min="8" max="8" width="15.28515625" style="1" customWidth="1"/>
    <col min="9" max="10" width="15.42578125" style="1" bestFit="1" customWidth="1"/>
    <col min="11" max="11" width="12.5703125" style="1" bestFit="1" customWidth="1"/>
    <col min="12" max="12" width="13.7109375" style="1" bestFit="1" customWidth="1"/>
    <col min="13" max="13" width="15.85546875" style="1" bestFit="1" customWidth="1"/>
    <col min="14" max="16384" width="9.140625" style="1"/>
  </cols>
  <sheetData>
    <row r="2" spans="1:13" ht="15.75" x14ac:dyDescent="0.25">
      <c r="B2" s="11" t="s">
        <v>8</v>
      </c>
      <c r="C2" s="11"/>
      <c r="D2" s="11"/>
      <c r="E2" s="11" t="s">
        <v>9</v>
      </c>
      <c r="F2" s="11"/>
      <c r="G2" s="11"/>
      <c r="H2" s="11"/>
      <c r="I2" s="11"/>
      <c r="J2" s="11" t="s">
        <v>16</v>
      </c>
      <c r="K2" s="11"/>
      <c r="L2" s="11"/>
      <c r="M2" s="11"/>
    </row>
    <row r="3" spans="1:13" ht="47.25" x14ac:dyDescent="0.25">
      <c r="B3" s="4" t="s">
        <v>4</v>
      </c>
      <c r="C3" s="4" t="s">
        <v>5</v>
      </c>
      <c r="D3" s="4" t="s">
        <v>7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7</v>
      </c>
      <c r="J3" s="6" t="s">
        <v>4</v>
      </c>
      <c r="K3" s="6" t="s">
        <v>5</v>
      </c>
      <c r="L3" s="6" t="s">
        <v>18</v>
      </c>
      <c r="M3" s="6" t="s">
        <v>7</v>
      </c>
    </row>
    <row r="5" spans="1:13" x14ac:dyDescent="0.2">
      <c r="A5" s="1" t="s">
        <v>0</v>
      </c>
      <c r="B5" s="3">
        <f>2000*75</f>
        <v>150000</v>
      </c>
      <c r="C5" s="3">
        <f>B5*0.1</f>
        <v>15000</v>
      </c>
      <c r="D5" s="3">
        <f>B5+C5</f>
        <v>165000</v>
      </c>
      <c r="E5" s="3">
        <f>32000</f>
        <v>32000</v>
      </c>
      <c r="F5" s="3">
        <v>42000</v>
      </c>
      <c r="G5" s="3"/>
      <c r="H5" s="3">
        <v>1000</v>
      </c>
      <c r="I5" s="3">
        <f>SUM(E5:H5)</f>
        <v>75000</v>
      </c>
      <c r="J5" s="3">
        <f>32000+38000+13000</f>
        <v>83000</v>
      </c>
      <c r="K5" s="3">
        <v>697.18</v>
      </c>
      <c r="L5" s="3"/>
      <c r="M5" s="3">
        <f>SUM(J5:L5)</f>
        <v>83697.179999999993</v>
      </c>
    </row>
    <row r="6" spans="1:13" x14ac:dyDescent="0.2">
      <c r="A6" s="1" t="s">
        <v>1</v>
      </c>
      <c r="B6" s="3">
        <f>50*1900</f>
        <v>95000</v>
      </c>
      <c r="C6" s="3">
        <f t="shared" ref="C6:C8" si="0">B6*0.1</f>
        <v>9500</v>
      </c>
      <c r="D6" s="3">
        <f t="shared" ref="D6:D9" si="1">B6+C6</f>
        <v>104500</v>
      </c>
      <c r="E6" s="3"/>
      <c r="F6" s="3">
        <f>32*1900</f>
        <v>60800</v>
      </c>
      <c r="G6" s="3"/>
      <c r="H6" s="3">
        <v>500</v>
      </c>
      <c r="I6" s="3">
        <f t="shared" ref="I6:I8" si="2">SUM(E6:H6)</f>
        <v>61300</v>
      </c>
      <c r="J6" s="3">
        <f>21850+40850</f>
        <v>62700</v>
      </c>
      <c r="K6" s="3"/>
      <c r="L6" s="3"/>
      <c r="M6" s="3">
        <f t="shared" ref="M6:M9" si="3">SUM(J6:L6)</f>
        <v>62700</v>
      </c>
    </row>
    <row r="7" spans="1:13" x14ac:dyDescent="0.2">
      <c r="A7" s="1" t="s">
        <v>2</v>
      </c>
      <c r="B7" s="3">
        <f t="shared" ref="B7:B8" si="4">50*1900</f>
        <v>95000</v>
      </c>
      <c r="C7" s="3">
        <f t="shared" si="0"/>
        <v>9500</v>
      </c>
      <c r="D7" s="3">
        <f t="shared" si="1"/>
        <v>104500</v>
      </c>
      <c r="E7" s="3"/>
      <c r="F7" s="3"/>
      <c r="G7" s="3">
        <v>3300</v>
      </c>
      <c r="H7" s="3">
        <v>500</v>
      </c>
      <c r="I7" s="3">
        <f t="shared" si="2"/>
        <v>3800</v>
      </c>
      <c r="J7" s="3"/>
      <c r="K7" s="3">
        <f>2723.06+69.2+1105.34</f>
        <v>3897.5999999999995</v>
      </c>
      <c r="L7" s="3"/>
      <c r="M7" s="3">
        <f t="shared" si="3"/>
        <v>3897.5999999999995</v>
      </c>
    </row>
    <row r="8" spans="1:13" x14ac:dyDescent="0.2">
      <c r="A8" s="1" t="s">
        <v>3</v>
      </c>
      <c r="B8" s="3">
        <f t="shared" si="4"/>
        <v>95000</v>
      </c>
      <c r="C8" s="3">
        <f t="shared" si="0"/>
        <v>9500</v>
      </c>
      <c r="D8" s="3">
        <f t="shared" si="1"/>
        <v>104500</v>
      </c>
      <c r="E8" s="3"/>
      <c r="F8" s="3">
        <f>32*1900</f>
        <v>60800</v>
      </c>
      <c r="G8" s="3"/>
      <c r="H8" s="3">
        <v>500</v>
      </c>
      <c r="I8" s="3">
        <f t="shared" si="2"/>
        <v>61300</v>
      </c>
      <c r="J8" s="3">
        <f>19000+19000</f>
        <v>38000</v>
      </c>
      <c r="K8" s="3"/>
      <c r="L8" s="3"/>
      <c r="M8" s="3">
        <f t="shared" si="3"/>
        <v>38000</v>
      </c>
    </row>
    <row r="9" spans="1:13" x14ac:dyDescent="0.2">
      <c r="A9" s="1" t="s">
        <v>6</v>
      </c>
      <c r="B9" s="3">
        <v>500000</v>
      </c>
      <c r="C9" s="3"/>
      <c r="D9" s="3">
        <f t="shared" si="1"/>
        <v>500000</v>
      </c>
      <c r="E9" s="3"/>
      <c r="F9" s="3"/>
      <c r="G9" s="3"/>
      <c r="H9" s="3"/>
      <c r="I9" s="3">
        <v>80000</v>
      </c>
      <c r="J9" s="3"/>
      <c r="K9" s="3"/>
      <c r="L9" s="3">
        <f>B25</f>
        <v>33434.89</v>
      </c>
      <c r="M9" s="3">
        <f t="shared" si="3"/>
        <v>33434.89</v>
      </c>
    </row>
    <row r="10" spans="1:13" ht="15.75" x14ac:dyDescent="0.25">
      <c r="A10" s="4" t="s">
        <v>7</v>
      </c>
      <c r="B10" s="5">
        <f>SUM(B5:B9)</f>
        <v>935000</v>
      </c>
      <c r="C10" s="5">
        <f t="shared" ref="C10:M10" si="5">SUM(C5:C9)</f>
        <v>43500</v>
      </c>
      <c r="D10" s="5">
        <f t="shared" si="5"/>
        <v>978500</v>
      </c>
      <c r="E10" s="5">
        <f t="shared" si="5"/>
        <v>32000</v>
      </c>
      <c r="F10" s="5">
        <f t="shared" si="5"/>
        <v>163600</v>
      </c>
      <c r="G10" s="5">
        <f t="shared" si="5"/>
        <v>3300</v>
      </c>
      <c r="H10" s="5">
        <f t="shared" si="5"/>
        <v>2500</v>
      </c>
      <c r="I10" s="5">
        <f t="shared" si="5"/>
        <v>281400</v>
      </c>
      <c r="J10" s="5">
        <f t="shared" si="5"/>
        <v>183700</v>
      </c>
      <c r="K10" s="5">
        <f t="shared" si="5"/>
        <v>4594.78</v>
      </c>
      <c r="L10" s="5">
        <f t="shared" si="5"/>
        <v>33434.89</v>
      </c>
      <c r="M10" s="5">
        <f t="shared" si="5"/>
        <v>221729.66999999998</v>
      </c>
    </row>
    <row r="12" spans="1:13" ht="15.75" x14ac:dyDescent="0.25">
      <c r="A12" s="2"/>
    </row>
    <row r="13" spans="1:13" ht="15.75" x14ac:dyDescent="0.25">
      <c r="A13" s="2"/>
    </row>
    <row r="14" spans="1:13" ht="15.75" x14ac:dyDescent="0.25">
      <c r="A14" s="2" t="s">
        <v>14</v>
      </c>
    </row>
    <row r="15" spans="1:13" ht="15.75" x14ac:dyDescent="0.25">
      <c r="A15" s="2" t="s">
        <v>17</v>
      </c>
    </row>
    <row r="16" spans="1:13" ht="15.75" x14ac:dyDescent="0.25">
      <c r="A16" s="2" t="s">
        <v>15</v>
      </c>
    </row>
    <row r="17" spans="1:6" ht="15.75" x14ac:dyDescent="0.25">
      <c r="A17" s="2"/>
    </row>
    <row r="19" spans="1:6" ht="15.75" x14ac:dyDescent="0.25">
      <c r="A19" s="2"/>
    </row>
    <row r="20" spans="1:6" ht="15.75" x14ac:dyDescent="0.25">
      <c r="A20" s="2" t="s">
        <v>19</v>
      </c>
    </row>
    <row r="21" spans="1:6" ht="15.75" x14ac:dyDescent="0.25">
      <c r="A21" s="2" t="s">
        <v>6</v>
      </c>
      <c r="E21" t="s">
        <v>22</v>
      </c>
      <c r="F21"/>
    </row>
    <row r="22" spans="1:6" ht="15.75" x14ac:dyDescent="0.25">
      <c r="A22" s="2" t="s">
        <v>31</v>
      </c>
      <c r="B22" s="7">
        <f>19210+8166</f>
        <v>27376</v>
      </c>
      <c r="E22"/>
      <c r="F22"/>
    </row>
    <row r="23" spans="1:6" ht="15.75" x14ac:dyDescent="0.25">
      <c r="A23" s="2" t="s">
        <v>32</v>
      </c>
      <c r="B23" s="2">
        <f>4440+711</f>
        <v>5151</v>
      </c>
      <c r="E23" t="s">
        <v>23</v>
      </c>
      <c r="F23" t="s">
        <v>24</v>
      </c>
    </row>
    <row r="24" spans="1:6" ht="15.75" x14ac:dyDescent="0.25">
      <c r="A24" s="2" t="s">
        <v>20</v>
      </c>
      <c r="B24" s="10">
        <v>907.89</v>
      </c>
      <c r="E24" t="s">
        <v>25</v>
      </c>
      <c r="F24">
        <v>189.77</v>
      </c>
    </row>
    <row r="25" spans="1:6" ht="15.75" x14ac:dyDescent="0.25">
      <c r="A25" s="2" t="s">
        <v>21</v>
      </c>
      <c r="B25" s="7">
        <f>SUM(B22:B24)</f>
        <v>33434.89</v>
      </c>
      <c r="E25" t="s">
        <v>26</v>
      </c>
      <c r="F25">
        <v>164.65</v>
      </c>
    </row>
    <row r="26" spans="1:6" ht="15.75" x14ac:dyDescent="0.25">
      <c r="A26" s="2"/>
      <c r="B26" s="10"/>
      <c r="E26" t="s">
        <v>27</v>
      </c>
      <c r="F26">
        <v>168.96</v>
      </c>
    </row>
    <row r="27" spans="1:6" ht="15.75" x14ac:dyDescent="0.25">
      <c r="A27" s="2"/>
      <c r="B27" s="7"/>
      <c r="E27" t="s">
        <v>28</v>
      </c>
      <c r="F27">
        <v>116.37</v>
      </c>
    </row>
    <row r="28" spans="1:6" ht="15.75" x14ac:dyDescent="0.25">
      <c r="E28" t="s">
        <v>29</v>
      </c>
      <c r="F28">
        <v>155.43</v>
      </c>
    </row>
    <row r="29" spans="1:6" ht="16.5" thickBot="1" x14ac:dyDescent="0.3">
      <c r="E29" t="s">
        <v>30</v>
      </c>
      <c r="F29" s="8">
        <v>112.71</v>
      </c>
    </row>
    <row r="30" spans="1:6" ht="16.5" thickTop="1" x14ac:dyDescent="0.25">
      <c r="E30" s="9" t="s">
        <v>7</v>
      </c>
      <c r="F30">
        <f>SUM(F24:F29)</f>
        <v>907.8900000000001</v>
      </c>
    </row>
  </sheetData>
  <mergeCells count="3">
    <mergeCell ref="B2:D2"/>
    <mergeCell ref="E2:I2"/>
    <mergeCell ref="J2:M2"/>
  </mergeCells>
  <pageMargins left="0.7" right="0.7" top="0.75" bottom="0.75" header="0.3" footer="0.3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Expert Panel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Tam, Nelson (TBS)</dc:creator>
  <cp:lastModifiedBy>Tam, Nelson (TBS)</cp:lastModifiedBy>
  <cp:lastPrinted>2017-03-30T17:38:43Z</cp:lastPrinted>
  <dcterms:created xsi:type="dcterms:W3CDTF">2016-12-16T15:44:24Z</dcterms:created>
  <dcterms:modified xsi:type="dcterms:W3CDTF">2017-04-07T17:43:04Z</dcterms:modified>
</cp:coreProperties>
</file>