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35" windowWidth="13335" windowHeight="5100"/>
  </bookViews>
  <sheets>
    <sheet name="1A.2016 Summary" sheetId="4" r:id="rId1"/>
    <sheet name="1B.2016 Narrative" sheetId="5" r:id="rId2"/>
  </sheets>
  <externalReferences>
    <externalReference r:id="rId3"/>
  </externalReferences>
  <definedNames>
    <definedName name="a">'[1]2014 Summary'!#REF!</definedName>
    <definedName name="_xlnm.Print_Area" localSheetId="0">'1A.2016 Summary'!$A$1:$K$48</definedName>
    <definedName name="_xlnm.Print_Area" localSheetId="1">'1B.2016 Narrative'!$A$1:$B$28</definedName>
    <definedName name="_xlnm.Print_Titles" localSheetId="1">'1B.2016 Narrative'!$1:$2</definedName>
    <definedName name="TMB103027397">#REF!</definedName>
    <definedName name="TMB1081733465">#REF!</definedName>
    <definedName name="TMB1121875906">#REF!</definedName>
    <definedName name="TMB121392700">#REF!</definedName>
    <definedName name="TMB1339944736">#REF!</definedName>
    <definedName name="TMB1484522167" localSheetId="1">'1B.2016 Narrative'!$B$28</definedName>
    <definedName name="TMB1582668013">'1A.2016 Summary'!#REF!</definedName>
    <definedName name="TMB1728521385">#REF!</definedName>
    <definedName name="TMB1942238665">#REF!</definedName>
    <definedName name="TMB1947904932">#REF!</definedName>
    <definedName name="TMB195228914">'1A.2016 Summary'!#REF!</definedName>
    <definedName name="TMB201964233">#REF!</definedName>
    <definedName name="TMB2074513660">#REF!</definedName>
    <definedName name="TMB329234614">'1A.2016 Summary'!#REF!</definedName>
    <definedName name="TMB373461342">'1A.2016 Summary'!#REF!</definedName>
    <definedName name="TMB408965582">#REF!</definedName>
    <definedName name="TMB434352855">#REF!</definedName>
    <definedName name="TMB503382755">#REF!</definedName>
    <definedName name="TMB631504500">'1A.2016 Summary'!#REF!</definedName>
    <definedName name="TMB640949015">#REF!</definedName>
    <definedName name="TMB787257151">#REF!</definedName>
    <definedName name="TMB841462920">#REF!</definedName>
    <definedName name="TMB879320742">'1A.2016 Summary'!#REF!</definedName>
    <definedName name="TMB890694262">#REF!</definedName>
    <definedName name="TMB993111896">#REF!</definedName>
  </definedNames>
  <calcPr calcId="125725"/>
</workbook>
</file>

<file path=xl/calcChain.xml><?xml version="1.0" encoding="utf-8"?>
<calcChain xmlns="http://schemas.openxmlformats.org/spreadsheetml/2006/main">
  <c r="K17" i="4"/>
  <c r="K16"/>
  <c r="K10"/>
  <c r="I17"/>
  <c r="H17"/>
  <c r="I10"/>
  <c r="K15"/>
  <c r="I14"/>
  <c r="I15"/>
  <c r="I16"/>
  <c r="I13"/>
  <c r="F17"/>
  <c r="D17"/>
  <c r="C17"/>
  <c r="F16"/>
  <c r="K45" l="1"/>
  <c r="G45"/>
  <c r="F45"/>
  <c r="E45"/>
  <c r="I44"/>
  <c r="H44"/>
  <c r="I43"/>
  <c r="C43"/>
  <c r="I42"/>
  <c r="I41"/>
  <c r="G41"/>
  <c r="I39"/>
  <c r="C39"/>
  <c r="I38"/>
  <c r="I37"/>
  <c r="C37"/>
  <c r="I36"/>
  <c r="D36"/>
  <c r="I35"/>
  <c r="C35"/>
  <c r="C45" s="1"/>
  <c r="I34"/>
  <c r="I33"/>
  <c r="H33"/>
  <c r="I32"/>
  <c r="D32"/>
  <c r="D45" s="1"/>
  <c r="I31"/>
  <c r="I45" s="1"/>
  <c r="H31"/>
  <c r="H45" s="1"/>
  <c r="H28"/>
  <c r="F28"/>
  <c r="E28"/>
  <c r="C28"/>
  <c r="K27"/>
  <c r="K26"/>
  <c r="K25"/>
  <c r="E25"/>
  <c r="K24"/>
  <c r="I24"/>
  <c r="K23"/>
  <c r="G23"/>
  <c r="I23" s="1"/>
  <c r="K22"/>
  <c r="I22"/>
  <c r="G22"/>
  <c r="K21"/>
  <c r="I21"/>
  <c r="I28" s="1"/>
  <c r="D21"/>
  <c r="D28" s="1"/>
  <c r="K20"/>
  <c r="I20"/>
  <c r="K19"/>
  <c r="K28" s="1"/>
  <c r="I19"/>
  <c r="G19"/>
  <c r="G28" s="1"/>
  <c r="F29"/>
  <c r="F46" s="1"/>
  <c r="E17"/>
  <c r="E29" s="1"/>
  <c r="E46" s="1"/>
  <c r="D29"/>
  <c r="D46" s="1"/>
  <c r="H15"/>
  <c r="K14"/>
  <c r="D14"/>
  <c r="C14"/>
  <c r="K13"/>
  <c r="G13"/>
  <c r="K12"/>
  <c r="I12"/>
  <c r="G12"/>
  <c r="G17" s="1"/>
  <c r="K11"/>
  <c r="I11"/>
  <c r="C29" l="1"/>
  <c r="C46" s="1"/>
  <c r="I29"/>
  <c r="I46" s="1"/>
  <c r="K29"/>
  <c r="K46" s="1"/>
  <c r="G29"/>
  <c r="G46" s="1"/>
  <c r="H29"/>
  <c r="H46" s="1"/>
</calcChain>
</file>

<file path=xl/sharedStrings.xml><?xml version="1.0" encoding="utf-8"?>
<sst xmlns="http://schemas.openxmlformats.org/spreadsheetml/2006/main" count="91" uniqueCount="88">
  <si>
    <t>Public Accounts</t>
  </si>
  <si>
    <t>March 31, 2016</t>
  </si>
  <si>
    <t>ERROR IMPACT</t>
  </si>
  <si>
    <t xml:space="preserve">Number
</t>
  </si>
  <si>
    <t>Description</t>
  </si>
  <si>
    <t>Over (Under) statement of 
Fin Assets</t>
  </si>
  <si>
    <t>Under (Over) statement of 
Liabilities</t>
  </si>
  <si>
    <t>Over (Under) statement of 
TCA</t>
  </si>
  <si>
    <t>Over (Under) statement of 
Acc Deficit</t>
  </si>
  <si>
    <t>Under (Over) statement of 
Revenue</t>
  </si>
  <si>
    <t>Over (Under) statement of 
Expenses</t>
  </si>
  <si>
    <t xml:space="preserve">Under (Over) statement of 
Deficit
</t>
  </si>
  <si>
    <t>Error Correction  - IF  adjusted in Current Year</t>
  </si>
  <si>
    <t>Total Unadjusted Error for Evaluation</t>
  </si>
  <si>
    <t>A</t>
  </si>
  <si>
    <t>B</t>
  </si>
  <si>
    <t>1a</t>
  </si>
  <si>
    <t>Consolidation of HOI and OPG under US GAAP vs IFRS</t>
  </si>
  <si>
    <t>1b</t>
  </si>
  <si>
    <t>Unrealized Gains/Losses of HOI and OPG (Consolidation - US GAAP)</t>
  </si>
  <si>
    <t>Retail Sales Tax 2016 Revenue</t>
  </si>
  <si>
    <t>EHT, LTT,Gas, Fuel, Tobacco, Beer, Wine, Mining 2016 Revenue</t>
  </si>
  <si>
    <t xml:space="preserve">Ontario Debt being held as temp investment at year-end </t>
  </si>
  <si>
    <t xml:space="preserve">ORPP Net Asset write-off (net of allowance recorded below, see #12) </t>
  </si>
  <si>
    <t>Unadjusted Error Estimations</t>
  </si>
  <si>
    <t>Ice Storm Assistance</t>
  </si>
  <si>
    <t>Pension Obligation</t>
  </si>
  <si>
    <t>Unamortized Actuarial Gains and Losses</t>
  </si>
  <si>
    <t>Personal Income Tax (PIT) Revenue</t>
  </si>
  <si>
    <t>Ontario Health Premium (OHP) Revenue</t>
  </si>
  <si>
    <t>Corporate Income Tax Revenue</t>
  </si>
  <si>
    <t>Impact of not consolidating CCACs and CASs</t>
  </si>
  <si>
    <t>Overassessment of Departure Tax (Other Tax Revenue overstated)</t>
  </si>
  <si>
    <t>Overassessment of Departure Tax (Income from GBEs understated)</t>
  </si>
  <si>
    <t>Total Unadjusted Error Estimation</t>
  </si>
  <si>
    <t>C = A + B</t>
  </si>
  <si>
    <t>Total Unadjusted Error for Evaluation and Estimation</t>
  </si>
  <si>
    <t>Adjusted Errors (Including Prior Year Errors Adjusted in CY)</t>
  </si>
  <si>
    <t>Ontario Retirement Pension Program (ORPPAC) Allowance</t>
  </si>
  <si>
    <t xml:space="preserve">OEFC Consolidations - Temp Investments </t>
  </si>
  <si>
    <t>OEFC Consolidations - Service Expenses</t>
  </si>
  <si>
    <t>Receivable Due from Government Agencies (Dr. Receivable)</t>
  </si>
  <si>
    <t>Receivable Due from Government Agencies (Cr. Cash)</t>
  </si>
  <si>
    <t>March 31st Deposit Recorded on April 1 (Dr. Receivable)</t>
  </si>
  <si>
    <t>March 31st Deposit Recorded on April 1 (Cr. Cash)</t>
  </si>
  <si>
    <t xml:space="preserve">Tobacco Tax Allowance &amp; Bad Debt Expense (for Havana House Cigars) </t>
  </si>
  <si>
    <t>GREP Reconciliation Variances (Cash)</t>
  </si>
  <si>
    <t>GREP Reconciliation Variances (AR)</t>
  </si>
  <si>
    <t>Special Purpose Account</t>
  </si>
  <si>
    <t>Reclass of defaulted student loans (Dr. Other Accounts Receivable)</t>
  </si>
  <si>
    <t>Reclass of defaulted student loans (Cr. Loans Receivable)</t>
  </si>
  <si>
    <t>Transfer Payment - Green Investment Initiatives</t>
  </si>
  <si>
    <t>D</t>
  </si>
  <si>
    <t>Total Adjusted Errors</t>
  </si>
  <si>
    <t>E = C + D</t>
  </si>
  <si>
    <t>Total Errors Adjusted and Unadjusted</t>
  </si>
  <si>
    <t>DRAFT - For discussion purposes only</t>
  </si>
  <si>
    <t>NUMBER</t>
  </si>
  <si>
    <t>EXPLANATION</t>
  </si>
  <si>
    <t>UNADJUSTED SUDs</t>
  </si>
  <si>
    <r>
      <t xml:space="preserve">Unrealized Gains/Losses of OPG &amp; HO1, OPCD removes non-ONFA losses in AOCI and overstated annual deficit by $6.0M
</t>
    </r>
    <r>
      <rPr>
        <sz val="16"/>
        <color theme="1"/>
        <rFont val="Calibri"/>
        <family val="2"/>
        <scheme val="minor"/>
      </rPr>
      <t xml:space="preserve">OPG consolidation - OPCD removes non-ONFA </t>
    </r>
    <r>
      <rPr>
        <u/>
        <sz val="16"/>
        <color theme="1"/>
        <rFont val="Calibri"/>
        <family val="2"/>
        <scheme val="minor"/>
      </rPr>
      <t>unrealized gains</t>
    </r>
    <r>
      <rPr>
        <sz val="16"/>
        <color theme="1"/>
        <rFont val="Calibri"/>
        <family val="2"/>
        <scheme val="minor"/>
      </rPr>
      <t xml:space="preserve">/losses from income. In 2015-16, an unrealized gain of $6M was removed. Per PSAB, GBE consolidated on modified equity basis (without adjustments).  Therefore current revenue is understated by $6.0M and financial assets are understated by $6.0M. OPCD removes AOCI from net assets balance (AOCI - US GAAP = $312M). Therefore, accumulated deficit is understated by $312M and assets are overstated by $312M .  
H1 consolidation - OPCD removes AOCI from net assets balance. Per PSAB, GBE consolidated on modified equity basis (without adjustments).  For H1, AOCI under US GAAP = $8M.  Province's ownership of H1 at year-end =84.05%, AOCI applicable to the Province = $6.7M. Therefore accumulated deficit is understated by $7M and assets are overstated by $7M.  OPCD picks up the OPG &amp; H1 Net Asset balances, the difference is calculated in year and there is no opening error balance as the error is the removal of AOCI in year.
</t>
    </r>
  </si>
  <si>
    <r>
      <rPr>
        <b/>
        <sz val="16"/>
        <color theme="1"/>
        <rFont val="Calibri"/>
        <family val="2"/>
        <scheme val="minor"/>
      </rPr>
      <t xml:space="preserve">Retail Sales Tax (RST) 2016 Revenue
</t>
    </r>
    <r>
      <rPr>
        <sz val="16"/>
        <color theme="1"/>
        <rFont val="Calibri"/>
        <family val="2"/>
        <scheme val="minor"/>
      </rPr>
      <t xml:space="preserve">
The adjustment is based predominantly on review of receipts &amp; refunds subsequent to the year-end which relate to the current fiscal year. OAGO compared MOF's estimate to actual cash receipts received and the actual receipts and refunds received/made during the stub period (90 days after the fiscal year end) on filings related to the current fiscal year end. Overall MOF underaccrued the RST revenue by approximately $13 million.
</t>
    </r>
  </si>
  <si>
    <r>
      <rPr>
        <b/>
        <sz val="16"/>
        <color theme="1"/>
        <rFont val="Calibri"/>
        <family val="2"/>
        <scheme val="minor"/>
      </rPr>
      <t xml:space="preserve">EHT, LTT, Gas, Fuel, Tobacco, Beer, Wine, Mining 2016 Revenue
</t>
    </r>
    <r>
      <rPr>
        <sz val="16"/>
        <color theme="1"/>
        <rFont val="Calibri"/>
        <family val="2"/>
        <scheme val="minor"/>
      </rPr>
      <t xml:space="preserve">
Similar to above, the adjustment is based predominantly on review of receipts &amp; refunds subsequent to the year-end. The impact of the error is an understatement of $111 million in revenues.
</t>
    </r>
  </si>
  <si>
    <r>
      <rPr>
        <b/>
        <sz val="16"/>
        <color theme="1"/>
        <rFont val="Calibri"/>
        <family val="2"/>
        <scheme val="minor"/>
      </rPr>
      <t>Ontario Debt Held as a Temporary Investment Reclass</t>
    </r>
    <r>
      <rPr>
        <sz val="16"/>
        <color theme="1"/>
        <rFont val="Calibri"/>
        <family val="2"/>
        <scheme val="minor"/>
      </rPr>
      <t xml:space="preserve">
Cash and cash equivalents and temporary investments in the Consolidated Financial Statements includes $7.6B of bonds and T-Bills issued by Ontario.  These items are recommended to be netted against debt for better Financial Statement disclosure, as essentially the Province owes money to itself.  Both assets and debt would be overstated if such holding is not eliminated.</t>
    </r>
    <r>
      <rPr>
        <b/>
        <sz val="16"/>
        <color theme="1"/>
        <rFont val="Calibri"/>
        <family val="2"/>
        <scheme val="minor"/>
      </rPr>
      <t xml:space="preserve">
</t>
    </r>
  </si>
  <si>
    <r>
      <rPr>
        <b/>
        <sz val="16"/>
        <color theme="1"/>
        <rFont val="Calibri"/>
        <family val="2"/>
        <scheme val="minor"/>
      </rPr>
      <t>ORPP Net Asset Write-off</t>
    </r>
    <r>
      <rPr>
        <sz val="16"/>
        <color theme="1"/>
        <rFont val="Calibri"/>
        <family val="2"/>
        <scheme val="minor"/>
      </rPr>
      <t xml:space="preserve">
Based on the unaudited financial statements for ORPPAC for the period from November 19, 2015 to July 15, 2016, the agency incurred $28.4m of expenses from its inception to the end of its operation.  Note 6 of the ORPPAC financial statements indicates that the remission of the loan from the Province was expected to leave approximately $2.6m of the loan recoverable upon the final wind-up of the agency.  OAG proposes to use the final expected loan write-off amount for SUDS purposes.   
The Final Write-off = $31,092,973 - $2,600,000 = $28,492,973.
$20,026,696 has already been provided for (see #12 below); therefore, an additional allowance of $8,466,277 is proposed.
</t>
    </r>
  </si>
  <si>
    <t>SUDS AS A RESULT OF DIFFERENCES IN ESTIMATES</t>
  </si>
  <si>
    <r>
      <rPr>
        <b/>
        <sz val="16"/>
        <color theme="1"/>
        <rFont val="Calibri"/>
        <family val="2"/>
        <scheme val="minor"/>
      </rPr>
      <t>Ice Storm Assistance</t>
    </r>
    <r>
      <rPr>
        <sz val="16"/>
        <color theme="1"/>
        <rFont val="Calibri"/>
        <family val="2"/>
        <scheme val="minor"/>
      </rPr>
      <t xml:space="preserve">
MMAH submitted a claim of approximately $105M to the federal government for reimbursement of recovery costs incurred related to the ice storm which amounted to $140 million but has only recognized $80M as revenue in 2015/16.  MMAH officials noted the ministry is taking a conservative approach by recording less revenue than what it has claimed as it does not expect the federal government to approve the full amount of $105M.
The total claim is based on payments to Ice Storm Assistance Program claimants combined with incremental provincial administration costs. As the claim has yet to be approved by the federal government, OAG was not able to obtain a confirmation from the federal government of the claim amount. There is insufficient evidence  to indicate that the federal government will only approve $80M. Given that the claim is based on actual costs that has been incurred/approved by the Ministry , OAGO has proposed to record the full $105M as revenue.
</t>
    </r>
  </si>
  <si>
    <r>
      <rPr>
        <b/>
        <sz val="16"/>
        <color theme="1"/>
        <rFont val="Calibri"/>
        <family val="2"/>
        <scheme val="minor"/>
      </rPr>
      <t xml:space="preserve">Pension Salary Escalation
 </t>
    </r>
    <r>
      <rPr>
        <sz val="16"/>
        <color theme="1"/>
        <rFont val="Calibri"/>
        <family val="2"/>
        <scheme val="minor"/>
      </rPr>
      <t xml:space="preserve">                                                                                                                                                                                           
It is OAGO's view that the real salary escalation assumptions used by the plans for their own financial disclosure purposes would be a useful and important primary frame of reference for assessing the reasonableness of the Government’s best estimate assumption.  The Ministry of Finance has noted that historically the spread between the economic assumptions used by the Province in its financial statement and the economic assumptions used by the individual plans in connection with the preparation of their stand-alone financial statements has been between 25 and 50 basis points. We reviewed past trends and agree that this is the case except for HOOPP’s salary escalation assumption in the current and prior year where the Government's best estimate real salary escalation assumption for HOOPP over the long-term is higher by 75 basis points compared to the financial disclosure by the plan.
As a result OAGO proposes an adjustment to reflect the 25 basis points that is outside of the usual spread between the two assumptions. This results in a decrease in the pension liability and an offsetting increase of unamortized actuarial gains by $211 million in the note disclosure. The fiscal impact would be approximately a $16 million reduction annually over 13 years as the unamortized actuarial gains get amortized. </t>
    </r>
    <r>
      <rPr>
        <i/>
        <sz val="16"/>
        <color theme="1"/>
        <rFont val="Calibri"/>
        <family val="2"/>
        <scheme val="minor"/>
      </rPr>
      <t>The liability impact is calculated as: $49,273B (Basis 3 liability) x 85% (consolidated plan members) x 56% (Province’s share) x 0.9% = $211M</t>
    </r>
  </si>
  <si>
    <r>
      <rPr>
        <b/>
        <sz val="16"/>
        <rFont val="Calibri"/>
        <family val="2"/>
        <scheme val="minor"/>
      </rPr>
      <t>Personal Income Tax (PIT) and Ontario Health Premium (OHP) Revenue</t>
    </r>
    <r>
      <rPr>
        <sz val="16"/>
        <rFont val="Calibri"/>
        <family val="2"/>
        <scheme val="minor"/>
      </rPr>
      <t xml:space="preserve">
Misstatement is due to the fact that the June 30th completion rate is used to estimate the final PIT and OHP revenue. Normally Public Accounts statements are signed in August, making July 31st data unavailable. In 2015/16, the financial statements are being signed in September. As a result, OAGO obtained the July 31st completion rate and PIT/OHP revenue and accruals. As July data is more accurate than June (i.e more people have filed and a lesser % needs to be estimated), OAGO has taken the difference in June 30th and July 31st Revenue &amp; Accruals as SUD for both PIT and OHP.
</t>
    </r>
  </si>
  <si>
    <r>
      <t xml:space="preserve">Corporate Income Tax (PIT) Revenue
</t>
    </r>
    <r>
      <rPr>
        <sz val="16"/>
        <rFont val="Calibri"/>
        <family val="2"/>
        <scheme val="minor"/>
      </rPr>
      <t>The CIT difference is to adjust the TY 2016 revenues from a cash received basis to a fiscalized basis. Each year more cash is paid in the first calendar quarter (33% of the year) than is earned on a straight-line basis under PSAB (25%).</t>
    </r>
  </si>
  <si>
    <r>
      <rPr>
        <b/>
        <sz val="16"/>
        <color theme="1"/>
        <rFont val="Calibri"/>
        <family val="2"/>
        <scheme val="minor"/>
      </rPr>
      <t>Impact of not Consolidating CASs and CCACs</t>
    </r>
    <r>
      <rPr>
        <sz val="16"/>
        <color theme="1"/>
        <rFont val="Calibri"/>
        <family val="2"/>
        <scheme val="minor"/>
      </rPr>
      <t xml:space="preserve">
Based on previous analysis prepared by OPCD of the estimated CCACs (2013/14) and CASs (2012/13) Sector summary financial position and annual surplus/deficit position, updated for any significant changes in capital funding and surplus/deficits in each sector for the 2015/16 fiscal year, a preliminary estimate is that TCA is understated by $319M, Liabilities (net debt) is understated by $168M and Accumulated Deficit overstated by $151M; and, no signficant annual defict/surplus impact by not consolidating CCACs and CASs in 2015/16.  This is a high level estimate of potential fiscal impact.
</t>
    </r>
  </si>
  <si>
    <t>ADJUSTED SUDS</t>
  </si>
  <si>
    <r>
      <t xml:space="preserve">OEFC Consolidations - Temp Investments
</t>
    </r>
    <r>
      <rPr>
        <sz val="16"/>
        <color theme="1"/>
        <rFont val="Calibri"/>
        <family val="2"/>
        <scheme val="minor"/>
      </rPr>
      <t>In the consolidation of OEFC, OAG noted that an eliminating entry for OEFC's temporary investments (invested in Provincial securities) was inappropriately excluded.  As a result, the Province's temporary investments balance would be overstated and short-term lending to OEFC would be overstated on a consolidated level.</t>
    </r>
  </si>
  <si>
    <r>
      <rPr>
        <b/>
        <sz val="16"/>
        <rFont val="Calibri"/>
        <family val="2"/>
        <scheme val="minor"/>
      </rPr>
      <t xml:space="preserve">OEFC Consolidations - Service Expenses
</t>
    </r>
    <r>
      <rPr>
        <sz val="16"/>
        <rFont val="Calibri"/>
        <family val="2"/>
        <scheme val="minor"/>
      </rPr>
      <t xml:space="preserve">OFA provides support services to OEFC during the year.  OAGO noted that the elimination entry for the inter-organization charge for these services was incorrectly recorded at $17M (should be $1.7M) in the original consolidation spreadsheet.  As a result, the Province's revenues and expenses were understated.  </t>
    </r>
  </si>
  <si>
    <r>
      <rPr>
        <b/>
        <sz val="16"/>
        <color theme="1"/>
        <rFont val="Calibri"/>
        <family val="2"/>
        <scheme val="minor"/>
      </rPr>
      <t xml:space="preserve">Receivable Due from Gov't Agencies
</t>
    </r>
    <r>
      <rPr>
        <sz val="16"/>
        <color theme="1"/>
        <rFont val="Calibri"/>
        <family val="2"/>
        <scheme val="minor"/>
      </rPr>
      <t xml:space="preserve">
The Ministry of Municipal Affairs and Housing recorded a receivable of $15,751,005 from Infrastructure Ontario (General Real Estate Portfolio) for payments-in-lieu of taxes (PILs). OAGO noted that on GREP's financial statements, there is no corresponding payable because the payment was made by March 31, 2016. As a result, there is an error due to a timing difference from the clearing of funds. Therefore, accounts receivable is overstated and cash is understated.</t>
    </r>
  </si>
  <si>
    <r>
      <rPr>
        <b/>
        <sz val="16"/>
        <rFont val="Calibri"/>
        <family val="2"/>
        <scheme val="minor"/>
      </rPr>
      <t xml:space="preserve">March 31st Deposit Recorded on April 1
</t>
    </r>
    <r>
      <rPr>
        <sz val="16"/>
        <rFont val="Calibri"/>
        <family val="2"/>
        <scheme val="minor"/>
      </rPr>
      <t xml:space="preserve">
OAG noted that a deposit was received in the bank on March 31st, 2016 but was inappropriately excluded from cash as it was recorded on April 1st. 
</t>
    </r>
  </si>
  <si>
    <r>
      <t xml:space="preserve">Tobacco Tax Allowance &amp; Bad Debt Expense (for Havana House Cigars)
 </t>
    </r>
    <r>
      <rPr>
        <sz val="16"/>
        <color theme="1"/>
        <rFont val="Calibri"/>
        <family val="2"/>
        <scheme val="minor"/>
      </rPr>
      <t xml:space="preserve">
OAG noted that a letter of credit was received for a receivable balance (for Havana House Cigars) that has an associated allowance and bed debt expense recorded.  MOF can now collect on the receivable. Therefore, the allowance and bad debt expense balance relating to this receivable should be reversed. 
</t>
    </r>
  </si>
  <si>
    <r>
      <rPr>
        <b/>
        <sz val="16"/>
        <color theme="1"/>
        <rFont val="Calibri"/>
        <family val="2"/>
        <scheme val="minor"/>
      </rPr>
      <t xml:space="preserve">GREP Reconciliation Variances
</t>
    </r>
    <r>
      <rPr>
        <sz val="16"/>
        <color theme="1"/>
        <rFont val="Calibri"/>
        <family val="2"/>
        <scheme val="minor"/>
      </rPr>
      <t xml:space="preserve">
During the GREP reconciliation process there were a number of individual differences between GREP and the Ministries for timing of payments and receipt of payments. The adjusted entry reflects the adjustments made on transactions between GREP with MCSCS and MAG.
</t>
    </r>
  </si>
  <si>
    <r>
      <rPr>
        <b/>
        <sz val="16"/>
        <color theme="1"/>
        <rFont val="Calibri"/>
        <family val="2"/>
        <scheme val="minor"/>
      </rPr>
      <t xml:space="preserve">Special Purpose Accounts
</t>
    </r>
    <r>
      <rPr>
        <sz val="16"/>
        <color theme="1"/>
        <rFont val="Calibri"/>
        <family val="2"/>
        <scheme val="minor"/>
      </rPr>
      <t xml:space="preserve">
OAG noted that the PST collected by MTO in June 2015 was mistakenly posted twice.  
</t>
    </r>
  </si>
  <si>
    <r>
      <t xml:space="preserve">Reclass of Defaulted Student Loan
</t>
    </r>
    <r>
      <rPr>
        <sz val="16"/>
        <color theme="1"/>
        <rFont val="Calibri"/>
        <family val="2"/>
        <scheme val="minor"/>
      </rPr>
      <t>OAG noted that defaulted student loans amounts were misclassified and recorded under "other accounts receivable instead of "loans receivable." This leads to a reclassification on the statement of financial position and change in Schedules 6 and 7 of the consolidated financial statements.</t>
    </r>
  </si>
  <si>
    <r>
      <t xml:space="preserve">Transfer Payment (TP) - Green Investment Initiatives (GIF)
</t>
    </r>
    <r>
      <rPr>
        <sz val="16"/>
        <color theme="1"/>
        <rFont val="Calibri"/>
        <family val="2"/>
        <scheme val="minor"/>
      </rPr>
      <t xml:space="preserve">
TP programs under the GIF totalling $325M were booked as a TP Liability and TP Expense as at Mar 31/16.  Based on our review of commitment letters to the grant recipients, the PSAB criteria (under PS3410 - Government Transfers and PS3200 - Liabilities) for recording a liability was not established as at Mar 31/16.  Therefore, the full $325M should be reversed from TP Liability and TP Expense.  As executed TP Agreements were not in place before year-end, the commitment letters to recipents only give rise to a commitment (and not an obligation).
The main reasons we do not agree with booking the TP Liability and TP Expense as at Mar 31/16 are as follows:
1) All letters state that the recipient and the Ministry will negotiate a TP agreement acceptable to the Ministry.  The Ministry could in effect walk away if the TP agreement is not acceptable to the Ministry.
2) All letters indicate that recipients will not receive funding until the TP agreement is executed, with most letters explicity stating that expenditures incurred by the recipient prior to signing of the TP agreement are not reimburseable.
3) Funds were not transferred to the recipients until after Mar 31/16.  Dates for implementation of the funded program activities (e.g. retrofitting homes) generally take place between 2017 and 2020.
</t>
    </r>
  </si>
  <si>
    <t>Pension Asset - Valuation Allowance</t>
  </si>
  <si>
    <r>
      <rPr>
        <b/>
        <sz val="16"/>
        <color theme="1"/>
        <rFont val="Calibri"/>
        <family val="2"/>
        <scheme val="minor"/>
      </rPr>
      <t>Pension Asset - Valuation Allowance</t>
    </r>
    <r>
      <rPr>
        <sz val="16"/>
        <color theme="1"/>
        <rFont val="Calibri"/>
        <family val="2"/>
        <scheme val="minor"/>
      </rPr>
      <t xml:space="preserve">
Included in the pensions and other employee future benefits liability is a net pension asset related to the Ontario Teachers’ Pension Plan and the Ontario Public Service Employees’ Union Pension Plan. Canadian public sector accounting standards require a valuation allowance to be recorded where there is uncertainty as to the Province’s legal right to use the net pension asset.  The Province does not have the unilateral legal right to use this asset because its ability to reduce future minimum contributions or withdraw any pension plan surplus is subject to agreement with the respective pension plans’ joint sponsors. As at March 31, 2016, there were no such agreements in place. If the Government had correctly recorded a valuation allowance as at March 31, 2016, the pensions and other employee future benefits liability would increase $10.6 billion, the accumulated deficit at the beginning of the year and opening net debt would increase $9.2 billion, and expenses would increase $1.4 billion. As a result, the annual deficit for the year then ended would increase by $1.4 billion</t>
    </r>
  </si>
  <si>
    <r>
      <rPr>
        <b/>
        <sz val="16"/>
        <color theme="1"/>
        <rFont val="Calibri"/>
        <family val="2"/>
        <scheme val="minor"/>
      </rPr>
      <t xml:space="preserve">Ontario Retirement Pension Program (ORPPAC) Allowance
</t>
    </r>
    <r>
      <rPr>
        <sz val="16"/>
        <color theme="1"/>
        <rFont val="Calibri"/>
        <family val="2"/>
        <scheme val="minor"/>
      </rPr>
      <t xml:space="preserve">
In 2015/16, $20M (plus $27k in accrued interest)  was loaned out by Ministry of Finance to ORPPAC (Ontario Retirement Pension Program).  Subsequent to year-end, it was announced that the ORPPAC has been cancelled. An additional $11M was loaned out in 2016/17.
The MoF has indicated the loan is not expected to be repaid.  As at July 2016, there is approximately $18M of cash which will be used to settle obligations through the wind-down process and any remaining balance will be used to repay the loan. MoF has informed OAG that they expect to set up an allowance for the entire loan in 2016/17.
PS 3050.34 states that a valuation allowance should be determined using the best estimates available, including taking into account all circumstances known at the date of the preparation of the financial statements. As such OAGO has proposed to set up a valuation allowance for the full amount of the loan outstanding at March 31, 2016 given that the circumstances indicate that the loan is not expected to be repaid as a result of the program's cancellation.
</t>
    </r>
    <r>
      <rPr>
        <sz val="16"/>
        <rFont val="Calibri"/>
        <family val="2"/>
        <scheme val="minor"/>
      </rPr>
      <t>Note: See #5 above for incremental difference related to ORPP net asset write-off.</t>
    </r>
  </si>
  <si>
    <t>Correcting Entry impact on Current Deficit Increase/(Decrease) to Deficit</t>
  </si>
  <si>
    <r>
      <t xml:space="preserve">Overassessment of Departure Tax
</t>
    </r>
    <r>
      <rPr>
        <sz val="16"/>
        <color theme="1"/>
        <rFont val="Calibri"/>
        <family val="2"/>
        <scheme val="minor"/>
      </rPr>
      <t xml:space="preserve">There was a classifaction error related to the assessment of the Departure Tax that was set by the Minister of Finance and paid by Hydro One based on Hydro One departure tax calculation schedules.  The departure tax  was correctly paid by Hydro One to the Province based on the Minister of Finance's letter of assessment that $2.6B (the calculation that the Minister based this assessment estimated the departure tax as $2.611B based on the information available at the time of the assessment).  The departure tax was correctly remitted to OEFC in accordance with legislation.    
However, the actual amount of dividends paid prior to the IPO was significantly higher than the amounts used in the estimation provided to the Minister and the undepreciated capital cost amounts used for the estimation were significantly different than the amounts reported on Hydro One's subsequent tax returns for the period.  Had these actual amounts been used for the departure tax estimation for the Minister, the supporting calulation of departure tax should have been for $138.6M lower as follows, $50.25M overstatement in recapture tax due to UCC tax costs differences between Departure Tax calculation schedules (accounting records) and Corporate Tax Returns filed.  $92.67M understatement in additional dividend tax credits allowed not factored into the Departure Tax calculation schedules (overstatement of Departure Tax Assessment), offset by a $4.22M understatement in Departure Tax calculation relating to lower intercompany loans in final valuation from initial estimates.  The estimation difference does not have an effect the audit opinion.
Overall, there is a net $138.6M overstatement of Departure Tax (Revenue reclassification only- Other Tax Revenue is overstated and Income from GBEs is understated).
</t>
    </r>
  </si>
  <si>
    <t>Error Summary as of September 21, 2016</t>
  </si>
  <si>
    <r>
      <t xml:space="preserve">Consolidation of results of OPG and H1 understated annual deficit by $34M
</t>
    </r>
    <r>
      <rPr>
        <sz val="16"/>
        <color theme="1"/>
        <rFont val="Calibri"/>
        <family val="2"/>
        <scheme val="minor"/>
      </rPr>
      <t xml:space="preserve">OPG consolidation - OPCD has consolidated the results of OPG on a US GAAP basis. PSAB mandated that rate regulated entities adopted IFRS (including IFRS 14 - Rate Regulated Entities) as of January 1, 2015.  The difference in US GAAP and IFRS treatment of certain balances (mainly Asset Retirement Obligation and Pension and OPEB and related tax effects), along with allowable rate regulated offsets, generates the  following differences: Transition Difference, $415M overstatement of financial assets broken down as an understatement of the accumulated deficit of $375M and an in-year income difference of $40M; along with a $79M adjustment to AOCI that results in an overstatement of financial assets and an understatement of the accumulated deficit of $79M 
H1 consolidation - OPCD has consolidated the results of H1 on a US GAAP basis. PSAB mandated that rate regulated entities adopted IFRS (including IFRS 14 - Rate Regulated Entities) as of January 1, 2015.  The difference in US GAAP and IFRS treatment of certain balances (mainly  Pension and OPEB and related tax effects), along with allowable rate regulated offsets, generates the  following differences (note SUD amounts for H1 amounts included at 84.05%  of the calculated differences - Province's ownership % at year-end): Transition Difference, $103M understatement of financial assets broken down as an overstatement of the accumulated deficit of $97M and an in-year income difference of $6M; along with a $82M adjustment to AOCI that results in an overstatement of financial assets and an understatement of the accumulated deficit of $82M.
The correcting entry  increases the annual deficit by $34 million ($40 million - $6 million per above) which reflects the current year income impact as the IFRS transitional provisions allow the transitional differences to be adjusted in the accumulated deficit at the beginning of the year.
                        </t>
    </r>
  </si>
</sst>
</file>

<file path=xl/styles.xml><?xml version="1.0" encoding="utf-8"?>
<styleSheet xmlns="http://schemas.openxmlformats.org/spreadsheetml/2006/main">
  <numFmts count="2">
    <numFmt numFmtId="43" formatCode="_(* #,##0.00_);_(* \(#,##0.00\);_(* &quot;-&quot;??_);_(@_)"/>
    <numFmt numFmtId="164" formatCode="_(* #,##0_);_(* \(#,##0\);_(* &quot;-&quot;??_);_(@_)"/>
  </numFmts>
  <fonts count="2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26"/>
      <color rgb="FFFF0000"/>
      <name val="Calibri"/>
      <family val="2"/>
      <scheme val="minor"/>
    </font>
    <font>
      <sz val="16"/>
      <color theme="1"/>
      <name val="Calibri"/>
      <family val="2"/>
      <scheme val="minor"/>
    </font>
    <font>
      <b/>
      <sz val="12"/>
      <color theme="0"/>
      <name val="Calibri"/>
      <family val="2"/>
      <scheme val="minor"/>
    </font>
    <font>
      <b/>
      <sz val="16"/>
      <color theme="0"/>
      <name val="Calibri"/>
      <family val="2"/>
      <scheme val="minor"/>
    </font>
    <font>
      <b/>
      <sz val="16"/>
      <color rgb="FFC00000"/>
      <name val="Calibri"/>
      <family val="2"/>
      <scheme val="minor"/>
    </font>
    <font>
      <b/>
      <sz val="16"/>
      <color theme="1"/>
      <name val="Calibri"/>
      <family val="2"/>
      <scheme val="minor"/>
    </font>
    <font>
      <u/>
      <sz val="16"/>
      <color theme="1"/>
      <name val="Calibri"/>
      <family val="2"/>
      <scheme val="minor"/>
    </font>
    <font>
      <sz val="10"/>
      <color theme="1"/>
      <name val="Arial"/>
      <family val="2"/>
    </font>
    <font>
      <b/>
      <sz val="16"/>
      <color rgb="FFFF0000"/>
      <name val="Calibri"/>
      <family val="2"/>
      <scheme val="minor"/>
    </font>
    <font>
      <sz val="16"/>
      <color rgb="FF1F497D"/>
      <name val="Symbol"/>
      <family val="1"/>
      <charset val="2"/>
    </font>
    <font>
      <i/>
      <sz val="16"/>
      <color theme="1"/>
      <name val="Calibri"/>
      <family val="2"/>
      <scheme val="minor"/>
    </font>
    <font>
      <sz val="16"/>
      <name val="Calibri"/>
      <family val="2"/>
      <scheme val="minor"/>
    </font>
    <font>
      <b/>
      <sz val="16"/>
      <name val="Calibri"/>
      <family val="2"/>
      <scheme val="minor"/>
    </font>
    <font>
      <sz val="16"/>
      <color rgb="FF1F497D"/>
      <name val="Calibri"/>
      <family val="2"/>
      <scheme val="minor"/>
    </font>
    <font>
      <b/>
      <sz val="16"/>
      <color rgb="FF1F497D"/>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249977111117893"/>
        <bgColor indexed="64"/>
      </patternFill>
    </fill>
  </fills>
  <borders count="2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130">
    <xf numFmtId="0" fontId="0" fillId="0" borderId="0" xfId="0"/>
    <xf numFmtId="0" fontId="2" fillId="0" borderId="0" xfId="0" applyFont="1"/>
    <xf numFmtId="0" fontId="3" fillId="0" borderId="0" xfId="0" applyFont="1" applyFill="1"/>
    <xf numFmtId="0" fontId="3" fillId="0" borderId="0" xfId="0" applyFont="1"/>
    <xf numFmtId="0" fontId="2" fillId="0" borderId="0" xfId="0" applyFont="1" applyAlignment="1">
      <alignment horizontal="right"/>
    </xf>
    <xf numFmtId="15" fontId="2" fillId="0" borderId="0" xfId="0" quotePrefix="1" applyNumberFormat="1" applyFont="1"/>
    <xf numFmtId="0" fontId="4" fillId="0" borderId="0" xfId="0" applyFont="1" applyBorder="1"/>
    <xf numFmtId="0" fontId="2" fillId="0" borderId="0" xfId="0" applyFont="1" applyBorder="1"/>
    <xf numFmtId="0" fontId="3" fillId="2" borderId="1" xfId="0" applyFont="1" applyFill="1" applyBorder="1"/>
    <xf numFmtId="0" fontId="3" fillId="2" borderId="2" xfId="0" applyFont="1" applyFill="1" applyBorder="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2" borderId="5" xfId="0" applyFont="1" applyFill="1" applyBorder="1" applyAlignment="1">
      <alignment horizontal="center" vertical="center" wrapText="1"/>
    </xf>
    <xf numFmtId="0" fontId="3" fillId="0" borderId="0" xfId="0" applyFont="1" applyAlignment="1">
      <alignment horizontal="center" vertical="center"/>
    </xf>
    <xf numFmtId="0" fontId="3" fillId="3" borderId="10" xfId="0" applyFont="1" applyFill="1" applyBorder="1"/>
    <xf numFmtId="0" fontId="5" fillId="3" borderId="11" xfId="0" applyFont="1" applyFill="1" applyBorder="1" applyAlignment="1">
      <alignment horizontal="left"/>
    </xf>
    <xf numFmtId="0" fontId="3" fillId="3" borderId="1" xfId="0" applyFont="1" applyFill="1" applyBorder="1"/>
    <xf numFmtId="0" fontId="3" fillId="3" borderId="12" xfId="0" applyFont="1" applyFill="1" applyBorder="1"/>
    <xf numFmtId="0" fontId="5" fillId="3" borderId="2" xfId="0" applyFont="1" applyFill="1" applyBorder="1" applyAlignment="1">
      <alignment horizontal="center"/>
    </xf>
    <xf numFmtId="0" fontId="5" fillId="3" borderId="1" xfId="0" applyFont="1" applyFill="1" applyBorder="1" applyAlignment="1">
      <alignment horizontal="center"/>
    </xf>
    <xf numFmtId="0" fontId="5" fillId="3" borderId="12" xfId="0" applyFont="1" applyFill="1" applyBorder="1" applyAlignment="1">
      <alignment horizontal="center"/>
    </xf>
    <xf numFmtId="0" fontId="5" fillId="3" borderId="13" xfId="0" applyFont="1" applyFill="1" applyBorder="1" applyAlignment="1">
      <alignment horizontal="center"/>
    </xf>
    <xf numFmtId="0" fontId="4" fillId="0" borderId="10" xfId="0" applyFont="1" applyBorder="1" applyAlignment="1">
      <alignment horizontal="center" vertical="top"/>
    </xf>
    <xf numFmtId="0" fontId="2" fillId="0" borderId="0" xfId="0" applyFont="1" applyFill="1" applyBorder="1"/>
    <xf numFmtId="164" fontId="3" fillId="0" borderId="10" xfId="1" applyNumberFormat="1" applyFont="1" applyFill="1" applyBorder="1"/>
    <xf numFmtId="164" fontId="3" fillId="0" borderId="0" xfId="1" applyNumberFormat="1" applyFont="1" applyFill="1" applyBorder="1"/>
    <xf numFmtId="164" fontId="2" fillId="0" borderId="9" xfId="0" applyNumberFormat="1" applyFont="1" applyFill="1" applyBorder="1"/>
    <xf numFmtId="164" fontId="3" fillId="0" borderId="11" xfId="1" applyNumberFormat="1" applyFont="1" applyFill="1" applyBorder="1"/>
    <xf numFmtId="0" fontId="4" fillId="0" borderId="10" xfId="0" applyFont="1" applyFill="1" applyBorder="1" applyAlignment="1">
      <alignment horizontal="center" vertical="top"/>
    </xf>
    <xf numFmtId="0" fontId="2" fillId="0" borderId="0" xfId="0" applyFont="1" applyBorder="1" applyAlignment="1">
      <alignment wrapText="1"/>
    </xf>
    <xf numFmtId="164" fontId="3" fillId="0" borderId="0" xfId="1" applyNumberFormat="1" applyFont="1" applyBorder="1"/>
    <xf numFmtId="164" fontId="3" fillId="0" borderId="11" xfId="1" applyNumberFormat="1" applyFont="1" applyBorder="1"/>
    <xf numFmtId="0" fontId="2" fillId="0" borderId="11" xfId="0" applyFont="1" applyFill="1" applyBorder="1"/>
    <xf numFmtId="0" fontId="0" fillId="0" borderId="0" xfId="0" applyFill="1"/>
    <xf numFmtId="0" fontId="2" fillId="0" borderId="11" xfId="0" applyFont="1" applyFill="1" applyBorder="1" applyAlignment="1">
      <alignment wrapText="1"/>
    </xf>
    <xf numFmtId="0" fontId="5" fillId="0" borderId="3" xfId="0" applyFont="1" applyFill="1" applyBorder="1" applyAlignment="1">
      <alignment horizontal="center" vertical="top"/>
    </xf>
    <xf numFmtId="0" fontId="2" fillId="0" borderId="5" xfId="0" applyFont="1" applyFill="1" applyBorder="1"/>
    <xf numFmtId="164" fontId="2" fillId="0" borderId="4" xfId="1" applyNumberFormat="1" applyFont="1" applyFill="1" applyBorder="1"/>
    <xf numFmtId="164" fontId="2" fillId="0" borderId="5" xfId="1" applyNumberFormat="1" applyFont="1" applyFill="1" applyBorder="1"/>
    <xf numFmtId="164" fontId="2" fillId="0" borderId="15" xfId="1" applyNumberFormat="1" applyFont="1" applyFill="1" applyBorder="1"/>
    <xf numFmtId="164" fontId="3" fillId="0" borderId="4" xfId="1" applyNumberFormat="1" applyFont="1" applyFill="1" applyBorder="1"/>
    <xf numFmtId="0" fontId="2" fillId="0" borderId="0" xfId="0" applyFont="1" applyFill="1"/>
    <xf numFmtId="0" fontId="5" fillId="3" borderId="1" xfId="0" applyFont="1" applyFill="1" applyBorder="1" applyAlignment="1">
      <alignment vertical="top"/>
    </xf>
    <xf numFmtId="0" fontId="5" fillId="3" borderId="2" xfId="0" applyFont="1" applyFill="1" applyBorder="1"/>
    <xf numFmtId="164" fontId="3" fillId="3" borderId="0" xfId="1" applyNumberFormat="1" applyFont="1" applyFill="1" applyBorder="1"/>
    <xf numFmtId="164" fontId="3" fillId="3" borderId="11" xfId="1" applyNumberFormat="1" applyFont="1" applyFill="1" applyBorder="1"/>
    <xf numFmtId="164" fontId="3" fillId="3" borderId="10" xfId="1" applyNumberFormat="1" applyFont="1" applyFill="1" applyBorder="1"/>
    <xf numFmtId="164" fontId="2" fillId="3" borderId="9" xfId="1" applyNumberFormat="1" applyFont="1" applyFill="1" applyBorder="1"/>
    <xf numFmtId="0" fontId="2" fillId="0" borderId="10" xfId="0" applyFont="1" applyBorder="1" applyAlignment="1">
      <alignment horizontal="center" vertical="top"/>
    </xf>
    <xf numFmtId="0" fontId="2" fillId="0" borderId="10" xfId="0" applyFont="1" applyFill="1" applyBorder="1" applyAlignment="1">
      <alignment horizontal="center" vertical="top"/>
    </xf>
    <xf numFmtId="0" fontId="2" fillId="0" borderId="0" xfId="0" applyFont="1" applyFill="1" applyAlignment="1">
      <alignment horizontal="center"/>
    </xf>
    <xf numFmtId="164" fontId="3" fillId="0" borderId="0" xfId="1" applyNumberFormat="1" applyFont="1" applyFill="1"/>
    <xf numFmtId="164" fontId="3" fillId="0" borderId="6" xfId="1" applyNumberFormat="1" applyFont="1" applyFill="1" applyBorder="1"/>
    <xf numFmtId="0" fontId="5" fillId="3" borderId="3" xfId="0" applyFont="1" applyFill="1" applyBorder="1" applyAlignment="1">
      <alignment horizontal="center" vertical="top"/>
    </xf>
    <xf numFmtId="0" fontId="2" fillId="3" borderId="5" xfId="0" applyFont="1" applyFill="1" applyBorder="1"/>
    <xf numFmtId="164" fontId="2" fillId="3" borderId="4" xfId="0" applyNumberFormat="1" applyFont="1" applyFill="1" applyBorder="1"/>
    <xf numFmtId="164" fontId="2" fillId="3" borderId="3" xfId="0" applyNumberFormat="1" applyFont="1" applyFill="1" applyBorder="1"/>
    <xf numFmtId="164" fontId="2" fillId="3" borderId="5" xfId="0" applyNumberFormat="1" applyFont="1" applyFill="1" applyBorder="1"/>
    <xf numFmtId="164" fontId="2" fillId="3" borderId="15" xfId="0" applyNumberFormat="1" applyFont="1" applyFill="1" applyBorder="1"/>
    <xf numFmtId="0" fontId="5" fillId="3" borderId="12" xfId="0" applyFont="1" applyFill="1" applyBorder="1"/>
    <xf numFmtId="164" fontId="3" fillId="3" borderId="1" xfId="1" applyNumberFormat="1" applyFont="1" applyFill="1" applyBorder="1"/>
    <xf numFmtId="164" fontId="3" fillId="3" borderId="12" xfId="1" applyNumberFormat="1" applyFont="1" applyFill="1" applyBorder="1"/>
    <xf numFmtId="164" fontId="3" fillId="3" borderId="2" xfId="1" applyNumberFormat="1" applyFont="1" applyFill="1" applyBorder="1"/>
    <xf numFmtId="164" fontId="2" fillId="3" borderId="13" xfId="1" applyNumberFormat="1" applyFont="1" applyFill="1" applyBorder="1"/>
    <xf numFmtId="0" fontId="2" fillId="0" borderId="0" xfId="0" applyFont="1" applyFill="1" applyBorder="1" applyAlignment="1">
      <alignment wrapText="1"/>
    </xf>
    <xf numFmtId="0" fontId="5" fillId="3" borderId="16" xfId="0" applyFont="1" applyFill="1" applyBorder="1" applyAlignment="1">
      <alignment vertical="top"/>
    </xf>
    <xf numFmtId="0" fontId="2" fillId="3" borderId="17" xfId="0" applyFont="1" applyFill="1" applyBorder="1" applyAlignment="1">
      <alignment horizontal="left"/>
    </xf>
    <xf numFmtId="164" fontId="3" fillId="3" borderId="18" xfId="1" applyNumberFormat="1" applyFont="1" applyFill="1" applyBorder="1"/>
    <xf numFmtId="164" fontId="3" fillId="3" borderId="19" xfId="1" applyNumberFormat="1" applyFont="1" applyFill="1" applyBorder="1"/>
    <xf numFmtId="164" fontId="3" fillId="3" borderId="20" xfId="1" applyNumberFormat="1" applyFont="1" applyFill="1" applyBorder="1"/>
    <xf numFmtId="0" fontId="3" fillId="0" borderId="0" xfId="0" applyFont="1" applyFill="1" applyBorder="1"/>
    <xf numFmtId="0" fontId="3" fillId="0" borderId="0" xfId="0" applyFont="1" applyAlignment="1">
      <alignment horizontal="center"/>
    </xf>
    <xf numFmtId="0" fontId="7" fillId="0" borderId="0" xfId="0" applyFont="1"/>
    <xf numFmtId="0" fontId="8" fillId="4" borderId="15" xfId="0" applyNumberFormat="1" applyFont="1" applyFill="1" applyBorder="1" applyAlignment="1">
      <alignment horizontal="center" vertical="top" wrapText="1"/>
    </xf>
    <xf numFmtId="0" fontId="9" fillId="4" borderId="5" xfId="0" applyFont="1" applyFill="1" applyBorder="1" applyAlignment="1">
      <alignment horizontal="center" vertical="center"/>
    </xf>
    <xf numFmtId="0" fontId="7" fillId="0" borderId="13" xfId="0" applyNumberFormat="1" applyFont="1" applyFill="1" applyBorder="1" applyAlignment="1">
      <alignment horizontal="center" vertical="top"/>
    </xf>
    <xf numFmtId="0" fontId="7" fillId="0" borderId="14" xfId="0" applyNumberFormat="1" applyFont="1" applyFill="1" applyBorder="1" applyAlignment="1">
      <alignment horizontal="center" vertical="top"/>
    </xf>
    <xf numFmtId="0" fontId="11" fillId="0" borderId="7" xfId="0" applyFont="1" applyFill="1" applyBorder="1" applyAlignment="1">
      <alignment vertical="top" wrapText="1"/>
    </xf>
    <xf numFmtId="0" fontId="7" fillId="3" borderId="14" xfId="0" applyNumberFormat="1" applyFont="1" applyFill="1" applyBorder="1" applyAlignment="1">
      <alignment horizontal="center" vertical="top"/>
    </xf>
    <xf numFmtId="0" fontId="7" fillId="3" borderId="14" xfId="0" applyFont="1" applyFill="1" applyBorder="1" applyAlignment="1">
      <alignment vertical="center" wrapText="1"/>
    </xf>
    <xf numFmtId="0" fontId="7" fillId="0" borderId="15" xfId="0" applyNumberFormat="1" applyFont="1" applyFill="1" applyBorder="1" applyAlignment="1">
      <alignment horizontal="center" vertical="top"/>
    </xf>
    <xf numFmtId="0" fontId="7" fillId="0" borderId="15" xfId="0" applyFont="1" applyFill="1" applyBorder="1" applyAlignment="1">
      <alignment vertical="center" wrapText="1"/>
    </xf>
    <xf numFmtId="0" fontId="7" fillId="3" borderId="15" xfId="0" applyNumberFormat="1" applyFont="1" applyFill="1" applyBorder="1" applyAlignment="1">
      <alignment horizontal="center" vertical="top"/>
    </xf>
    <xf numFmtId="0" fontId="7" fillId="3" borderId="15" xfId="0" applyNumberFormat="1" applyFont="1" applyFill="1" applyBorder="1" applyAlignment="1">
      <alignment vertical="top" wrapText="1"/>
    </xf>
    <xf numFmtId="0" fontId="7" fillId="0" borderId="15" xfId="0" applyNumberFormat="1" applyFont="1" applyBorder="1" applyAlignment="1">
      <alignment horizontal="center" vertical="top"/>
    </xf>
    <xf numFmtId="0" fontId="7" fillId="0" borderId="15" xfId="0" applyFont="1" applyBorder="1" applyAlignment="1">
      <alignment horizontal="left" vertical="top" wrapText="1"/>
    </xf>
    <xf numFmtId="0" fontId="13" fillId="0" borderId="0" xfId="0" applyFont="1" applyBorder="1" applyAlignment="1">
      <alignment horizontal="left" vertical="top" wrapText="1"/>
    </xf>
    <xf numFmtId="0" fontId="14" fillId="0" borderId="0" xfId="0" applyFont="1"/>
    <xf numFmtId="0" fontId="7" fillId="3" borderId="15" xfId="0" quotePrefix="1" applyNumberFormat="1" applyFont="1" applyFill="1" applyBorder="1" applyAlignment="1">
      <alignment horizontal="center" vertical="top"/>
    </xf>
    <xf numFmtId="0" fontId="15" fillId="0" borderId="0" xfId="0" applyFont="1" applyAlignment="1">
      <alignment horizontal="left" indent="5"/>
    </xf>
    <xf numFmtId="0" fontId="7" fillId="0" borderId="15" xfId="0" applyNumberFormat="1" applyFont="1" applyFill="1" applyBorder="1" applyAlignment="1">
      <alignment vertical="top" wrapText="1"/>
    </xf>
    <xf numFmtId="0" fontId="7" fillId="0" borderId="0" xfId="0" applyFont="1" applyAlignment="1"/>
    <xf numFmtId="0" fontId="19" fillId="0" borderId="0" xfId="0" applyFont="1" applyAlignment="1"/>
    <xf numFmtId="0" fontId="7" fillId="0" borderId="15" xfId="0" quotePrefix="1" applyNumberFormat="1" applyFont="1" applyFill="1" applyBorder="1" applyAlignment="1">
      <alignment horizontal="center" vertical="top"/>
    </xf>
    <xf numFmtId="0" fontId="20" fillId="0" borderId="0" xfId="0" applyFont="1"/>
    <xf numFmtId="0" fontId="11" fillId="0" borderId="15" xfId="0" applyNumberFormat="1" applyFont="1" applyFill="1" applyBorder="1" applyAlignment="1">
      <alignment vertical="top" wrapText="1"/>
    </xf>
    <xf numFmtId="0" fontId="11" fillId="0" borderId="0" xfId="0" applyFont="1"/>
    <xf numFmtId="0" fontId="19" fillId="0" borderId="0" xfId="0" applyFont="1"/>
    <xf numFmtId="0" fontId="7" fillId="3" borderId="15" xfId="0" applyFont="1" applyFill="1" applyBorder="1" applyAlignment="1">
      <alignment horizontal="left" vertical="top" wrapText="1"/>
    </xf>
    <xf numFmtId="0" fontId="7" fillId="0" borderId="15" xfId="0" applyFont="1" applyFill="1" applyBorder="1" applyAlignment="1">
      <alignment horizontal="left" vertical="top" wrapText="1"/>
    </xf>
    <xf numFmtId="0" fontId="11" fillId="3" borderId="15" xfId="0" applyNumberFormat="1" applyFont="1" applyFill="1" applyBorder="1" applyAlignment="1">
      <alignment vertical="top" wrapText="1"/>
    </xf>
    <xf numFmtId="0" fontId="7" fillId="0" borderId="0" xfId="0" applyNumberFormat="1" applyFont="1" applyAlignment="1">
      <alignment vertical="top"/>
    </xf>
    <xf numFmtId="0" fontId="7" fillId="0" borderId="0" xfId="0" applyFont="1" applyFill="1" applyBorder="1"/>
    <xf numFmtId="0" fontId="7" fillId="0" borderId="0" xfId="0" applyFont="1" applyBorder="1"/>
    <xf numFmtId="0" fontId="19" fillId="0" borderId="0" xfId="0" applyFont="1" applyBorder="1"/>
    <xf numFmtId="0" fontId="7" fillId="0" borderId="0" xfId="0" applyFont="1" applyFill="1"/>
    <xf numFmtId="0" fontId="17" fillId="0" borderId="7" xfId="0" applyFont="1" applyFill="1" applyBorder="1" applyAlignment="1">
      <alignment vertical="top" wrapText="1"/>
    </xf>
    <xf numFmtId="0" fontId="7" fillId="0" borderId="15" xfId="0" applyNumberFormat="1" applyFont="1" applyFill="1" applyBorder="1" applyAlignment="1">
      <alignment horizontal="left" vertical="top" wrapText="1"/>
    </xf>
    <xf numFmtId="0" fontId="7" fillId="3" borderId="1" xfId="0" quotePrefix="1" applyNumberFormat="1" applyFont="1" applyFill="1" applyBorder="1" applyAlignment="1">
      <alignment horizontal="center" vertical="top"/>
    </xf>
    <xf numFmtId="0" fontId="18" fillId="3" borderId="15" xfId="0" applyFont="1" applyFill="1" applyBorder="1" applyAlignment="1">
      <alignment vertical="top" wrapText="1"/>
    </xf>
    <xf numFmtId="0" fontId="7" fillId="0" borderId="15" xfId="0" applyFont="1" applyFill="1" applyBorder="1" applyAlignment="1">
      <alignment horizontal="left" vertical="center" wrapText="1"/>
    </xf>
    <xf numFmtId="0" fontId="17" fillId="0" borderId="15" xfId="0" applyFont="1" applyFill="1" applyBorder="1" applyAlignment="1">
      <alignment horizontal="left" vertical="top" wrapText="1"/>
    </xf>
    <xf numFmtId="0" fontId="7" fillId="0" borderId="15" xfId="1" quotePrefix="1" applyNumberFormat="1" applyFont="1" applyFill="1" applyBorder="1" applyAlignment="1">
      <alignment horizontal="center" vertical="top"/>
    </xf>
    <xf numFmtId="0" fontId="11" fillId="3" borderId="15" xfId="0" applyFont="1" applyFill="1" applyBorder="1" applyAlignment="1">
      <alignment vertical="top" wrapText="1"/>
    </xf>
    <xf numFmtId="0" fontId="2" fillId="0" borderId="7" xfId="0" applyFont="1" applyFill="1" applyBorder="1" applyAlignment="1">
      <alignment wrapText="1"/>
    </xf>
    <xf numFmtId="0" fontId="11" fillId="0" borderId="2" xfId="0" applyFont="1" applyFill="1" applyBorder="1" applyAlignment="1">
      <alignment vertical="top"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6" fillId="0" borderId="8" xfId="0" applyNumberFormat="1" applyFont="1" applyBorder="1" applyAlignment="1">
      <alignment horizontal="center" vertical="top"/>
    </xf>
    <xf numFmtId="0" fontId="10" fillId="5" borderId="1"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5"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3.1%20-%202013-14%20Attest%20Public%20Accounts%20of%20Ontario%20-%2010-16-201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14 Summary"/>
      <sheetName val="2014 Narratve"/>
      <sheetName val="SUD FORM for STAFF"/>
      <sheetName val="OVERALL SUD FORM MODIFIED"/>
      <sheetName val="2013 Summary"/>
      <sheetName val="2013 Narrativ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P66"/>
  <sheetViews>
    <sheetView tabSelected="1" view="pageBreakPreview" zoomScaleNormal="90" zoomScaleSheetLayoutView="100" workbookViewId="0">
      <pane ySplit="8" topLeftCell="A9" activePane="bottomLeft" state="frozen"/>
      <selection activeCell="C27" sqref="C27"/>
      <selection pane="bottomLeft" activeCell="G3" sqref="G3"/>
    </sheetView>
  </sheetViews>
  <sheetFormatPr defaultColWidth="9.140625" defaultRowHeight="15"/>
  <cols>
    <col min="1" max="1" width="8.7109375" style="3" customWidth="1"/>
    <col min="2" max="2" width="63.28515625" style="3" customWidth="1"/>
    <col min="3" max="3" width="15.140625" style="3" customWidth="1"/>
    <col min="4" max="4" width="15.28515625" style="3" customWidth="1"/>
    <col min="5" max="5" width="14.85546875" style="3" customWidth="1"/>
    <col min="6" max="6" width="14.140625" style="3" customWidth="1"/>
    <col min="7" max="7" width="17" style="3" bestFit="1" customWidth="1"/>
    <col min="8" max="8" width="18" style="3" bestFit="1" customWidth="1"/>
    <col min="9" max="9" width="13.5703125" style="3" bestFit="1" customWidth="1"/>
    <col min="10" max="10" width="3.85546875" style="3" customWidth="1"/>
    <col min="11" max="11" width="20.5703125" style="3" bestFit="1" customWidth="1"/>
    <col min="12" max="12" width="15.140625" customWidth="1"/>
    <col min="17" max="16384" width="9.140625" style="3"/>
  </cols>
  <sheetData>
    <row r="1" spans="1:16">
      <c r="A1" s="1" t="s">
        <v>0</v>
      </c>
      <c r="B1" s="1"/>
      <c r="C1" s="2"/>
      <c r="K1" s="4"/>
    </row>
    <row r="2" spans="1:16">
      <c r="A2" s="5" t="s">
        <v>1</v>
      </c>
      <c r="B2" s="1"/>
      <c r="C2" s="1"/>
    </row>
    <row r="3" spans="1:16">
      <c r="A3" s="1" t="s">
        <v>86</v>
      </c>
      <c r="B3" s="1"/>
    </row>
    <row r="4" spans="1:16">
      <c r="A4" s="1"/>
      <c r="B4" s="1"/>
    </row>
    <row r="5" spans="1:16">
      <c r="A5" s="1"/>
      <c r="B5" s="1"/>
    </row>
    <row r="6" spans="1:16">
      <c r="A6" s="6"/>
      <c r="B6" s="7"/>
    </row>
    <row r="7" spans="1:16" ht="36.75" customHeight="1">
      <c r="A7" s="8"/>
      <c r="B7" s="9"/>
      <c r="C7" s="120" t="s">
        <v>2</v>
      </c>
      <c r="D7" s="121"/>
      <c r="E7" s="121"/>
      <c r="F7" s="121"/>
      <c r="G7" s="121"/>
      <c r="H7" s="121"/>
      <c r="I7" s="122"/>
      <c r="J7" s="123" t="s">
        <v>84</v>
      </c>
      <c r="K7" s="124"/>
    </row>
    <row r="8" spans="1:16" s="17" customFormat="1" ht="51">
      <c r="A8" s="10" t="s">
        <v>3</v>
      </c>
      <c r="B8" s="11" t="s">
        <v>4</v>
      </c>
      <c r="C8" s="10" t="s">
        <v>5</v>
      </c>
      <c r="D8" s="12" t="s">
        <v>6</v>
      </c>
      <c r="E8" s="12" t="s">
        <v>7</v>
      </c>
      <c r="F8" s="12" t="s">
        <v>8</v>
      </c>
      <c r="G8" s="10" t="s">
        <v>9</v>
      </c>
      <c r="H8" s="13" t="s">
        <v>10</v>
      </c>
      <c r="I8" s="14" t="s">
        <v>11</v>
      </c>
      <c r="J8" s="15"/>
      <c r="K8" s="16" t="s">
        <v>12</v>
      </c>
      <c r="L8"/>
      <c r="M8"/>
      <c r="N8"/>
      <c r="O8"/>
      <c r="P8"/>
    </row>
    <row r="9" spans="1:16">
      <c r="A9" s="18"/>
      <c r="B9" s="19" t="s">
        <v>13</v>
      </c>
      <c r="C9" s="20"/>
      <c r="D9" s="21"/>
      <c r="E9" s="21"/>
      <c r="F9" s="22"/>
      <c r="G9" s="23"/>
      <c r="H9" s="24"/>
      <c r="I9" s="25"/>
      <c r="J9" s="24"/>
      <c r="K9" s="22"/>
    </row>
    <row r="10" spans="1:16" s="2" customFormat="1">
      <c r="A10" s="26" t="s">
        <v>16</v>
      </c>
      <c r="B10" s="27" t="s">
        <v>17</v>
      </c>
      <c r="C10" s="28">
        <v>473000000</v>
      </c>
      <c r="D10" s="29"/>
      <c r="E10" s="29"/>
      <c r="F10" s="29">
        <v>-439000000</v>
      </c>
      <c r="G10" s="28">
        <v>-34000000</v>
      </c>
      <c r="H10" s="29"/>
      <c r="I10" s="30">
        <f>-G10+H10</f>
        <v>34000000</v>
      </c>
      <c r="J10" s="29"/>
      <c r="K10" s="31">
        <f>I10</f>
        <v>34000000</v>
      </c>
      <c r="L10"/>
      <c r="M10"/>
      <c r="N10"/>
      <c r="O10"/>
      <c r="P10"/>
    </row>
    <row r="11" spans="1:16" s="2" customFormat="1">
      <c r="A11" s="26" t="s">
        <v>18</v>
      </c>
      <c r="B11" s="27" t="s">
        <v>19</v>
      </c>
      <c r="C11" s="28">
        <v>313000000</v>
      </c>
      <c r="D11" s="29"/>
      <c r="E11" s="29"/>
      <c r="F11" s="29">
        <v>-319000000</v>
      </c>
      <c r="G11" s="28">
        <v>6000000</v>
      </c>
      <c r="H11" s="29"/>
      <c r="I11" s="30">
        <f>-G11+H11</f>
        <v>-6000000</v>
      </c>
      <c r="J11" s="29"/>
      <c r="K11" s="31">
        <f>-SUM(F11:H11)</f>
        <v>313000000</v>
      </c>
      <c r="L11"/>
      <c r="M11"/>
      <c r="N11"/>
      <c r="O11"/>
      <c r="P11"/>
    </row>
    <row r="12" spans="1:16" s="2" customFormat="1">
      <c r="A12" s="32">
        <v>2</v>
      </c>
      <c r="B12" s="33" t="s">
        <v>20</v>
      </c>
      <c r="C12" s="28">
        <v>-13334109.758617699</v>
      </c>
      <c r="D12" s="34"/>
      <c r="E12" s="34"/>
      <c r="F12" s="35"/>
      <c r="G12" s="34">
        <f>-C12</f>
        <v>13334109.758617699</v>
      </c>
      <c r="H12" s="35"/>
      <c r="I12" s="30">
        <f t="shared" ref="I12" si="0">-(G12+H12)</f>
        <v>-13334109.758617699</v>
      </c>
      <c r="J12" s="29"/>
      <c r="K12" s="31">
        <f>-SUM(F12:H12)</f>
        <v>-13334109.758617699</v>
      </c>
      <c r="L12"/>
      <c r="M12"/>
      <c r="N12"/>
      <c r="O12"/>
      <c r="P12"/>
    </row>
    <row r="13" spans="1:16" s="2" customFormat="1">
      <c r="A13" s="26">
        <v>3</v>
      </c>
      <c r="B13" s="33" t="s">
        <v>21</v>
      </c>
      <c r="C13" s="28">
        <v>-111086624.631641</v>
      </c>
      <c r="D13" s="29"/>
      <c r="E13" s="29"/>
      <c r="F13" s="31"/>
      <c r="G13" s="28">
        <f>-C13</f>
        <v>111086624.631641</v>
      </c>
      <c r="H13" s="29"/>
      <c r="I13" s="30">
        <f>-(G13+H13)</f>
        <v>-111086624.631641</v>
      </c>
      <c r="J13" s="29"/>
      <c r="K13" s="31">
        <f>-SUM(F13:H13)</f>
        <v>-111086624.631641</v>
      </c>
      <c r="L13"/>
      <c r="M13"/>
      <c r="N13"/>
      <c r="O13"/>
      <c r="P13"/>
    </row>
    <row r="14" spans="1:16" s="2" customFormat="1">
      <c r="A14" s="32">
        <v>4</v>
      </c>
      <c r="B14" s="36" t="s">
        <v>22</v>
      </c>
      <c r="C14" s="28">
        <f>-D14</f>
        <v>7797744000</v>
      </c>
      <c r="D14" s="29">
        <f>-7663570000-106617000-27557000</f>
        <v>-7797744000</v>
      </c>
      <c r="E14" s="29"/>
      <c r="F14" s="29"/>
      <c r="G14" s="28"/>
      <c r="H14" s="29"/>
      <c r="I14" s="30">
        <f t="shared" ref="I14:I16" si="1">-(G14+H14)</f>
        <v>0</v>
      </c>
      <c r="J14" s="29"/>
      <c r="K14" s="31">
        <f t="shared" ref="K14" si="2">-SUM(F14:H14)</f>
        <v>0</v>
      </c>
      <c r="L14" s="37"/>
      <c r="M14"/>
      <c r="N14"/>
      <c r="O14"/>
      <c r="P14"/>
    </row>
    <row r="15" spans="1:16" s="2" customFormat="1">
      <c r="A15" s="32">
        <v>5</v>
      </c>
      <c r="B15" s="38" t="s">
        <v>23</v>
      </c>
      <c r="C15" s="29">
        <v>8466277</v>
      </c>
      <c r="D15" s="29"/>
      <c r="E15" s="29"/>
      <c r="F15" s="31"/>
      <c r="G15" s="29"/>
      <c r="H15" s="31">
        <f>-C15</f>
        <v>-8466277</v>
      </c>
      <c r="I15" s="30">
        <f t="shared" si="1"/>
        <v>8466277</v>
      </c>
      <c r="J15" s="29"/>
      <c r="K15" s="31">
        <f>-SUM(F15:H15)</f>
        <v>8466277</v>
      </c>
      <c r="L15" s="37"/>
      <c r="M15"/>
      <c r="N15"/>
      <c r="O15"/>
      <c r="P15"/>
    </row>
    <row r="16" spans="1:16" s="2" customFormat="1">
      <c r="A16" s="32">
        <v>6</v>
      </c>
      <c r="B16" s="118" t="s">
        <v>81</v>
      </c>
      <c r="C16" s="56"/>
      <c r="D16" s="29">
        <v>10600000000</v>
      </c>
      <c r="E16" s="29"/>
      <c r="F16" s="31">
        <f>-(D16+H16)</f>
        <v>-9200000000</v>
      </c>
      <c r="G16" s="29"/>
      <c r="H16" s="29">
        <v>-1400000000</v>
      </c>
      <c r="I16" s="30">
        <f t="shared" si="1"/>
        <v>1400000000</v>
      </c>
      <c r="J16" s="29"/>
      <c r="K16" s="31">
        <f>I16</f>
        <v>1400000000</v>
      </c>
      <c r="L16" s="37"/>
      <c r="M16"/>
      <c r="N16"/>
      <c r="O16"/>
      <c r="P16"/>
    </row>
    <row r="17" spans="1:16" s="45" customFormat="1">
      <c r="A17" s="39" t="s">
        <v>14</v>
      </c>
      <c r="B17" s="40" t="s">
        <v>13</v>
      </c>
      <c r="C17" s="41">
        <f>SUM(C10:C16)</f>
        <v>8467789542.6097412</v>
      </c>
      <c r="D17" s="41">
        <f>SUM(D10:D16)</f>
        <v>2802256000</v>
      </c>
      <c r="E17" s="41">
        <f t="shared" ref="E17:G17" si="3">SUM(E10:E16)</f>
        <v>0</v>
      </c>
      <c r="F17" s="42">
        <f>SUM(F10:F16)</f>
        <v>-9958000000</v>
      </c>
      <c r="G17" s="41">
        <f t="shared" si="3"/>
        <v>96420734.3902587</v>
      </c>
      <c r="H17" s="42">
        <f>SUM(H10:H16)</f>
        <v>-1408466277</v>
      </c>
      <c r="I17" s="43">
        <f>SUM(I10:I16)</f>
        <v>1312045542.6097412</v>
      </c>
      <c r="J17" s="44"/>
      <c r="K17" s="42">
        <f>SUM(K10:K16)</f>
        <v>1631045542.6097412</v>
      </c>
      <c r="L17"/>
      <c r="M17"/>
      <c r="N17"/>
      <c r="O17"/>
      <c r="P17"/>
    </row>
    <row r="18" spans="1:16">
      <c r="A18" s="46"/>
      <c r="B18" s="47" t="s">
        <v>24</v>
      </c>
      <c r="C18" s="48"/>
      <c r="D18" s="48"/>
      <c r="E18" s="48"/>
      <c r="F18" s="49"/>
      <c r="G18" s="50"/>
      <c r="H18" s="48"/>
      <c r="I18" s="51"/>
      <c r="J18" s="48"/>
      <c r="K18" s="49"/>
    </row>
    <row r="19" spans="1:16" s="2" customFormat="1">
      <c r="A19" s="52">
        <v>7</v>
      </c>
      <c r="B19" s="38" t="s">
        <v>25</v>
      </c>
      <c r="C19" s="28">
        <v>-25000000</v>
      </c>
      <c r="D19" s="29"/>
      <c r="E19" s="29"/>
      <c r="F19" s="31"/>
      <c r="G19" s="29">
        <f>-C19</f>
        <v>25000000</v>
      </c>
      <c r="H19" s="29"/>
      <c r="I19" s="30">
        <f>-(G19+H19)</f>
        <v>-25000000</v>
      </c>
      <c r="J19" s="29"/>
      <c r="K19" s="31">
        <f>-SUM(F19:H19)</f>
        <v>-25000000</v>
      </c>
      <c r="L19" s="37"/>
      <c r="M19"/>
      <c r="N19"/>
      <c r="O19"/>
      <c r="P19"/>
    </row>
    <row r="20" spans="1:16" s="2" customFormat="1">
      <c r="A20" s="53">
        <v>8</v>
      </c>
      <c r="B20" s="36" t="s">
        <v>26</v>
      </c>
      <c r="C20" s="29"/>
      <c r="D20" s="29">
        <v>-211000000</v>
      </c>
      <c r="E20" s="29"/>
      <c r="F20" s="31"/>
      <c r="G20" s="29"/>
      <c r="H20" s="31"/>
      <c r="I20" s="30">
        <f t="shared" ref="I20:I21" si="4">-(G20+H20)</f>
        <v>0</v>
      </c>
      <c r="J20" s="29"/>
      <c r="K20" s="31">
        <f t="shared" ref="K20:K27" si="5">-SUM(F20:H20)</f>
        <v>0</v>
      </c>
      <c r="L20" s="37"/>
      <c r="M20" s="37"/>
      <c r="N20" s="37"/>
      <c r="O20" s="37"/>
      <c r="P20" s="37"/>
    </row>
    <row r="21" spans="1:16" s="2" customFormat="1">
      <c r="A21" s="53">
        <v>8</v>
      </c>
      <c r="B21" s="36" t="s">
        <v>27</v>
      </c>
      <c r="C21" s="29"/>
      <c r="D21" s="29">
        <f>-D20</f>
        <v>211000000</v>
      </c>
      <c r="E21" s="29"/>
      <c r="F21" s="31"/>
      <c r="G21" s="29"/>
      <c r="H21" s="31"/>
      <c r="I21" s="30">
        <f t="shared" si="4"/>
        <v>0</v>
      </c>
      <c r="J21" s="29"/>
      <c r="K21" s="31">
        <f t="shared" si="5"/>
        <v>0</v>
      </c>
      <c r="L21" s="37"/>
      <c r="M21" s="37"/>
      <c r="N21" s="37"/>
      <c r="O21" s="37"/>
      <c r="P21" s="37"/>
    </row>
    <row r="22" spans="1:16" s="2" customFormat="1">
      <c r="A22" s="53">
        <v>9</v>
      </c>
      <c r="B22" s="36" t="s">
        <v>28</v>
      </c>
      <c r="C22" s="29">
        <v>16120370</v>
      </c>
      <c r="D22" s="29"/>
      <c r="E22" s="29"/>
      <c r="F22" s="31"/>
      <c r="G22" s="29">
        <f>-C22</f>
        <v>-16120370</v>
      </c>
      <c r="H22" s="31"/>
      <c r="I22" s="30">
        <f>-G22</f>
        <v>16120370</v>
      </c>
      <c r="J22" s="29"/>
      <c r="K22" s="31">
        <f t="shared" si="5"/>
        <v>16120370</v>
      </c>
      <c r="L22"/>
      <c r="M22"/>
      <c r="N22"/>
      <c r="O22"/>
      <c r="P22"/>
    </row>
    <row r="23" spans="1:16" s="2" customFormat="1">
      <c r="A23" s="53">
        <v>9</v>
      </c>
      <c r="B23" s="36" t="s">
        <v>29</v>
      </c>
      <c r="C23" s="29">
        <v>-623654</v>
      </c>
      <c r="D23" s="29"/>
      <c r="E23" s="29"/>
      <c r="F23" s="31"/>
      <c r="G23" s="29">
        <f>-C23</f>
        <v>623654</v>
      </c>
      <c r="H23" s="31"/>
      <c r="I23" s="30">
        <f>-G23</f>
        <v>-623654</v>
      </c>
      <c r="J23" s="29"/>
      <c r="K23" s="31">
        <f t="shared" si="5"/>
        <v>-623654</v>
      </c>
      <c r="L23"/>
      <c r="M23"/>
      <c r="N23"/>
      <c r="O23"/>
      <c r="P23"/>
    </row>
    <row r="24" spans="1:16" s="2" customFormat="1">
      <c r="A24" s="53">
        <v>10</v>
      </c>
      <c r="B24" s="36" t="s">
        <v>30</v>
      </c>
      <c r="C24" s="29">
        <v>61000000</v>
      </c>
      <c r="D24" s="29"/>
      <c r="E24" s="29"/>
      <c r="F24" s="31"/>
      <c r="G24" s="29">
        <v>-61000000</v>
      </c>
      <c r="H24" s="31"/>
      <c r="I24" s="30">
        <f>-G24</f>
        <v>61000000</v>
      </c>
      <c r="J24" s="29"/>
      <c r="K24" s="31">
        <f t="shared" si="5"/>
        <v>61000000</v>
      </c>
      <c r="L24"/>
      <c r="M24"/>
      <c r="N24"/>
      <c r="O24"/>
      <c r="P24"/>
    </row>
    <row r="25" spans="1:16" s="2" customFormat="1">
      <c r="A25" s="54">
        <v>11</v>
      </c>
      <c r="B25" s="45" t="s">
        <v>31</v>
      </c>
      <c r="C25" s="28"/>
      <c r="D25" s="55">
        <v>168000000</v>
      </c>
      <c r="E25" s="55">
        <f>-319000000</f>
        <v>-319000000</v>
      </c>
      <c r="F25" s="55">
        <v>151000000</v>
      </c>
      <c r="G25" s="28"/>
      <c r="H25" s="55"/>
      <c r="I25" s="28"/>
      <c r="J25" s="28"/>
      <c r="K25" s="31">
        <f t="shared" si="5"/>
        <v>-151000000</v>
      </c>
      <c r="L25"/>
      <c r="M25"/>
      <c r="N25"/>
      <c r="O25"/>
      <c r="P25"/>
    </row>
    <row r="26" spans="1:16" s="2" customFormat="1">
      <c r="A26" s="54">
        <v>12</v>
      </c>
      <c r="B26" s="45" t="s">
        <v>32</v>
      </c>
      <c r="C26" s="28"/>
      <c r="D26" s="55"/>
      <c r="E26" s="55"/>
      <c r="F26" s="55"/>
      <c r="G26" s="28">
        <v>-138600000</v>
      </c>
      <c r="H26" s="55"/>
      <c r="I26" s="28"/>
      <c r="J26" s="28"/>
      <c r="K26" s="31">
        <f t="shared" si="5"/>
        <v>138600000</v>
      </c>
      <c r="L26"/>
      <c r="M26"/>
      <c r="N26"/>
      <c r="O26"/>
      <c r="P26"/>
    </row>
    <row r="27" spans="1:16" s="2" customFormat="1">
      <c r="A27" s="54">
        <v>12</v>
      </c>
      <c r="B27" s="45" t="s">
        <v>33</v>
      </c>
      <c r="C27" s="56"/>
      <c r="D27" s="55"/>
      <c r="E27" s="55"/>
      <c r="F27" s="55"/>
      <c r="G27" s="56">
        <v>138600000</v>
      </c>
      <c r="H27" s="55"/>
      <c r="I27" s="28"/>
      <c r="J27" s="28"/>
      <c r="K27" s="31">
        <f t="shared" si="5"/>
        <v>-138600000</v>
      </c>
      <c r="L27"/>
      <c r="M27"/>
      <c r="N27"/>
      <c r="O27"/>
      <c r="P27"/>
    </row>
    <row r="28" spans="1:16">
      <c r="A28" s="57" t="s">
        <v>15</v>
      </c>
      <c r="B28" s="58" t="s">
        <v>34</v>
      </c>
      <c r="C28" s="59">
        <f t="shared" ref="C28:I28" si="6">SUM(C19:C27)</f>
        <v>51496716</v>
      </c>
      <c r="D28" s="59">
        <f t="shared" si="6"/>
        <v>168000000</v>
      </c>
      <c r="E28" s="59">
        <f t="shared" si="6"/>
        <v>-319000000</v>
      </c>
      <c r="F28" s="59">
        <f t="shared" si="6"/>
        <v>151000000</v>
      </c>
      <c r="G28" s="60">
        <f t="shared" si="6"/>
        <v>-51496716</v>
      </c>
      <c r="H28" s="59">
        <f t="shared" si="6"/>
        <v>0</v>
      </c>
      <c r="I28" s="60">
        <f t="shared" si="6"/>
        <v>51496716</v>
      </c>
      <c r="J28" s="60"/>
      <c r="K28" s="59">
        <f>SUM(K19:K27)</f>
        <v>-99503284</v>
      </c>
    </row>
    <row r="29" spans="1:16">
      <c r="A29" s="57" t="s">
        <v>35</v>
      </c>
      <c r="B29" s="58" t="s">
        <v>36</v>
      </c>
      <c r="C29" s="59">
        <f t="shared" ref="C29:I29" si="7">C17+C28</f>
        <v>8519286258.6097412</v>
      </c>
      <c r="D29" s="59">
        <f t="shared" si="7"/>
        <v>2970256000</v>
      </c>
      <c r="E29" s="59">
        <f t="shared" si="7"/>
        <v>-319000000</v>
      </c>
      <c r="F29" s="61">
        <f t="shared" si="7"/>
        <v>-9807000000</v>
      </c>
      <c r="G29" s="59">
        <f t="shared" si="7"/>
        <v>44924018.3902587</v>
      </c>
      <c r="H29" s="61">
        <f t="shared" si="7"/>
        <v>-1408466277</v>
      </c>
      <c r="I29" s="62">
        <f t="shared" si="7"/>
        <v>1363542258.6097412</v>
      </c>
      <c r="J29" s="59"/>
      <c r="K29" s="61">
        <f>K17+K28</f>
        <v>1531542258.6097412</v>
      </c>
    </row>
    <row r="30" spans="1:16">
      <c r="A30" s="46"/>
      <c r="B30" s="63" t="s">
        <v>37</v>
      </c>
      <c r="C30" s="64"/>
      <c r="D30" s="65"/>
      <c r="E30" s="65"/>
      <c r="F30" s="66"/>
      <c r="G30" s="65"/>
      <c r="H30" s="66"/>
      <c r="I30" s="67"/>
      <c r="J30" s="65"/>
      <c r="K30" s="66"/>
    </row>
    <row r="31" spans="1:16">
      <c r="A31" s="26">
        <v>13</v>
      </c>
      <c r="B31" s="38" t="s">
        <v>38</v>
      </c>
      <c r="C31" s="34">
        <v>20026696</v>
      </c>
      <c r="D31" s="34"/>
      <c r="E31" s="34"/>
      <c r="F31" s="35"/>
      <c r="G31" s="34"/>
      <c r="H31" s="35">
        <f>-C31</f>
        <v>-20026696</v>
      </c>
      <c r="I31" s="30">
        <f t="shared" ref="I31" si="8">-(G31+H31)</f>
        <v>20026696</v>
      </c>
      <c r="J31" s="48"/>
      <c r="K31" s="49">
        <v>0</v>
      </c>
      <c r="L31" s="37"/>
    </row>
    <row r="32" spans="1:16" s="2" customFormat="1">
      <c r="A32" s="53">
        <v>14</v>
      </c>
      <c r="B32" s="27" t="s">
        <v>39</v>
      </c>
      <c r="C32" s="28">
        <v>3412900000</v>
      </c>
      <c r="D32" s="29">
        <f>-C32</f>
        <v>-3412900000</v>
      </c>
      <c r="E32" s="29"/>
      <c r="F32" s="31"/>
      <c r="G32" s="29"/>
      <c r="H32" s="29"/>
      <c r="I32" s="30">
        <f>-(G32+H32)</f>
        <v>0</v>
      </c>
      <c r="J32" s="48"/>
      <c r="K32" s="49">
        <v>0</v>
      </c>
      <c r="L32"/>
      <c r="M32"/>
      <c r="N32"/>
      <c r="O32"/>
      <c r="P32"/>
    </row>
    <row r="33" spans="1:16" s="2" customFormat="1">
      <c r="A33" s="32">
        <v>15</v>
      </c>
      <c r="B33" s="33" t="s">
        <v>40</v>
      </c>
      <c r="C33" s="28"/>
      <c r="D33" s="29"/>
      <c r="E33" s="29"/>
      <c r="F33" s="31"/>
      <c r="G33" s="34">
        <v>15300000</v>
      </c>
      <c r="H33" s="34">
        <f>-G33</f>
        <v>-15300000</v>
      </c>
      <c r="I33" s="30">
        <f t="shared" ref="I33:I43" si="9">-(G33+H33)</f>
        <v>0</v>
      </c>
      <c r="J33" s="48"/>
      <c r="K33" s="49">
        <v>0</v>
      </c>
      <c r="L33"/>
      <c r="M33"/>
      <c r="N33"/>
      <c r="O33"/>
      <c r="P33"/>
    </row>
    <row r="34" spans="1:16" s="2" customFormat="1">
      <c r="A34" s="32">
        <v>16</v>
      </c>
      <c r="B34" s="68" t="s">
        <v>41</v>
      </c>
      <c r="C34" s="28">
        <v>15751005</v>
      </c>
      <c r="D34" s="29"/>
      <c r="E34" s="29"/>
      <c r="F34" s="31"/>
      <c r="G34" s="34"/>
      <c r="H34" s="34"/>
      <c r="I34" s="30">
        <f t="shared" si="9"/>
        <v>0</v>
      </c>
      <c r="J34" s="48"/>
      <c r="K34" s="49">
        <v>0</v>
      </c>
      <c r="L34"/>
      <c r="M34"/>
      <c r="N34"/>
      <c r="O34"/>
      <c r="P34"/>
    </row>
    <row r="35" spans="1:16" s="2" customFormat="1">
      <c r="A35" s="32">
        <v>16</v>
      </c>
      <c r="B35" s="68" t="s">
        <v>42</v>
      </c>
      <c r="C35" s="28">
        <f>-C34</f>
        <v>-15751005</v>
      </c>
      <c r="D35" s="29"/>
      <c r="E35" s="29"/>
      <c r="F35" s="31"/>
      <c r="G35" s="34"/>
      <c r="H35" s="34"/>
      <c r="I35" s="30">
        <f t="shared" si="9"/>
        <v>0</v>
      </c>
      <c r="J35" s="48"/>
      <c r="K35" s="49">
        <v>0</v>
      </c>
      <c r="L35"/>
      <c r="M35"/>
      <c r="N35"/>
      <c r="O35"/>
      <c r="P35"/>
    </row>
    <row r="36" spans="1:16" s="2" customFormat="1">
      <c r="A36" s="32">
        <v>17</v>
      </c>
      <c r="B36" s="33" t="s">
        <v>43</v>
      </c>
      <c r="C36" s="28">
        <v>322557011</v>
      </c>
      <c r="D36" s="29">
        <f>322557011-322557011</f>
        <v>0</v>
      </c>
      <c r="E36" s="29"/>
      <c r="F36" s="31"/>
      <c r="G36" s="34"/>
      <c r="H36" s="34"/>
      <c r="I36" s="30">
        <f t="shared" si="9"/>
        <v>0</v>
      </c>
      <c r="J36" s="48"/>
      <c r="K36" s="49">
        <v>0</v>
      </c>
      <c r="L36"/>
      <c r="M36"/>
      <c r="N36"/>
      <c r="O36"/>
      <c r="P36"/>
    </row>
    <row r="37" spans="1:16" s="2" customFormat="1">
      <c r="A37" s="32">
        <v>17</v>
      </c>
      <c r="B37" s="33" t="s">
        <v>44</v>
      </c>
      <c r="C37" s="28">
        <f>-C36</f>
        <v>-322557011</v>
      </c>
      <c r="D37" s="29"/>
      <c r="E37" s="29"/>
      <c r="F37" s="31"/>
      <c r="G37" s="34"/>
      <c r="H37" s="34"/>
      <c r="I37" s="30">
        <f t="shared" si="9"/>
        <v>0</v>
      </c>
      <c r="J37" s="48"/>
      <c r="K37" s="49">
        <v>0</v>
      </c>
      <c r="L37"/>
      <c r="M37"/>
      <c r="N37"/>
      <c r="O37"/>
      <c r="P37"/>
    </row>
    <row r="38" spans="1:16" s="2" customFormat="1" ht="16.5" customHeight="1">
      <c r="A38" s="26">
        <v>18</v>
      </c>
      <c r="B38" s="33" t="s">
        <v>45</v>
      </c>
      <c r="C38" s="28">
        <v>-19824956.079999998</v>
      </c>
      <c r="D38" s="29"/>
      <c r="E38" s="29"/>
      <c r="F38" s="31"/>
      <c r="G38" s="28"/>
      <c r="H38" s="34">
        <v>19824956</v>
      </c>
      <c r="I38" s="30">
        <f>-(G38+H38)</f>
        <v>-19824956</v>
      </c>
      <c r="J38" s="48"/>
      <c r="K38" s="49">
        <v>0</v>
      </c>
      <c r="L38"/>
      <c r="M38"/>
      <c r="N38"/>
      <c r="O38"/>
      <c r="P38"/>
    </row>
    <row r="39" spans="1:16" s="2" customFormat="1">
      <c r="A39" s="52">
        <v>19</v>
      </c>
      <c r="B39" s="68" t="s">
        <v>46</v>
      </c>
      <c r="C39" s="28">
        <f>-21763380.14</f>
        <v>-21763380.140000001</v>
      </c>
      <c r="D39" s="29">
        <v>8491977.2200000007</v>
      </c>
      <c r="E39" s="29"/>
      <c r="F39" s="31"/>
      <c r="G39" s="28"/>
      <c r="H39" s="29"/>
      <c r="I39" s="30">
        <f t="shared" si="9"/>
        <v>0</v>
      </c>
      <c r="J39" s="48"/>
      <c r="K39" s="49">
        <v>0</v>
      </c>
      <c r="L39"/>
      <c r="M39"/>
      <c r="N39"/>
      <c r="O39"/>
      <c r="P39"/>
    </row>
    <row r="40" spans="1:16" s="2" customFormat="1">
      <c r="A40" s="52">
        <v>19</v>
      </c>
      <c r="B40" s="68" t="s">
        <v>47</v>
      </c>
      <c r="C40" s="28">
        <v>13271402.92</v>
      </c>
      <c r="D40" s="29"/>
      <c r="E40" s="29"/>
      <c r="F40" s="31"/>
      <c r="G40" s="28"/>
      <c r="H40" s="29"/>
      <c r="I40" s="30"/>
      <c r="J40" s="48"/>
      <c r="K40" s="49">
        <v>0</v>
      </c>
      <c r="L40"/>
      <c r="M40"/>
      <c r="N40"/>
      <c r="O40"/>
      <c r="P40"/>
    </row>
    <row r="41" spans="1:16" s="2" customFormat="1">
      <c r="A41" s="52">
        <v>20</v>
      </c>
      <c r="B41" s="33" t="s">
        <v>48</v>
      </c>
      <c r="C41" s="28"/>
      <c r="D41" s="29">
        <v>20489822.73</v>
      </c>
      <c r="E41" s="29"/>
      <c r="F41" s="31"/>
      <c r="G41" s="28">
        <f>-D41</f>
        <v>-20489822.73</v>
      </c>
      <c r="H41" s="29"/>
      <c r="I41" s="30">
        <f t="shared" si="9"/>
        <v>20489822.73</v>
      </c>
      <c r="J41" s="48"/>
      <c r="K41" s="49">
        <v>0</v>
      </c>
      <c r="L41"/>
      <c r="M41"/>
      <c r="N41"/>
      <c r="O41"/>
      <c r="P41"/>
    </row>
    <row r="42" spans="1:16" s="2" customFormat="1">
      <c r="A42" s="52">
        <v>21</v>
      </c>
      <c r="B42" s="68" t="s">
        <v>49</v>
      </c>
      <c r="C42" s="28">
        <v>378874542</v>
      </c>
      <c r="D42" s="29"/>
      <c r="E42" s="29"/>
      <c r="F42" s="31"/>
      <c r="G42" s="28"/>
      <c r="H42" s="29"/>
      <c r="I42" s="30">
        <f t="shared" si="9"/>
        <v>0</v>
      </c>
      <c r="J42" s="48"/>
      <c r="K42" s="49">
        <v>0</v>
      </c>
      <c r="L42"/>
      <c r="M42"/>
      <c r="N42"/>
      <c r="O42"/>
      <c r="P42"/>
    </row>
    <row r="43" spans="1:16" s="2" customFormat="1">
      <c r="A43" s="52">
        <v>21</v>
      </c>
      <c r="B43" s="68" t="s">
        <v>50</v>
      </c>
      <c r="C43" s="28">
        <f>-C42</f>
        <v>-378874542</v>
      </c>
      <c r="D43" s="29"/>
      <c r="E43" s="29"/>
      <c r="F43" s="31"/>
      <c r="G43" s="28"/>
      <c r="H43" s="29"/>
      <c r="I43" s="30">
        <f t="shared" si="9"/>
        <v>0</v>
      </c>
      <c r="J43" s="48"/>
      <c r="K43" s="49">
        <v>0</v>
      </c>
      <c r="L43"/>
      <c r="M43"/>
      <c r="N43"/>
      <c r="O43"/>
      <c r="P43"/>
    </row>
    <row r="44" spans="1:16" s="2" customFormat="1">
      <c r="A44" s="32">
        <v>22</v>
      </c>
      <c r="B44" s="68" t="s">
        <v>51</v>
      </c>
      <c r="C44" s="28"/>
      <c r="D44" s="29">
        <v>-325000000</v>
      </c>
      <c r="E44" s="29"/>
      <c r="F44" s="31"/>
      <c r="G44" s="29"/>
      <c r="H44" s="29">
        <f>-D44</f>
        <v>325000000</v>
      </c>
      <c r="I44" s="30">
        <f>-(G44+H44)</f>
        <v>-325000000</v>
      </c>
      <c r="J44" s="48"/>
      <c r="K44" s="49">
        <v>0</v>
      </c>
      <c r="L44" s="37"/>
      <c r="M44" s="37"/>
      <c r="N44" s="37"/>
      <c r="O44" s="37"/>
      <c r="P44" s="37"/>
    </row>
    <row r="45" spans="1:16">
      <c r="A45" s="57" t="s">
        <v>52</v>
      </c>
      <c r="B45" s="58" t="s">
        <v>53</v>
      </c>
      <c r="C45" s="59">
        <f t="shared" ref="C45:I45" si="10">SUM(C31:C44)</f>
        <v>3404609762.7000003</v>
      </c>
      <c r="D45" s="59">
        <f t="shared" si="10"/>
        <v>-3708918200.0500002</v>
      </c>
      <c r="E45" s="59">
        <f t="shared" si="10"/>
        <v>0</v>
      </c>
      <c r="F45" s="61">
        <f t="shared" si="10"/>
        <v>0</v>
      </c>
      <c r="G45" s="59">
        <f t="shared" si="10"/>
        <v>-5189822.7300000004</v>
      </c>
      <c r="H45" s="61">
        <f t="shared" si="10"/>
        <v>309498260</v>
      </c>
      <c r="I45" s="62">
        <f t="shared" si="10"/>
        <v>-304308437.26999998</v>
      </c>
      <c r="J45" s="59"/>
      <c r="K45" s="61">
        <f>SUM(K31:K44)</f>
        <v>0</v>
      </c>
    </row>
    <row r="46" spans="1:16" s="74" customFormat="1" ht="15.75" thickBot="1">
      <c r="A46" s="69" t="s">
        <v>54</v>
      </c>
      <c r="B46" s="70" t="s">
        <v>55</v>
      </c>
      <c r="C46" s="71">
        <f t="shared" ref="C46:I46" si="11">C29+C45</f>
        <v>11923896021.309742</v>
      </c>
      <c r="D46" s="71">
        <f t="shared" si="11"/>
        <v>-738662200.05000019</v>
      </c>
      <c r="E46" s="71">
        <f t="shared" si="11"/>
        <v>-319000000</v>
      </c>
      <c r="F46" s="72">
        <f t="shared" si="11"/>
        <v>-9807000000</v>
      </c>
      <c r="G46" s="71">
        <f t="shared" si="11"/>
        <v>39734195.660258695</v>
      </c>
      <c r="H46" s="72">
        <f t="shared" si="11"/>
        <v>-1098968017</v>
      </c>
      <c r="I46" s="73">
        <f t="shared" si="11"/>
        <v>1059233821.3397412</v>
      </c>
      <c r="J46" s="71"/>
      <c r="K46" s="72">
        <f>K29+K45</f>
        <v>1531542258.6097412</v>
      </c>
      <c r="L46"/>
      <c r="M46"/>
      <c r="N46"/>
      <c r="O46"/>
      <c r="P46"/>
    </row>
    <row r="48" spans="1:16">
      <c r="K48" s="75"/>
    </row>
    <row r="49" spans="1:11">
      <c r="K49" s="75"/>
    </row>
    <row r="50" spans="1:11">
      <c r="K50" s="75"/>
    </row>
    <row r="51" spans="1:11">
      <c r="K51" s="75"/>
    </row>
    <row r="52" spans="1:11">
      <c r="K52" s="75"/>
    </row>
    <row r="53" spans="1:11" customFormat="1">
      <c r="A53" s="3"/>
      <c r="B53" s="3"/>
      <c r="C53" s="3"/>
      <c r="D53" s="3"/>
      <c r="E53" s="3"/>
      <c r="F53" s="3"/>
      <c r="G53" s="3"/>
      <c r="H53" s="3"/>
      <c r="I53" s="3"/>
      <c r="J53" s="3"/>
      <c r="K53" s="75"/>
    </row>
    <row r="54" spans="1:11" customFormat="1">
      <c r="A54" s="3"/>
      <c r="B54" s="3"/>
      <c r="C54" s="3"/>
      <c r="D54" s="3"/>
      <c r="E54" s="3"/>
      <c r="F54" s="3"/>
      <c r="G54" s="3"/>
      <c r="H54" s="3"/>
      <c r="I54" s="3"/>
      <c r="J54" s="3"/>
      <c r="K54" s="75"/>
    </row>
    <row r="55" spans="1:11" customFormat="1">
      <c r="A55" s="3"/>
      <c r="B55" s="3"/>
      <c r="C55" s="3"/>
      <c r="D55" s="3"/>
      <c r="E55" s="3"/>
      <c r="F55" s="3"/>
      <c r="G55" s="3"/>
      <c r="H55" s="3"/>
      <c r="I55" s="3"/>
      <c r="J55" s="3"/>
      <c r="K55" s="75"/>
    </row>
    <row r="56" spans="1:11" customFormat="1">
      <c r="A56" s="3"/>
      <c r="B56" s="3"/>
      <c r="C56" s="3"/>
      <c r="D56" s="3"/>
      <c r="E56" s="3"/>
      <c r="F56" s="3"/>
      <c r="G56" s="3"/>
      <c r="H56" s="3"/>
      <c r="I56" s="3"/>
      <c r="J56" s="3"/>
      <c r="K56" s="75"/>
    </row>
    <row r="57" spans="1:11" customFormat="1">
      <c r="A57" s="3"/>
      <c r="B57" s="3"/>
      <c r="C57" s="3"/>
      <c r="D57" s="3"/>
      <c r="E57" s="3"/>
      <c r="F57" s="3"/>
      <c r="G57" s="3"/>
      <c r="H57" s="3"/>
      <c r="I57" s="3"/>
      <c r="J57" s="3"/>
      <c r="K57" s="75"/>
    </row>
    <row r="58" spans="1:11" customFormat="1">
      <c r="A58" s="3"/>
      <c r="B58" s="3"/>
      <c r="C58" s="3"/>
      <c r="D58" s="3"/>
      <c r="E58" s="3"/>
      <c r="F58" s="3"/>
      <c r="G58" s="3"/>
      <c r="H58" s="3"/>
      <c r="I58" s="3"/>
      <c r="J58" s="3"/>
      <c r="K58" s="75"/>
    </row>
    <row r="59" spans="1:11" customFormat="1">
      <c r="A59" s="3"/>
      <c r="B59" s="3"/>
      <c r="C59" s="3"/>
      <c r="D59" s="3"/>
      <c r="E59" s="3"/>
      <c r="F59" s="3"/>
      <c r="G59" s="3"/>
      <c r="H59" s="3"/>
      <c r="I59" s="3"/>
      <c r="J59" s="3"/>
      <c r="K59" s="75"/>
    </row>
    <row r="60" spans="1:11" customFormat="1">
      <c r="A60" s="3"/>
      <c r="B60" s="3"/>
      <c r="C60" s="3"/>
      <c r="D60" s="3"/>
      <c r="E60" s="3"/>
      <c r="F60" s="3"/>
      <c r="G60" s="3"/>
      <c r="H60" s="3"/>
      <c r="I60" s="3"/>
      <c r="J60" s="3"/>
      <c r="K60" s="75"/>
    </row>
    <row r="61" spans="1:11" customFormat="1">
      <c r="A61" s="3"/>
      <c r="B61" s="3"/>
      <c r="C61" s="3"/>
      <c r="D61" s="3"/>
      <c r="E61" s="3"/>
      <c r="F61" s="3"/>
      <c r="G61" s="3"/>
      <c r="H61" s="3"/>
      <c r="I61" s="3"/>
      <c r="J61" s="3"/>
      <c r="K61" s="75"/>
    </row>
    <row r="62" spans="1:11" customFormat="1">
      <c r="A62" s="3"/>
      <c r="B62" s="3"/>
      <c r="C62" s="3"/>
      <c r="D62" s="3"/>
      <c r="E62" s="3"/>
      <c r="F62" s="3"/>
      <c r="G62" s="3"/>
      <c r="H62" s="3"/>
      <c r="I62" s="3"/>
      <c r="J62" s="3"/>
      <c r="K62" s="75"/>
    </row>
    <row r="63" spans="1:11" customFormat="1">
      <c r="A63" s="3"/>
      <c r="B63" s="3"/>
      <c r="C63" s="3"/>
      <c r="D63" s="3"/>
      <c r="E63" s="3"/>
      <c r="F63" s="3"/>
      <c r="G63" s="3"/>
      <c r="H63" s="3"/>
      <c r="I63" s="3"/>
      <c r="J63" s="3"/>
      <c r="K63" s="75"/>
    </row>
    <row r="64" spans="1:11" customFormat="1">
      <c r="A64" s="3"/>
      <c r="B64" s="3"/>
      <c r="C64" s="3"/>
      <c r="D64" s="3"/>
      <c r="E64" s="3"/>
      <c r="F64" s="3"/>
      <c r="G64" s="3"/>
      <c r="H64" s="3"/>
      <c r="I64" s="3"/>
      <c r="J64" s="3"/>
      <c r="K64" s="75"/>
    </row>
    <row r="65" spans="1:11" customFormat="1">
      <c r="A65" s="3"/>
      <c r="B65" s="3"/>
      <c r="C65" s="3"/>
      <c r="D65" s="3"/>
      <c r="E65" s="3"/>
      <c r="F65" s="3"/>
      <c r="G65" s="3"/>
      <c r="H65" s="3"/>
      <c r="I65" s="3"/>
      <c r="J65" s="3"/>
      <c r="K65" s="75"/>
    </row>
    <row r="66" spans="1:11" customFormat="1">
      <c r="A66" s="3"/>
      <c r="B66" s="3"/>
      <c r="C66" s="3"/>
      <c r="D66" s="3"/>
      <c r="E66" s="3"/>
      <c r="F66" s="3"/>
      <c r="G66" s="3"/>
      <c r="H66" s="3"/>
      <c r="I66" s="3"/>
      <c r="J66" s="3"/>
      <c r="K66" s="75"/>
    </row>
  </sheetData>
  <mergeCells count="2">
    <mergeCell ref="C7:I7"/>
    <mergeCell ref="J7:K7"/>
  </mergeCells>
  <pageMargins left="0.31496062992126" right="0.23622047244094499" top="0.31496062992126" bottom="0.27559055118110198" header="0.31496062992126" footer="0.31496062992126"/>
  <pageSetup paperSize="5" scale="75" orientation="landscape" r:id="rId1"/>
  <headerFooter>
    <oddHeader>&amp;C&amp;26&amp;KFF0000DRAFT - For discussion purposes only</oddHeader>
  </headerFooter>
  <rowBreaks count="1" manualBreakCount="1">
    <brk id="4"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sheetPr>
    <pageSetUpPr fitToPage="1"/>
  </sheetPr>
  <dimension ref="A1:M34"/>
  <sheetViews>
    <sheetView view="pageBreakPreview" zoomScale="50" zoomScaleNormal="80" zoomScaleSheetLayoutView="50" workbookViewId="0">
      <pane ySplit="2" topLeftCell="A3" activePane="bottomLeft" state="frozen"/>
      <selection activeCell="C27" sqref="C27"/>
      <selection pane="bottomLeft" activeCell="D6" sqref="D6"/>
    </sheetView>
  </sheetViews>
  <sheetFormatPr defaultRowHeight="21"/>
  <cols>
    <col min="1" max="1" width="14.85546875" style="105" customWidth="1"/>
    <col min="2" max="2" width="206.85546875" style="109" customWidth="1"/>
    <col min="3" max="3" width="16" style="76" bestFit="1" customWidth="1"/>
    <col min="4" max="4" width="95.85546875" style="76" customWidth="1"/>
    <col min="5" max="5" width="9.140625" style="76"/>
    <col min="6" max="6" width="78.140625" style="76" hidden="1" customWidth="1"/>
    <col min="7" max="16384" width="9.140625" style="76"/>
  </cols>
  <sheetData>
    <row r="1" spans="1:13" ht="33.75">
      <c r="A1" s="125" t="s">
        <v>56</v>
      </c>
      <c r="B1" s="125"/>
    </row>
    <row r="2" spans="1:13" ht="30" customHeight="1">
      <c r="A2" s="77" t="s">
        <v>57</v>
      </c>
      <c r="B2" s="78" t="s">
        <v>58</v>
      </c>
    </row>
    <row r="3" spans="1:13">
      <c r="A3" s="126" t="s">
        <v>59</v>
      </c>
      <c r="B3" s="127"/>
    </row>
    <row r="4" spans="1:13" ht="376.5" customHeight="1">
      <c r="A4" s="79" t="s">
        <v>16</v>
      </c>
      <c r="B4" s="119" t="s">
        <v>87</v>
      </c>
    </row>
    <row r="5" spans="1:13" ht="252" customHeight="1">
      <c r="A5" s="80" t="s">
        <v>18</v>
      </c>
      <c r="B5" s="81" t="s">
        <v>60</v>
      </c>
    </row>
    <row r="6" spans="1:13" ht="126">
      <c r="A6" s="82">
        <v>2</v>
      </c>
      <c r="B6" s="83" t="s">
        <v>61</v>
      </c>
    </row>
    <row r="7" spans="1:13" ht="105">
      <c r="A7" s="84">
        <v>3</v>
      </c>
      <c r="B7" s="85" t="s">
        <v>62</v>
      </c>
    </row>
    <row r="8" spans="1:13" ht="126">
      <c r="A8" s="86">
        <v>4</v>
      </c>
      <c r="B8" s="87" t="s">
        <v>63</v>
      </c>
    </row>
    <row r="9" spans="1:13" ht="231">
      <c r="A9" s="88">
        <v>5</v>
      </c>
      <c r="B9" s="89" t="s">
        <v>64</v>
      </c>
      <c r="C9" s="90"/>
      <c r="D9" s="90"/>
      <c r="E9" s="90"/>
      <c r="F9" s="90"/>
      <c r="G9" s="90"/>
      <c r="H9" s="90"/>
      <c r="I9" s="90"/>
      <c r="J9" s="90"/>
      <c r="K9" s="90"/>
      <c r="L9" s="90"/>
      <c r="M9" s="90"/>
    </row>
    <row r="10" spans="1:13" ht="226.5" customHeight="1">
      <c r="A10" s="86">
        <v>6</v>
      </c>
      <c r="B10" s="102" t="s">
        <v>82</v>
      </c>
      <c r="C10" s="90"/>
      <c r="D10" s="90"/>
      <c r="E10" s="90"/>
      <c r="F10" s="90"/>
      <c r="G10" s="90"/>
      <c r="H10" s="90"/>
      <c r="I10" s="90"/>
      <c r="J10" s="90"/>
      <c r="K10" s="90"/>
      <c r="L10" s="90"/>
      <c r="M10" s="90"/>
    </row>
    <row r="11" spans="1:13">
      <c r="A11" s="128" t="s">
        <v>65</v>
      </c>
      <c r="B11" s="129"/>
      <c r="D11" s="91"/>
    </row>
    <row r="12" spans="1:13" ht="221.25" customHeight="1">
      <c r="A12" s="97">
        <v>7</v>
      </c>
      <c r="B12" s="94" t="s">
        <v>66</v>
      </c>
      <c r="D12" s="93"/>
    </row>
    <row r="13" spans="1:13" ht="290.25" customHeight="1">
      <c r="A13" s="112">
        <v>8</v>
      </c>
      <c r="B13" s="87" t="s">
        <v>67</v>
      </c>
      <c r="D13" s="93"/>
    </row>
    <row r="14" spans="1:13" ht="139.5" customHeight="1">
      <c r="A14" s="97">
        <v>9</v>
      </c>
      <c r="B14" s="110" t="s">
        <v>68</v>
      </c>
      <c r="C14" s="95"/>
      <c r="D14" s="96"/>
    </row>
    <row r="15" spans="1:13" ht="90" customHeight="1">
      <c r="A15" s="92">
        <v>10</v>
      </c>
      <c r="B15" s="113" t="s">
        <v>69</v>
      </c>
      <c r="C15" s="95"/>
      <c r="D15" s="96"/>
    </row>
    <row r="16" spans="1:13" ht="147">
      <c r="A16" s="97">
        <v>11</v>
      </c>
      <c r="B16" s="111" t="s">
        <v>70</v>
      </c>
      <c r="D16" s="98"/>
    </row>
    <row r="17" spans="1:13" ht="384" customHeight="1">
      <c r="A17" s="92">
        <v>12</v>
      </c>
      <c r="B17" s="104" t="s">
        <v>85</v>
      </c>
      <c r="C17" s="100"/>
      <c r="D17" s="98"/>
    </row>
    <row r="18" spans="1:13">
      <c r="A18" s="128" t="s">
        <v>71</v>
      </c>
      <c r="B18" s="129"/>
    </row>
    <row r="19" spans="1:13" ht="336.75" customHeight="1">
      <c r="A19" s="84">
        <v>13</v>
      </c>
      <c r="B19" s="114" t="s">
        <v>83</v>
      </c>
    </row>
    <row r="20" spans="1:13" ht="105">
      <c r="A20" s="92">
        <v>14</v>
      </c>
      <c r="B20" s="117" t="s">
        <v>72</v>
      </c>
      <c r="D20" s="101"/>
    </row>
    <row r="21" spans="1:13" ht="111.75" customHeight="1">
      <c r="A21" s="97">
        <v>15</v>
      </c>
      <c r="B21" s="103" t="s">
        <v>73</v>
      </c>
      <c r="D21" s="93"/>
    </row>
    <row r="22" spans="1:13" ht="138" customHeight="1">
      <c r="A22" s="92">
        <v>16</v>
      </c>
      <c r="B22" s="102" t="s">
        <v>74</v>
      </c>
      <c r="D22" s="101"/>
    </row>
    <row r="23" spans="1:13" ht="84">
      <c r="A23" s="84">
        <v>17</v>
      </c>
      <c r="B23" s="115" t="s">
        <v>75</v>
      </c>
      <c r="D23" s="93"/>
    </row>
    <row r="24" spans="1:13" ht="105">
      <c r="A24" s="86">
        <v>18</v>
      </c>
      <c r="B24" s="117" t="s">
        <v>76</v>
      </c>
    </row>
    <row r="25" spans="1:13" ht="96" customHeight="1">
      <c r="A25" s="116">
        <v>19</v>
      </c>
      <c r="B25" s="94" t="s">
        <v>77</v>
      </c>
      <c r="D25" s="93"/>
    </row>
    <row r="26" spans="1:13" ht="84">
      <c r="A26" s="92">
        <v>20</v>
      </c>
      <c r="B26" s="87" t="s">
        <v>78</v>
      </c>
      <c r="D26" s="98"/>
    </row>
    <row r="27" spans="1:13" ht="123.75" customHeight="1">
      <c r="A27" s="97">
        <v>21</v>
      </c>
      <c r="B27" s="99" t="s">
        <v>79</v>
      </c>
      <c r="C27" s="100"/>
      <c r="D27" s="98"/>
    </row>
    <row r="28" spans="1:13" ht="315">
      <c r="A28" s="86">
        <v>22</v>
      </c>
      <c r="B28" s="117" t="s">
        <v>80</v>
      </c>
      <c r="C28" s="90"/>
      <c r="D28" s="90"/>
      <c r="E28" s="90"/>
      <c r="F28" s="90"/>
      <c r="G28" s="90"/>
      <c r="H28" s="90"/>
      <c r="I28" s="90"/>
      <c r="J28" s="90"/>
      <c r="K28" s="90"/>
      <c r="L28" s="90"/>
      <c r="M28" s="90"/>
    </row>
    <row r="29" spans="1:13">
      <c r="B29" s="90"/>
      <c r="C29" s="90"/>
      <c r="D29" s="90"/>
      <c r="E29" s="90"/>
      <c r="F29" s="90"/>
      <c r="G29" s="90"/>
      <c r="H29" s="90"/>
      <c r="I29" s="90"/>
      <c r="J29" s="90"/>
      <c r="K29" s="90"/>
      <c r="L29" s="90"/>
      <c r="M29" s="90"/>
    </row>
    <row r="30" spans="1:13">
      <c r="B30" s="90"/>
      <c r="C30" s="90"/>
      <c r="D30" s="90"/>
      <c r="E30" s="90"/>
      <c r="F30" s="90"/>
      <c r="G30" s="90"/>
      <c r="H30" s="90"/>
      <c r="I30" s="90"/>
      <c r="J30" s="90"/>
      <c r="K30" s="90"/>
      <c r="L30" s="90"/>
      <c r="M30" s="90"/>
    </row>
    <row r="31" spans="1:13">
      <c r="B31" s="90"/>
      <c r="C31" s="90"/>
      <c r="D31" s="90"/>
      <c r="E31" s="90"/>
      <c r="F31" s="90"/>
      <c r="G31" s="90"/>
      <c r="H31" s="90"/>
      <c r="I31" s="90"/>
      <c r="J31" s="90"/>
      <c r="K31" s="90"/>
      <c r="L31" s="90"/>
      <c r="M31" s="90"/>
    </row>
    <row r="32" spans="1:13">
      <c r="B32" s="106"/>
      <c r="C32" s="107"/>
      <c r="D32" s="108"/>
      <c r="E32" s="107"/>
      <c r="F32" s="107"/>
      <c r="G32" s="107"/>
      <c r="H32" s="107"/>
      <c r="I32" s="107"/>
      <c r="J32" s="107"/>
      <c r="K32" s="107"/>
      <c r="L32" s="107"/>
      <c r="M32" s="107"/>
    </row>
    <row r="33" spans="2:13">
      <c r="B33" s="106"/>
      <c r="C33" s="107"/>
      <c r="D33" s="108"/>
      <c r="E33" s="107"/>
      <c r="F33" s="107"/>
      <c r="G33" s="107"/>
      <c r="H33" s="107"/>
      <c r="I33" s="107"/>
      <c r="J33" s="107"/>
      <c r="K33" s="107"/>
      <c r="L33" s="107"/>
      <c r="M33" s="107"/>
    </row>
    <row r="34" spans="2:13">
      <c r="B34" s="106"/>
      <c r="C34" s="107"/>
      <c r="D34" s="108"/>
      <c r="E34" s="107"/>
      <c r="F34" s="107"/>
      <c r="G34" s="107"/>
      <c r="H34" s="107"/>
      <c r="I34" s="107"/>
      <c r="J34" s="107"/>
      <c r="K34" s="107"/>
      <c r="L34" s="107"/>
      <c r="M34" s="107"/>
    </row>
  </sheetData>
  <mergeCells count="4">
    <mergeCell ref="A1:B1"/>
    <mergeCell ref="A3:B3"/>
    <mergeCell ref="A11:B11"/>
    <mergeCell ref="A18:B18"/>
  </mergeCells>
  <pageMargins left="0.31496062992126" right="0.23622047244094499" top="0.31496062992126" bottom="0.27559055118110198" header="0.31496062992126" footer="0.31496062992126"/>
  <pageSetup paperSize="5" scale="76" fitToHeight="7" orientation="landscape" r:id="rId1"/>
  <rowBreaks count="2" manualBreakCount="2">
    <brk id="6" max="16383" man="1"/>
    <brk id="17"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1A.2016 Summary</vt:lpstr>
      <vt:lpstr>1B.2016 Narrative</vt:lpstr>
      <vt:lpstr>'1A.2016 Summary'!Print_Area</vt:lpstr>
      <vt:lpstr>'1B.2016 Narrative'!Print_Area</vt:lpstr>
      <vt:lpstr>'1B.2016 Narrative'!Print_Titles</vt:lpstr>
      <vt:lpstr>'1B.2016 Narrative'!TMB1484522167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Document</dc:title>
  <dc:creator>CCH TeamMate</dc:creator>
  <cp:lastModifiedBy>AudelynBudihardjo</cp:lastModifiedBy>
  <cp:lastPrinted>2016-09-21T14:58:54Z</cp:lastPrinted>
  <dcterms:created xsi:type="dcterms:W3CDTF">2007-04-04T15:10:24Z</dcterms:created>
  <dcterms:modified xsi:type="dcterms:W3CDTF">2016-09-21T15:32:52Z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NativeLinkConverted">
    <vt:bool>true</vt:bool>
  </op:property>
</op:Properties>
</file>