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0" windowWidth="27795" windowHeight="14115"/>
  </bookViews>
  <sheets>
    <sheet name="Change in Allowance" sheetId="5" r:id="rId1"/>
    <sheet name="vs 2015 Actual" sheetId="6" r:id="rId2"/>
    <sheet name="OTPP Valuation Allowance" sheetId="7" r:id="rId3"/>
    <sheet name="OTPP liability" sheetId="8" r:id="rId4"/>
    <sheet name="OTPP expense" sheetId="9" r:id="rId5"/>
  </sheets>
  <externalReferences>
    <externalReference r:id="rId6"/>
    <externalReference r:id="rId7"/>
  </externalReferences>
  <definedNames>
    <definedName name="_xlnm.Print_Area" localSheetId="0">'Change in Allowance'!$A$1:$AB$25</definedName>
    <definedName name="_xlnm.Print_Area" localSheetId="4">'OTPP expense'!$A$1:$AF$36</definedName>
    <definedName name="_xlnm.Print_Area" localSheetId="3">'OTPP liability'!$A$1:$AF$43</definedName>
    <definedName name="_xlnm.Print_Titles" localSheetId="1">'vs 2015 Actual'!$1:$5</definedName>
  </definedNames>
  <calcPr calcId="145621" calcOnSave="0"/>
</workbook>
</file>

<file path=xl/calcChain.xml><?xml version="1.0" encoding="utf-8"?>
<calcChain xmlns="http://schemas.openxmlformats.org/spreadsheetml/2006/main">
  <c r="O7" i="5" l="1"/>
  <c r="P7" i="5"/>
  <c r="Q7" i="5"/>
  <c r="R7" i="5"/>
  <c r="S7" i="5"/>
  <c r="T7" i="5"/>
  <c r="U7" i="5"/>
  <c r="V7" i="5"/>
  <c r="W7" i="5"/>
  <c r="X7" i="5"/>
  <c r="Y7" i="5"/>
  <c r="Z7" i="5"/>
  <c r="AA7" i="5"/>
  <c r="AB7" i="5"/>
  <c r="N7" i="5"/>
  <c r="V35" i="9" l="1"/>
  <c r="Q35" i="9"/>
  <c r="L35" i="9"/>
  <c r="AF34" i="9"/>
  <c r="AF17" i="9" s="1"/>
  <c r="AE34" i="9"/>
  <c r="AD34" i="9"/>
  <c r="AC34" i="9"/>
  <c r="AB34" i="9"/>
  <c r="AB17" i="9" s="1"/>
  <c r="AA34" i="9"/>
  <c r="Z34" i="9"/>
  <c r="Y34" i="9"/>
  <c r="X34" i="9"/>
  <c r="X17" i="9" s="1"/>
  <c r="W34" i="9"/>
  <c r="V34" i="9"/>
  <c r="U34" i="9"/>
  <c r="T34" i="9"/>
  <c r="T17" i="9" s="1"/>
  <c r="S34" i="9"/>
  <c r="AD33" i="9"/>
  <c r="AD35" i="9" s="1"/>
  <c r="AC33" i="9"/>
  <c r="AC35" i="9" s="1"/>
  <c r="Y33" i="9"/>
  <c r="Y35" i="9" s="1"/>
  <c r="T33" i="9"/>
  <c r="T35" i="9" s="1"/>
  <c r="R33" i="9"/>
  <c r="R35" i="9" s="1"/>
  <c r="N33" i="9"/>
  <c r="N35" i="9" s="1"/>
  <c r="I33" i="9"/>
  <c r="I35" i="9" s="1"/>
  <c r="H33" i="9"/>
  <c r="H35" i="9" s="1"/>
  <c r="D33" i="9"/>
  <c r="AF32" i="9"/>
  <c r="AF15" i="9" s="1"/>
  <c r="AE32" i="9"/>
  <c r="AD32" i="9"/>
  <c r="AC32" i="9"/>
  <c r="AB32" i="9"/>
  <c r="AB15" i="9" s="1"/>
  <c r="AA32" i="9"/>
  <c r="Z32" i="9"/>
  <c r="Y32" i="9"/>
  <c r="X32" i="9"/>
  <c r="X15" i="9" s="1"/>
  <c r="W32" i="9"/>
  <c r="V32" i="9"/>
  <c r="U32" i="9"/>
  <c r="T32" i="9"/>
  <c r="T15" i="9" s="1"/>
  <c r="S32" i="9"/>
  <c r="R32" i="9"/>
  <c r="Q32" i="9"/>
  <c r="P32" i="9"/>
  <c r="P15" i="9" s="1"/>
  <c r="O32" i="9"/>
  <c r="N32" i="9"/>
  <c r="M32" i="9"/>
  <c r="L32" i="9"/>
  <c r="L15" i="9" s="1"/>
  <c r="K32" i="9"/>
  <c r="J32" i="9"/>
  <c r="I32" i="9"/>
  <c r="H32" i="9"/>
  <c r="H15" i="9" s="1"/>
  <c r="G32" i="9"/>
  <c r="F32" i="9"/>
  <c r="E32" i="9"/>
  <c r="D32" i="9"/>
  <c r="D15" i="9" s="1"/>
  <c r="C32" i="9"/>
  <c r="AF30" i="9"/>
  <c r="AE30" i="9"/>
  <c r="AD30" i="9"/>
  <c r="AC30" i="9"/>
  <c r="AC13" i="9" s="1"/>
  <c r="AB30" i="9"/>
  <c r="AA30" i="9"/>
  <c r="Z30" i="9"/>
  <c r="Y30" i="9"/>
  <c r="Y13" i="9" s="1"/>
  <c r="X30" i="9"/>
  <c r="W30" i="9"/>
  <c r="V30" i="9"/>
  <c r="V13" i="9" s="1"/>
  <c r="U30" i="9"/>
  <c r="U13" i="9" s="1"/>
  <c r="T30" i="9"/>
  <c r="S30" i="9"/>
  <c r="R30" i="9"/>
  <c r="R13" i="9" s="1"/>
  <c r="Q30" i="9"/>
  <c r="Q13" i="9" s="1"/>
  <c r="P30" i="9"/>
  <c r="O30" i="9"/>
  <c r="N30" i="9"/>
  <c r="M30" i="9"/>
  <c r="M13" i="9" s="1"/>
  <c r="L30" i="9"/>
  <c r="K30" i="9"/>
  <c r="J30" i="9"/>
  <c r="I30" i="9"/>
  <c r="I13" i="9" s="1"/>
  <c r="H30" i="9"/>
  <c r="G30" i="9"/>
  <c r="F30" i="9"/>
  <c r="F13" i="9" s="1"/>
  <c r="E30" i="9"/>
  <c r="E13" i="9" s="1"/>
  <c r="D30" i="9"/>
  <c r="C30" i="9"/>
  <c r="AF29" i="9"/>
  <c r="AF12" i="9" s="1"/>
  <c r="AE29" i="9"/>
  <c r="AE12" i="9" s="1"/>
  <c r="AD29" i="9"/>
  <c r="AC29" i="9"/>
  <c r="AB29" i="9"/>
  <c r="AA29" i="9"/>
  <c r="AA12" i="9" s="1"/>
  <c r="Z29" i="9"/>
  <c r="Y29" i="9"/>
  <c r="X29" i="9"/>
  <c r="X33" i="9" s="1"/>
  <c r="X35" i="9" s="1"/>
  <c r="W29" i="9"/>
  <c r="W12" i="9" s="1"/>
  <c r="V29" i="9"/>
  <c r="U29" i="9"/>
  <c r="T29" i="9"/>
  <c r="T12" i="9" s="1"/>
  <c r="S29" i="9"/>
  <c r="S12" i="9" s="1"/>
  <c r="R29" i="9"/>
  <c r="Q29" i="9"/>
  <c r="P29" i="9"/>
  <c r="P12" i="9" s="1"/>
  <c r="O29" i="9"/>
  <c r="O12" i="9" s="1"/>
  <c r="N29" i="9"/>
  <c r="M29" i="9"/>
  <c r="L29" i="9"/>
  <c r="K29" i="9"/>
  <c r="K12" i="9" s="1"/>
  <c r="J29" i="9"/>
  <c r="I29" i="9"/>
  <c r="H29" i="9"/>
  <c r="G29" i="9"/>
  <c r="G12" i="9" s="1"/>
  <c r="F29" i="9"/>
  <c r="E29" i="9"/>
  <c r="D29" i="9"/>
  <c r="D12" i="9" s="1"/>
  <c r="C29" i="9"/>
  <c r="C12" i="9" s="1"/>
  <c r="AF28" i="9"/>
  <c r="AE28" i="9"/>
  <c r="AD28" i="9"/>
  <c r="AD11" i="9" s="1"/>
  <c r="AC28" i="9"/>
  <c r="AC11" i="9" s="1"/>
  <c r="AB28" i="9"/>
  <c r="AA28" i="9"/>
  <c r="Z28" i="9"/>
  <c r="Y28" i="9"/>
  <c r="Y11" i="9" s="1"/>
  <c r="X28" i="9"/>
  <c r="W28" i="9"/>
  <c r="V28" i="9"/>
  <c r="U28" i="9"/>
  <c r="U11" i="9" s="1"/>
  <c r="T28" i="9"/>
  <c r="S28" i="9"/>
  <c r="R28" i="9"/>
  <c r="R11" i="9" s="1"/>
  <c r="Q28" i="9"/>
  <c r="Q11" i="9" s="1"/>
  <c r="P28" i="9"/>
  <c r="O28" i="9"/>
  <c r="N28" i="9"/>
  <c r="N11" i="9" s="1"/>
  <c r="M28" i="9"/>
  <c r="M11" i="9" s="1"/>
  <c r="L28" i="9"/>
  <c r="K28" i="9"/>
  <c r="J28" i="9"/>
  <c r="I28" i="9"/>
  <c r="I11" i="9" s="1"/>
  <c r="H28" i="9"/>
  <c r="G28" i="9"/>
  <c r="F28" i="9"/>
  <c r="E28" i="9"/>
  <c r="E11" i="9" s="1"/>
  <c r="D28" i="9"/>
  <c r="AF27" i="9"/>
  <c r="AE27" i="9"/>
  <c r="AD27" i="9"/>
  <c r="AC27" i="9"/>
  <c r="AB27" i="9"/>
  <c r="AA27" i="9"/>
  <c r="Z27" i="9"/>
  <c r="Z33" i="9" s="1"/>
  <c r="Z35" i="9" s="1"/>
  <c r="Y27" i="9"/>
  <c r="X27" i="9"/>
  <c r="W27" i="9"/>
  <c r="V27" i="9"/>
  <c r="V33" i="9" s="1"/>
  <c r="U27" i="9"/>
  <c r="T27" i="9"/>
  <c r="S27" i="9"/>
  <c r="R27" i="9"/>
  <c r="Q27" i="9"/>
  <c r="P27" i="9"/>
  <c r="O27" i="9"/>
  <c r="N27" i="9"/>
  <c r="M27" i="9"/>
  <c r="L27" i="9"/>
  <c r="K27" i="9"/>
  <c r="J27" i="9"/>
  <c r="J33" i="9" s="1"/>
  <c r="J35" i="9" s="1"/>
  <c r="I27" i="9"/>
  <c r="H27" i="9"/>
  <c r="G27" i="9"/>
  <c r="F27" i="9"/>
  <c r="F33" i="9" s="1"/>
  <c r="E27" i="9"/>
  <c r="D27" i="9"/>
  <c r="C27" i="9"/>
  <c r="AF26" i="9"/>
  <c r="AF33" i="9" s="1"/>
  <c r="AF35" i="9" s="1"/>
  <c r="AE26" i="9"/>
  <c r="AD26" i="9"/>
  <c r="AC26" i="9"/>
  <c r="AB26" i="9"/>
  <c r="AB33" i="9" s="1"/>
  <c r="AB35" i="9" s="1"/>
  <c r="AA26" i="9"/>
  <c r="Z26" i="9"/>
  <c r="Y26" i="9"/>
  <c r="X26" i="9"/>
  <c r="W26" i="9"/>
  <c r="V26" i="9"/>
  <c r="U26" i="9"/>
  <c r="U33" i="9" s="1"/>
  <c r="U35" i="9" s="1"/>
  <c r="T26" i="9"/>
  <c r="S26" i="9"/>
  <c r="R26" i="9"/>
  <c r="Q26" i="9"/>
  <c r="Q33" i="9" s="1"/>
  <c r="P26" i="9"/>
  <c r="P33" i="9" s="1"/>
  <c r="P35" i="9" s="1"/>
  <c r="O26" i="9"/>
  <c r="N26" i="9"/>
  <c r="M26" i="9"/>
  <c r="M33" i="9" s="1"/>
  <c r="M35" i="9" s="1"/>
  <c r="L26" i="9"/>
  <c r="L33" i="9" s="1"/>
  <c r="K26" i="9"/>
  <c r="J26" i="9"/>
  <c r="I26" i="9"/>
  <c r="H26" i="9"/>
  <c r="G26" i="9"/>
  <c r="F26" i="9"/>
  <c r="E26" i="9"/>
  <c r="E33" i="9" s="1"/>
  <c r="D26" i="9"/>
  <c r="C26" i="9"/>
  <c r="AC19" i="9"/>
  <c r="W19" i="9"/>
  <c r="R19" i="9"/>
  <c r="G19" i="9"/>
  <c r="AF18" i="9"/>
  <c r="AE18" i="9"/>
  <c r="AD18" i="9"/>
  <c r="AC18" i="9"/>
  <c r="AB18" i="9"/>
  <c r="AA18" i="9"/>
  <c r="Z18" i="9"/>
  <c r="Y18" i="9"/>
  <c r="X18" i="9"/>
  <c r="W18" i="9"/>
  <c r="V18" i="9"/>
  <c r="U18" i="9"/>
  <c r="T18" i="9"/>
  <c r="S18" i="9"/>
  <c r="R18" i="9"/>
  <c r="Q18" i="9"/>
  <c r="P18" i="9"/>
  <c r="O18" i="9"/>
  <c r="N18" i="9"/>
  <c r="M18" i="9"/>
  <c r="L18" i="9"/>
  <c r="K18" i="9"/>
  <c r="J18" i="9"/>
  <c r="I18" i="9"/>
  <c r="H18" i="9"/>
  <c r="G18" i="9"/>
  <c r="F18" i="9"/>
  <c r="AE17" i="9"/>
  <c r="AD17" i="9"/>
  <c r="AC17" i="9"/>
  <c r="AA17" i="9"/>
  <c r="Z17" i="9"/>
  <c r="Y17" i="9"/>
  <c r="W17" i="9"/>
  <c r="V17" i="9"/>
  <c r="U17" i="9"/>
  <c r="S17" i="9"/>
  <c r="AF16" i="9"/>
  <c r="AE16" i="9"/>
  <c r="AD16" i="9"/>
  <c r="AC16" i="9"/>
  <c r="AB16" i="9"/>
  <c r="AA16" i="9"/>
  <c r="Z16" i="9"/>
  <c r="Y16" i="9"/>
  <c r="X16" i="9"/>
  <c r="W16" i="9"/>
  <c r="V16" i="9"/>
  <c r="U16" i="9"/>
  <c r="T16" i="9"/>
  <c r="S16" i="9"/>
  <c r="R16" i="9"/>
  <c r="Q16" i="9"/>
  <c r="P16" i="9"/>
  <c r="O16" i="9"/>
  <c r="N16" i="9"/>
  <c r="M16" i="9"/>
  <c r="L16" i="9"/>
  <c r="K16" i="9"/>
  <c r="J16" i="9"/>
  <c r="I16" i="9"/>
  <c r="H16" i="9"/>
  <c r="G16" i="9"/>
  <c r="F16" i="9"/>
  <c r="E16" i="9"/>
  <c r="D16" i="9"/>
  <c r="C16" i="9"/>
  <c r="AE15" i="9"/>
  <c r="AD15" i="9"/>
  <c r="AC15" i="9"/>
  <c r="AA15" i="9"/>
  <c r="Z15" i="9"/>
  <c r="Y15" i="9"/>
  <c r="W15" i="9"/>
  <c r="V15" i="9"/>
  <c r="U15" i="9"/>
  <c r="S15" i="9"/>
  <c r="R15" i="9"/>
  <c r="Q15" i="9"/>
  <c r="O15" i="9"/>
  <c r="N15" i="9"/>
  <c r="M15" i="9"/>
  <c r="K15" i="9"/>
  <c r="J15" i="9"/>
  <c r="I15" i="9"/>
  <c r="G15" i="9"/>
  <c r="F15" i="9"/>
  <c r="E15" i="9"/>
  <c r="C15" i="9"/>
  <c r="AF14" i="9"/>
  <c r="AE14" i="9"/>
  <c r="AD14" i="9"/>
  <c r="AC14" i="9"/>
  <c r="AB14" i="9"/>
  <c r="AA14" i="9"/>
  <c r="Z14" i="9"/>
  <c r="Y14" i="9"/>
  <c r="X14" i="9"/>
  <c r="W14" i="9"/>
  <c r="V14" i="9"/>
  <c r="U14" i="9"/>
  <c r="T14" i="9"/>
  <c r="S14" i="9"/>
  <c r="R14" i="9"/>
  <c r="Q14" i="9"/>
  <c r="P14" i="9"/>
  <c r="O14" i="9"/>
  <c r="N14" i="9"/>
  <c r="M14" i="9"/>
  <c r="L14" i="9"/>
  <c r="K14" i="9"/>
  <c r="J14" i="9"/>
  <c r="I14" i="9"/>
  <c r="H14" i="9"/>
  <c r="G14" i="9"/>
  <c r="F14" i="9"/>
  <c r="E14" i="9"/>
  <c r="D14" i="9"/>
  <c r="C14" i="9"/>
  <c r="AF13" i="9"/>
  <c r="AE13" i="9"/>
  <c r="AD13" i="9"/>
  <c r="AB13" i="9"/>
  <c r="AA13" i="9"/>
  <c r="Z13" i="9"/>
  <c r="X13" i="9"/>
  <c r="W13" i="9"/>
  <c r="T13" i="9"/>
  <c r="S13" i="9"/>
  <c r="P13" i="9"/>
  <c r="O13" i="9"/>
  <c r="N13" i="9"/>
  <c r="L13" i="9"/>
  <c r="K13" i="9"/>
  <c r="J13" i="9"/>
  <c r="H13" i="9"/>
  <c r="G13" i="9"/>
  <c r="D13" i="9"/>
  <c r="C13" i="9"/>
  <c r="AD12" i="9"/>
  <c r="AC12" i="9"/>
  <c r="AB12" i="9"/>
  <c r="Z12" i="9"/>
  <c r="Y12" i="9"/>
  <c r="X12" i="9"/>
  <c r="V12" i="9"/>
  <c r="U12" i="9"/>
  <c r="R12" i="9"/>
  <c r="Q12" i="9"/>
  <c r="N12" i="9"/>
  <c r="M12" i="9"/>
  <c r="M19" i="9" s="1"/>
  <c r="L12" i="9"/>
  <c r="J12" i="9"/>
  <c r="I12" i="9"/>
  <c r="H12" i="9"/>
  <c r="F12" i="9"/>
  <c r="E12" i="9"/>
  <c r="AF11" i="9"/>
  <c r="AE11" i="9"/>
  <c r="AB11" i="9"/>
  <c r="AA11" i="9"/>
  <c r="AA19" i="9" s="1"/>
  <c r="Z11" i="9"/>
  <c r="X11" i="9"/>
  <c r="W11" i="9"/>
  <c r="V11" i="9"/>
  <c r="V19" i="9" s="1"/>
  <c r="T11" i="9"/>
  <c r="S11" i="9"/>
  <c r="P11" i="9"/>
  <c r="O11" i="9"/>
  <c r="L11" i="9"/>
  <c r="K11" i="9"/>
  <c r="K19" i="9" s="1"/>
  <c r="J11" i="9"/>
  <c r="H11" i="9"/>
  <c r="G11" i="9"/>
  <c r="F11" i="9"/>
  <c r="F19" i="9" s="1"/>
  <c r="F21" i="9" s="1"/>
  <c r="D11" i="9"/>
  <c r="AF10" i="9"/>
  <c r="AE10" i="9"/>
  <c r="AD10" i="9"/>
  <c r="AC10" i="9"/>
  <c r="AB10" i="9"/>
  <c r="AA10" i="9"/>
  <c r="Z10" i="9"/>
  <c r="Y10" i="9"/>
  <c r="X10" i="9"/>
  <c r="W10" i="9"/>
  <c r="V10" i="9"/>
  <c r="U10" i="9"/>
  <c r="T10" i="9"/>
  <c r="S10" i="9"/>
  <c r="R10" i="9"/>
  <c r="Q10" i="9"/>
  <c r="Q19" i="9" s="1"/>
  <c r="P10" i="9"/>
  <c r="O10" i="9"/>
  <c r="N10" i="9"/>
  <c r="M10" i="9"/>
  <c r="L10" i="9"/>
  <c r="K10" i="9"/>
  <c r="J10" i="9"/>
  <c r="I10" i="9"/>
  <c r="H10" i="9"/>
  <c r="G10" i="9"/>
  <c r="F10" i="9"/>
  <c r="E10" i="9"/>
  <c r="D10" i="9"/>
  <c r="C10" i="9"/>
  <c r="E43" i="8"/>
  <c r="AF42" i="8"/>
  <c r="AE42" i="8"/>
  <c r="AD42" i="8"/>
  <c r="AC42" i="8"/>
  <c r="AB42" i="8"/>
  <c r="AA42" i="8"/>
  <c r="Z42" i="8"/>
  <c r="Y42" i="8"/>
  <c r="X42" i="8"/>
  <c r="W42" i="8"/>
  <c r="V42" i="8"/>
  <c r="U42" i="8"/>
  <c r="T42" i="8"/>
  <c r="S42" i="8"/>
  <c r="R42" i="8"/>
  <c r="Q42" i="8"/>
  <c r="P42" i="8"/>
  <c r="O42" i="8"/>
  <c r="N42" i="8"/>
  <c r="M42" i="8"/>
  <c r="L42" i="8"/>
  <c r="K42" i="8"/>
  <c r="J42" i="8"/>
  <c r="I42" i="8"/>
  <c r="H42" i="8"/>
  <c r="G42" i="8"/>
  <c r="F42" i="8"/>
  <c r="E42" i="8"/>
  <c r="D42" i="8"/>
  <c r="C42" i="8"/>
  <c r="AF41" i="8"/>
  <c r="AE41" i="8"/>
  <c r="AD41" i="8"/>
  <c r="AC41" i="8"/>
  <c r="AB41" i="8"/>
  <c r="AA41" i="8"/>
  <c r="Z41" i="8"/>
  <c r="Y41" i="8"/>
  <c r="X41" i="8"/>
  <c r="W41" i="8"/>
  <c r="V41" i="8"/>
  <c r="U41" i="8"/>
  <c r="AE40" i="8"/>
  <c r="AE43" i="8" s="1"/>
  <c r="U40" i="8"/>
  <c r="U43" i="8" s="1"/>
  <c r="O40" i="8"/>
  <c r="O43" i="8" s="1"/>
  <c r="E40" i="8"/>
  <c r="AF39" i="8"/>
  <c r="AE39" i="8"/>
  <c r="AD39" i="8"/>
  <c r="AC39" i="8"/>
  <c r="AB39" i="8"/>
  <c r="AA39" i="8"/>
  <c r="Z39" i="8"/>
  <c r="Y39" i="8"/>
  <c r="X39" i="8"/>
  <c r="W39" i="8"/>
  <c r="V39" i="8"/>
  <c r="U39" i="8"/>
  <c r="T39" i="8"/>
  <c r="S39" i="8"/>
  <c r="R39" i="8"/>
  <c r="Q39" i="8"/>
  <c r="P39" i="8"/>
  <c r="O39" i="8"/>
  <c r="N39" i="8"/>
  <c r="M39" i="8"/>
  <c r="L39" i="8"/>
  <c r="K39" i="8"/>
  <c r="J39" i="8"/>
  <c r="I39" i="8"/>
  <c r="H39" i="8"/>
  <c r="G39" i="8"/>
  <c r="F39" i="8"/>
  <c r="E39" i="8"/>
  <c r="D39" i="8"/>
  <c r="C39" i="8"/>
  <c r="AF38" i="8"/>
  <c r="AE38" i="8"/>
  <c r="AD38" i="8"/>
  <c r="AC38" i="8"/>
  <c r="AB38" i="8"/>
  <c r="AA38" i="8"/>
  <c r="Z38" i="8"/>
  <c r="Y38" i="8"/>
  <c r="X38" i="8"/>
  <c r="W38" i="8"/>
  <c r="V38" i="8"/>
  <c r="U38" i="8"/>
  <c r="T38" i="8"/>
  <c r="S38" i="8"/>
  <c r="R38" i="8"/>
  <c r="Q38" i="8"/>
  <c r="P38" i="8"/>
  <c r="O38" i="8"/>
  <c r="N38" i="8"/>
  <c r="M38" i="8"/>
  <c r="L38" i="8"/>
  <c r="K38" i="8"/>
  <c r="J38" i="8"/>
  <c r="I38" i="8"/>
  <c r="H38" i="8"/>
  <c r="G38" i="8"/>
  <c r="F38" i="8"/>
  <c r="E38" i="8"/>
  <c r="D38" i="8"/>
  <c r="C38" i="8"/>
  <c r="AC37" i="8"/>
  <c r="AC40" i="8" s="1"/>
  <c r="AC43" i="8" s="1"/>
  <c r="X37" i="8"/>
  <c r="X40" i="8" s="1"/>
  <c r="X43" i="8" s="1"/>
  <c r="W37" i="8"/>
  <c r="W40" i="8" s="1"/>
  <c r="W43" i="8" s="1"/>
  <c r="T37" i="8"/>
  <c r="T40" i="8" s="1"/>
  <c r="T43" i="8" s="1"/>
  <c r="O37" i="8"/>
  <c r="H37" i="8"/>
  <c r="H40" i="8" s="1"/>
  <c r="H43" i="8" s="1"/>
  <c r="G37" i="8"/>
  <c r="G40" i="8" s="1"/>
  <c r="G43" i="8" s="1"/>
  <c r="D37" i="8"/>
  <c r="D40" i="8" s="1"/>
  <c r="D43" i="8" s="1"/>
  <c r="AF36" i="8"/>
  <c r="AE36" i="8"/>
  <c r="AD36" i="8"/>
  <c r="AD10" i="8" s="1"/>
  <c r="AC36" i="8"/>
  <c r="AB36" i="8"/>
  <c r="AA36" i="8"/>
  <c r="Z36" i="8"/>
  <c r="Z10" i="8" s="1"/>
  <c r="Y36" i="8"/>
  <c r="X36" i="8"/>
  <c r="W36" i="8"/>
  <c r="V36" i="8"/>
  <c r="V10" i="8" s="1"/>
  <c r="U36" i="8"/>
  <c r="T36" i="8"/>
  <c r="S36" i="8"/>
  <c r="R36" i="8"/>
  <c r="R10" i="8" s="1"/>
  <c r="Q36" i="8"/>
  <c r="P36" i="8"/>
  <c r="O36" i="8"/>
  <c r="N36" i="8"/>
  <c r="N10" i="8" s="1"/>
  <c r="M36" i="8"/>
  <c r="L36" i="8"/>
  <c r="K36" i="8"/>
  <c r="J36" i="8"/>
  <c r="J10" i="8" s="1"/>
  <c r="I36" i="8"/>
  <c r="H36" i="8"/>
  <c r="G36" i="8"/>
  <c r="F36" i="8"/>
  <c r="F10" i="8" s="1"/>
  <c r="E36" i="8"/>
  <c r="D36" i="8"/>
  <c r="C36" i="8"/>
  <c r="AF34" i="8"/>
  <c r="AF37" i="8" s="1"/>
  <c r="AF40" i="8" s="1"/>
  <c r="AF43" i="8" s="1"/>
  <c r="AE34" i="8"/>
  <c r="AE37" i="8" s="1"/>
  <c r="AD34" i="8"/>
  <c r="AC34" i="8"/>
  <c r="AB34" i="8"/>
  <c r="AB37" i="8" s="1"/>
  <c r="AB40" i="8" s="1"/>
  <c r="AB43" i="8" s="1"/>
  <c r="AA34" i="8"/>
  <c r="AA37" i="8" s="1"/>
  <c r="AA40" i="8" s="1"/>
  <c r="AA43" i="8" s="1"/>
  <c r="Z34" i="8"/>
  <c r="Y34" i="8"/>
  <c r="Y37" i="8" s="1"/>
  <c r="Y40" i="8" s="1"/>
  <c r="Y43" i="8" s="1"/>
  <c r="X34" i="8"/>
  <c r="W34" i="8"/>
  <c r="V34" i="8"/>
  <c r="U34" i="8"/>
  <c r="U37" i="8" s="1"/>
  <c r="T34" i="8"/>
  <c r="S34" i="8"/>
  <c r="S37" i="8" s="1"/>
  <c r="S40" i="8" s="1"/>
  <c r="S43" i="8" s="1"/>
  <c r="R34" i="8"/>
  <c r="Q34" i="8"/>
  <c r="Q37" i="8" s="1"/>
  <c r="Q40" i="8" s="1"/>
  <c r="Q43" i="8" s="1"/>
  <c r="P34" i="8"/>
  <c r="P37" i="8" s="1"/>
  <c r="P40" i="8" s="1"/>
  <c r="P43" i="8" s="1"/>
  <c r="O34" i="8"/>
  <c r="N34" i="8"/>
  <c r="M34" i="8"/>
  <c r="M37" i="8" s="1"/>
  <c r="M40" i="8" s="1"/>
  <c r="M43" i="8" s="1"/>
  <c r="L34" i="8"/>
  <c r="L37" i="8" s="1"/>
  <c r="L40" i="8" s="1"/>
  <c r="L43" i="8" s="1"/>
  <c r="K34" i="8"/>
  <c r="K37" i="8" s="1"/>
  <c r="K40" i="8" s="1"/>
  <c r="K43" i="8" s="1"/>
  <c r="J34" i="8"/>
  <c r="I34" i="8"/>
  <c r="I37" i="8" s="1"/>
  <c r="I40" i="8" s="1"/>
  <c r="I43" i="8" s="1"/>
  <c r="H34" i="8"/>
  <c r="G34" i="8"/>
  <c r="F34" i="8"/>
  <c r="E34" i="8"/>
  <c r="E37" i="8" s="1"/>
  <c r="D34" i="8"/>
  <c r="C34" i="8"/>
  <c r="C37" i="8" s="1"/>
  <c r="C40" i="8" s="1"/>
  <c r="C43" i="8" s="1"/>
  <c r="AF28" i="8"/>
  <c r="AE28" i="8"/>
  <c r="AD28" i="8"/>
  <c r="AC28" i="8"/>
  <c r="AB28" i="8"/>
  <c r="AA28" i="8"/>
  <c r="Z28" i="8"/>
  <c r="Y28" i="8"/>
  <c r="X28" i="8"/>
  <c r="W28" i="8"/>
  <c r="V28" i="8"/>
  <c r="U28" i="8"/>
  <c r="T28" i="8"/>
  <c r="S28" i="8"/>
  <c r="R28" i="8"/>
  <c r="Q28" i="8"/>
  <c r="P28" i="8"/>
  <c r="O28" i="8"/>
  <c r="N28" i="8"/>
  <c r="M28" i="8"/>
  <c r="L28" i="8"/>
  <c r="K28" i="8"/>
  <c r="J28" i="8"/>
  <c r="I28" i="8"/>
  <c r="H28" i="8"/>
  <c r="G28" i="8"/>
  <c r="Q26" i="8"/>
  <c r="K26" i="8"/>
  <c r="AA21" i="8"/>
  <c r="S21" i="8"/>
  <c r="E19" i="8"/>
  <c r="F18" i="8"/>
  <c r="E18" i="8"/>
  <c r="D18" i="8"/>
  <c r="C18" i="8"/>
  <c r="AC17" i="8"/>
  <c r="AC35" i="7" s="1"/>
  <c r="AA17" i="8"/>
  <c r="Y17" i="8"/>
  <c r="U17" i="8"/>
  <c r="S17" i="8"/>
  <c r="Q17" i="8"/>
  <c r="M17" i="8"/>
  <c r="M35" i="7" s="1"/>
  <c r="K17" i="8"/>
  <c r="I17" i="8"/>
  <c r="I35" i="7" s="1"/>
  <c r="E17" i="8"/>
  <c r="C17" i="8"/>
  <c r="C19" i="8" s="1"/>
  <c r="AF16" i="8"/>
  <c r="AE16" i="8"/>
  <c r="AE17" i="8" s="1"/>
  <c r="AD16" i="8"/>
  <c r="AC16" i="8"/>
  <c r="AB16" i="8"/>
  <c r="AA16" i="8"/>
  <c r="Z16" i="8"/>
  <c r="Y16" i="8"/>
  <c r="X16" i="8"/>
  <c r="W16" i="8"/>
  <c r="W17" i="8" s="1"/>
  <c r="V16" i="8"/>
  <c r="U16" i="8"/>
  <c r="T16" i="8"/>
  <c r="S16" i="8"/>
  <c r="R16" i="8"/>
  <c r="Q16" i="8"/>
  <c r="P16" i="8"/>
  <c r="O16" i="8"/>
  <c r="O17" i="8" s="1"/>
  <c r="N16" i="8"/>
  <c r="M16" i="8"/>
  <c r="L16" i="8"/>
  <c r="K16" i="8"/>
  <c r="J16" i="8"/>
  <c r="I16" i="8"/>
  <c r="H16" i="8"/>
  <c r="G16" i="8"/>
  <c r="G17" i="8" s="1"/>
  <c r="F16" i="8"/>
  <c r="AF15" i="8"/>
  <c r="AE15" i="8"/>
  <c r="AD15" i="8"/>
  <c r="AC15" i="8"/>
  <c r="AB15" i="8"/>
  <c r="AA15" i="8"/>
  <c r="Z15" i="8"/>
  <c r="Y15" i="8"/>
  <c r="X15" i="8"/>
  <c r="W15" i="8"/>
  <c r="V15" i="8"/>
  <c r="U15" i="8"/>
  <c r="T15" i="8"/>
  <c r="S15" i="8"/>
  <c r="R15" i="8"/>
  <c r="Q15" i="8"/>
  <c r="P15" i="8"/>
  <c r="O15" i="8"/>
  <c r="N15" i="8"/>
  <c r="M15" i="8"/>
  <c r="L15" i="8"/>
  <c r="K15" i="8"/>
  <c r="J15" i="8"/>
  <c r="I15" i="8"/>
  <c r="H15" i="8"/>
  <c r="G15" i="8"/>
  <c r="F15" i="8"/>
  <c r="E15" i="8"/>
  <c r="D15" i="8"/>
  <c r="C15" i="8"/>
  <c r="AF14" i="8"/>
  <c r="AE14" i="8"/>
  <c r="AD14" i="8"/>
  <c r="AC14" i="8"/>
  <c r="AB14" i="8"/>
  <c r="AA14" i="8"/>
  <c r="Z14" i="8"/>
  <c r="Y14" i="8"/>
  <c r="X14" i="8"/>
  <c r="W14" i="8"/>
  <c r="V14" i="8"/>
  <c r="U14" i="8"/>
  <c r="T14" i="8"/>
  <c r="S14" i="8"/>
  <c r="R14" i="8"/>
  <c r="Q14" i="8"/>
  <c r="P14" i="8"/>
  <c r="O14" i="8"/>
  <c r="N14" i="8"/>
  <c r="M14" i="8"/>
  <c r="L14" i="8"/>
  <c r="K14" i="8"/>
  <c r="J14" i="8"/>
  <c r="I14" i="8"/>
  <c r="H14" i="8"/>
  <c r="G14" i="8"/>
  <c r="F14" i="8"/>
  <c r="E14" i="8"/>
  <c r="D14" i="8"/>
  <c r="C14" i="8"/>
  <c r="AF13" i="8"/>
  <c r="AE13" i="8"/>
  <c r="AD13" i="8"/>
  <c r="AC13" i="8"/>
  <c r="AB13" i="8"/>
  <c r="AA13" i="8"/>
  <c r="Z13" i="8"/>
  <c r="Y13" i="8"/>
  <c r="X13" i="8"/>
  <c r="W13" i="8"/>
  <c r="V13" i="8"/>
  <c r="U13" i="8"/>
  <c r="AF12" i="8"/>
  <c r="AE12" i="8"/>
  <c r="AD12" i="8"/>
  <c r="AC12" i="8"/>
  <c r="AB12" i="8"/>
  <c r="AA12" i="8"/>
  <c r="Z12" i="8"/>
  <c r="Y12" i="8"/>
  <c r="X12" i="8"/>
  <c r="W12" i="8"/>
  <c r="V12" i="8"/>
  <c r="U12" i="8"/>
  <c r="T12" i="8"/>
  <c r="S12" i="8"/>
  <c r="R12" i="8"/>
  <c r="Q12" i="8"/>
  <c r="P12" i="8"/>
  <c r="O12" i="8"/>
  <c r="N12" i="8"/>
  <c r="M12" i="8"/>
  <c r="L12" i="8"/>
  <c r="K12" i="8"/>
  <c r="J12" i="8"/>
  <c r="I12" i="8"/>
  <c r="H12" i="8"/>
  <c r="G12" i="8"/>
  <c r="F12" i="8"/>
  <c r="E12" i="8"/>
  <c r="D12" i="8"/>
  <c r="C12" i="8"/>
  <c r="AF11" i="8"/>
  <c r="AE11" i="8"/>
  <c r="AD11" i="8"/>
  <c r="AC11" i="8"/>
  <c r="AB11" i="8"/>
  <c r="AA11" i="8"/>
  <c r="Z11" i="8"/>
  <c r="Y11" i="8"/>
  <c r="X11" i="8"/>
  <c r="W11" i="8"/>
  <c r="V11" i="8"/>
  <c r="U11" i="8"/>
  <c r="T11" i="8"/>
  <c r="S11" i="8"/>
  <c r="R11" i="8"/>
  <c r="Q11" i="8"/>
  <c r="P11" i="8"/>
  <c r="O11" i="8"/>
  <c r="N11" i="8"/>
  <c r="M11" i="8"/>
  <c r="L11" i="8"/>
  <c r="K11" i="8"/>
  <c r="J11" i="8"/>
  <c r="I11" i="8"/>
  <c r="H11" i="8"/>
  <c r="G11" i="8"/>
  <c r="F11" i="8"/>
  <c r="E11" i="8"/>
  <c r="D11" i="8"/>
  <c r="C11" i="8"/>
  <c r="AF10" i="8"/>
  <c r="AE10" i="8"/>
  <c r="AC10" i="8"/>
  <c r="AB10" i="8"/>
  <c r="AA10" i="8"/>
  <c r="Y10" i="8"/>
  <c r="X10" i="8"/>
  <c r="W10" i="8"/>
  <c r="U10" i="8"/>
  <c r="T10" i="8"/>
  <c r="S10" i="8"/>
  <c r="Q10" i="8"/>
  <c r="P10" i="8"/>
  <c r="O10" i="8"/>
  <c r="M10" i="8"/>
  <c r="L10" i="8"/>
  <c r="K10" i="8"/>
  <c r="I10" i="8"/>
  <c r="H10" i="8"/>
  <c r="G10" i="8"/>
  <c r="E10" i="8"/>
  <c r="D10" i="8"/>
  <c r="C10" i="8"/>
  <c r="AF9" i="8"/>
  <c r="AE9" i="8"/>
  <c r="AD9" i="8"/>
  <c r="AC9" i="8"/>
  <c r="AB9" i="8"/>
  <c r="AA9" i="8"/>
  <c r="Z9" i="8"/>
  <c r="Y9" i="8"/>
  <c r="X9" i="8"/>
  <c r="W9" i="8"/>
  <c r="V9" i="8"/>
  <c r="U9" i="8"/>
  <c r="T9" i="8"/>
  <c r="S9" i="8"/>
  <c r="R9" i="8"/>
  <c r="Q9" i="8"/>
  <c r="P9" i="8"/>
  <c r="O9" i="8"/>
  <c r="N9" i="8"/>
  <c r="M9" i="8"/>
  <c r="L9" i="8"/>
  <c r="K9" i="8"/>
  <c r="J9" i="8"/>
  <c r="I9" i="8"/>
  <c r="H9" i="8"/>
  <c r="G9" i="8"/>
  <c r="F9" i="8"/>
  <c r="E9" i="8"/>
  <c r="D9" i="8"/>
  <c r="C9" i="8"/>
  <c r="AF8" i="8"/>
  <c r="AF17" i="8" s="1"/>
  <c r="AE8" i="8"/>
  <c r="AD8" i="8"/>
  <c r="AC8" i="8"/>
  <c r="AB8" i="8"/>
  <c r="AB17" i="8" s="1"/>
  <c r="AA8" i="8"/>
  <c r="Z8" i="8"/>
  <c r="Y8" i="8"/>
  <c r="X8" i="8"/>
  <c r="X17" i="8" s="1"/>
  <c r="W8" i="8"/>
  <c r="V8" i="8"/>
  <c r="U8" i="8"/>
  <c r="T8" i="8"/>
  <c r="T17" i="8" s="1"/>
  <c r="S8" i="8"/>
  <c r="R8" i="8"/>
  <c r="Q8" i="8"/>
  <c r="P8" i="8"/>
  <c r="P17" i="8" s="1"/>
  <c r="O8" i="8"/>
  <c r="N8" i="8"/>
  <c r="M8" i="8"/>
  <c r="L8" i="8"/>
  <c r="L17" i="8" s="1"/>
  <c r="K8" i="8"/>
  <c r="J8" i="8"/>
  <c r="I8" i="8"/>
  <c r="H8" i="8"/>
  <c r="H17" i="8" s="1"/>
  <c r="G8" i="8"/>
  <c r="F8" i="8"/>
  <c r="E8" i="8"/>
  <c r="D8" i="8"/>
  <c r="D17" i="8" s="1"/>
  <c r="D19" i="8" s="1"/>
  <c r="C8" i="8"/>
  <c r="AG53" i="7"/>
  <c r="AC45" i="7"/>
  <c r="AA45" i="7"/>
  <c r="S45" i="7"/>
  <c r="M45" i="7"/>
  <c r="K45" i="7"/>
  <c r="I45" i="7"/>
  <c r="A45" i="7"/>
  <c r="AF35" i="7"/>
  <c r="AF45" i="7" s="1"/>
  <c r="AB35" i="7"/>
  <c r="AB45" i="7" s="1"/>
  <c r="AA35" i="7"/>
  <c r="X35" i="7"/>
  <c r="X45" i="7" s="1"/>
  <c r="T35" i="7"/>
  <c r="T45" i="7" s="1"/>
  <c r="S35" i="7"/>
  <c r="P35" i="7"/>
  <c r="P45" i="7" s="1"/>
  <c r="L35" i="7"/>
  <c r="L45" i="7" s="1"/>
  <c r="K35" i="7"/>
  <c r="H35" i="7"/>
  <c r="H45" i="7" s="1"/>
  <c r="AB32" i="7"/>
  <c r="AA32" i="7"/>
  <c r="Z32" i="7"/>
  <c r="Y32" i="7"/>
  <c r="X32" i="7"/>
  <c r="W32" i="7"/>
  <c r="V32" i="7"/>
  <c r="U32" i="7"/>
  <c r="T32" i="7"/>
  <c r="S32" i="7"/>
  <c r="R32" i="7"/>
  <c r="Q32" i="7"/>
  <c r="P32" i="7"/>
  <c r="O32" i="7"/>
  <c r="N32" i="7"/>
  <c r="M32" i="7"/>
  <c r="L32" i="7"/>
  <c r="K32" i="7"/>
  <c r="J32" i="7"/>
  <c r="I32" i="7"/>
  <c r="H32" i="7"/>
  <c r="G32" i="7"/>
  <c r="AF31" i="7"/>
  <c r="AE31" i="7"/>
  <c r="AD31" i="7"/>
  <c r="AC31" i="7"/>
  <c r="AB31" i="7"/>
  <c r="AA31" i="7"/>
  <c r="Z31" i="7"/>
  <c r="Y31" i="7"/>
  <c r="X31" i="7"/>
  <c r="W31" i="7"/>
  <c r="V31" i="7"/>
  <c r="U31" i="7"/>
  <c r="T31" i="7"/>
  <c r="S31" i="7"/>
  <c r="R31" i="7"/>
  <c r="Q31" i="7"/>
  <c r="P31" i="7"/>
  <c r="O31" i="7"/>
  <c r="N31" i="7"/>
  <c r="M31" i="7"/>
  <c r="L31" i="7"/>
  <c r="K31" i="7"/>
  <c r="J31" i="7"/>
  <c r="I31" i="7"/>
  <c r="H31" i="7"/>
  <c r="G31" i="7"/>
  <c r="AB30" i="7"/>
  <c r="AA30" i="7"/>
  <c r="Z30" i="7"/>
  <c r="Y30" i="7"/>
  <c r="X30" i="7"/>
  <c r="W30" i="7"/>
  <c r="V30" i="7"/>
  <c r="U30" i="7"/>
  <c r="T30" i="7"/>
  <c r="S30" i="7"/>
  <c r="R30" i="7"/>
  <c r="Q30" i="7"/>
  <c r="P30" i="7"/>
  <c r="O30" i="7"/>
  <c r="N30" i="7"/>
  <c r="M30" i="7"/>
  <c r="L30" i="7"/>
  <c r="K30" i="7"/>
  <c r="J30" i="7"/>
  <c r="I30" i="7"/>
  <c r="H30" i="7"/>
  <c r="G30" i="7"/>
  <c r="W26" i="7"/>
  <c r="G26" i="7"/>
  <c r="AF25" i="7"/>
  <c r="AE25" i="7"/>
  <c r="AD25" i="7"/>
  <c r="AC25" i="7"/>
  <c r="AB25" i="7"/>
  <c r="AA25" i="7"/>
  <c r="Z25" i="7"/>
  <c r="Y25" i="7"/>
  <c r="X25" i="7"/>
  <c r="W25" i="7"/>
  <c r="V25" i="7"/>
  <c r="U25" i="7"/>
  <c r="T25" i="7"/>
  <c r="S25" i="7"/>
  <c r="R25" i="7"/>
  <c r="Q25" i="7"/>
  <c r="P25" i="7"/>
  <c r="O25" i="7"/>
  <c r="N25" i="7"/>
  <c r="M25" i="7"/>
  <c r="L25" i="7"/>
  <c r="K25" i="7"/>
  <c r="J25" i="7"/>
  <c r="I25" i="7"/>
  <c r="H25" i="7"/>
  <c r="G25" i="7"/>
  <c r="AE22" i="7"/>
  <c r="AE33" i="7" s="1"/>
  <c r="O22" i="7"/>
  <c r="O33" i="7" s="1"/>
  <c r="AF21" i="7"/>
  <c r="AC21" i="7"/>
  <c r="Z21" i="7"/>
  <c r="Y21" i="7"/>
  <c r="X21" i="7"/>
  <c r="U21" i="7"/>
  <c r="T21" i="7"/>
  <c r="R21" i="7"/>
  <c r="R22" i="7" s="1"/>
  <c r="R33" i="7" s="1"/>
  <c r="Q21" i="7"/>
  <c r="P21" i="7"/>
  <c r="M21" i="7"/>
  <c r="J21" i="7"/>
  <c r="I21" i="7"/>
  <c r="H21" i="7"/>
  <c r="E21" i="7"/>
  <c r="D21" i="7"/>
  <c r="AF20" i="7"/>
  <c r="AF22" i="7" s="1"/>
  <c r="AF33" i="7" s="1"/>
  <c r="AE20" i="7"/>
  <c r="AD20" i="7"/>
  <c r="AA20" i="7"/>
  <c r="AA22" i="7" s="1"/>
  <c r="AA33" i="7" s="1"/>
  <c r="X20" i="7"/>
  <c r="X22" i="7" s="1"/>
  <c r="X33" i="7" s="1"/>
  <c r="W20" i="7"/>
  <c r="V20" i="7"/>
  <c r="S20" i="7"/>
  <c r="S22" i="7" s="1"/>
  <c r="S33" i="7" s="1"/>
  <c r="R20" i="7"/>
  <c r="P20" i="7"/>
  <c r="P22" i="7" s="1"/>
  <c r="P33" i="7" s="1"/>
  <c r="O20" i="7"/>
  <c r="N20" i="7"/>
  <c r="K20" i="7"/>
  <c r="K22" i="7" s="1"/>
  <c r="K33" i="7" s="1"/>
  <c r="H20" i="7"/>
  <c r="H22" i="7" s="1"/>
  <c r="H33" i="7" s="1"/>
  <c r="G20" i="7"/>
  <c r="F20" i="7"/>
  <c r="C20" i="7"/>
  <c r="C22" i="7" s="1"/>
  <c r="AD18" i="7"/>
  <c r="AB18" i="7"/>
  <c r="Y18" i="7"/>
  <c r="V18" i="7"/>
  <c r="T18" i="7"/>
  <c r="N18" i="7"/>
  <c r="L18" i="7"/>
  <c r="I18" i="7"/>
  <c r="F18" i="7"/>
  <c r="D18" i="7"/>
  <c r="AF17" i="7"/>
  <c r="AE17" i="7"/>
  <c r="AE21" i="7" s="1"/>
  <c r="AE26" i="7" s="1"/>
  <c r="AD17" i="7"/>
  <c r="AD21" i="7" s="1"/>
  <c r="AC17" i="7"/>
  <c r="AB17" i="7"/>
  <c r="AB21" i="7" s="1"/>
  <c r="AA17" i="7"/>
  <c r="AA21" i="7" s="1"/>
  <c r="Z17" i="7"/>
  <c r="Z18" i="7" s="1"/>
  <c r="Y17" i="7"/>
  <c r="X17" i="7"/>
  <c r="W17" i="7"/>
  <c r="W21" i="7" s="1"/>
  <c r="W22" i="7" s="1"/>
  <c r="W33" i="7" s="1"/>
  <c r="V17" i="7"/>
  <c r="V21" i="7" s="1"/>
  <c r="U17" i="7"/>
  <c r="T17" i="7"/>
  <c r="S17" i="7"/>
  <c r="S21" i="7" s="1"/>
  <c r="R17" i="7"/>
  <c r="Q17" i="7"/>
  <c r="P17" i="7"/>
  <c r="O17" i="7"/>
  <c r="O21" i="7" s="1"/>
  <c r="O26" i="7" s="1"/>
  <c r="N17" i="7"/>
  <c r="N21" i="7" s="1"/>
  <c r="M17" i="7"/>
  <c r="L17" i="7"/>
  <c r="L21" i="7" s="1"/>
  <c r="K17" i="7"/>
  <c r="K21" i="7" s="1"/>
  <c r="J17" i="7"/>
  <c r="J18" i="7" s="1"/>
  <c r="I17" i="7"/>
  <c r="H17" i="7"/>
  <c r="G17" i="7"/>
  <c r="G21" i="7" s="1"/>
  <c r="G22" i="7" s="1"/>
  <c r="G33" i="7" s="1"/>
  <c r="F17" i="7"/>
  <c r="F21" i="7" s="1"/>
  <c r="E17" i="7"/>
  <c r="D17" i="7"/>
  <c r="C17" i="7"/>
  <c r="C21" i="7" s="1"/>
  <c r="AF16" i="7"/>
  <c r="AF18" i="7" s="1"/>
  <c r="AE16" i="7"/>
  <c r="AE18" i="7" s="1"/>
  <c r="AD16" i="7"/>
  <c r="AC16" i="7"/>
  <c r="AC20" i="7" s="1"/>
  <c r="AB16" i="7"/>
  <c r="AB20" i="7" s="1"/>
  <c r="AB22" i="7" s="1"/>
  <c r="AB33" i="7" s="1"/>
  <c r="AA16" i="7"/>
  <c r="AA18" i="7" s="1"/>
  <c r="Z16" i="7"/>
  <c r="Z20" i="7" s="1"/>
  <c r="Z22" i="7" s="1"/>
  <c r="Z33" i="7" s="1"/>
  <c r="Y16" i="7"/>
  <c r="Y20" i="7" s="1"/>
  <c r="Y22" i="7" s="1"/>
  <c r="X16" i="7"/>
  <c r="X18" i="7" s="1"/>
  <c r="W16" i="7"/>
  <c r="W18" i="7" s="1"/>
  <c r="V16" i="7"/>
  <c r="U16" i="7"/>
  <c r="U20" i="7" s="1"/>
  <c r="U22" i="7" s="1"/>
  <c r="T16" i="7"/>
  <c r="T20" i="7" s="1"/>
  <c r="T22" i="7" s="1"/>
  <c r="T33" i="7" s="1"/>
  <c r="S16" i="7"/>
  <c r="S18" i="7" s="1"/>
  <c r="R16" i="7"/>
  <c r="R18" i="7" s="1"/>
  <c r="Q16" i="7"/>
  <c r="Q20" i="7" s="1"/>
  <c r="Q22" i="7" s="1"/>
  <c r="P16" i="7"/>
  <c r="P18" i="7" s="1"/>
  <c r="O16" i="7"/>
  <c r="O18" i="7" s="1"/>
  <c r="N16" i="7"/>
  <c r="M16" i="7"/>
  <c r="M20" i="7" s="1"/>
  <c r="L16" i="7"/>
  <c r="L20" i="7" s="1"/>
  <c r="L22" i="7" s="1"/>
  <c r="L33" i="7" s="1"/>
  <c r="K16" i="7"/>
  <c r="K18" i="7" s="1"/>
  <c r="J16" i="7"/>
  <c r="J20" i="7" s="1"/>
  <c r="J22" i="7" s="1"/>
  <c r="J33" i="7" s="1"/>
  <c r="I16" i="7"/>
  <c r="I20" i="7" s="1"/>
  <c r="I22" i="7" s="1"/>
  <c r="H16" i="7"/>
  <c r="H18" i="7" s="1"/>
  <c r="G16" i="7"/>
  <c r="G18" i="7" s="1"/>
  <c r="F16" i="7"/>
  <c r="E16" i="7"/>
  <c r="E20" i="7" s="1"/>
  <c r="E22" i="7" s="1"/>
  <c r="D16" i="7"/>
  <c r="D20" i="7" s="1"/>
  <c r="D22" i="7" s="1"/>
  <c r="C16" i="7"/>
  <c r="C18" i="7" s="1"/>
  <c r="AC12" i="7"/>
  <c r="Z12" i="7"/>
  <c r="Z26" i="7" s="1"/>
  <c r="W12" i="7"/>
  <c r="V12" i="7"/>
  <c r="S12" i="7"/>
  <c r="S26" i="7" s="1"/>
  <c r="R12" i="7"/>
  <c r="R26" i="7" s="1"/>
  <c r="O12" i="7"/>
  <c r="N12" i="7"/>
  <c r="K12" i="7"/>
  <c r="K26" i="7" s="1"/>
  <c r="J12" i="7"/>
  <c r="J26" i="7" s="1"/>
  <c r="G12" i="7"/>
  <c r="F12" i="7"/>
  <c r="C12" i="7"/>
  <c r="AF11" i="7"/>
  <c r="AF13" i="7" s="1"/>
  <c r="AC11" i="7"/>
  <c r="AB11" i="7"/>
  <c r="Y11" i="7"/>
  <c r="X11" i="7"/>
  <c r="X13" i="7" s="1"/>
  <c r="U11" i="7"/>
  <c r="T11" i="7"/>
  <c r="Q11" i="7"/>
  <c r="P11" i="7"/>
  <c r="P13" i="7" s="1"/>
  <c r="M11" i="7"/>
  <c r="L11" i="7"/>
  <c r="I11" i="7"/>
  <c r="H11" i="7"/>
  <c r="H13" i="7" s="1"/>
  <c r="E11" i="7"/>
  <c r="D11" i="7"/>
  <c r="AF8" i="7"/>
  <c r="AF12" i="7" s="1"/>
  <c r="AF26" i="7" s="1"/>
  <c r="AF27" i="7" s="1"/>
  <c r="AF36" i="7" s="1"/>
  <c r="AF38" i="7" s="1"/>
  <c r="AF41" i="7" s="1"/>
  <c r="AE8" i="7"/>
  <c r="AE12" i="7" s="1"/>
  <c r="AD8" i="7"/>
  <c r="AD12" i="7" s="1"/>
  <c r="AD26" i="7" s="1"/>
  <c r="AC8" i="7"/>
  <c r="AB8" i="7"/>
  <c r="AB12" i="7" s="1"/>
  <c r="AB26" i="7" s="1"/>
  <c r="AB27" i="7" s="1"/>
  <c r="AB36" i="7" s="1"/>
  <c r="AA8" i="7"/>
  <c r="AA12" i="7" s="1"/>
  <c r="AA26" i="7" s="1"/>
  <c r="Z8" i="7"/>
  <c r="Y8" i="7"/>
  <c r="Y12" i="7" s="1"/>
  <c r="Y26" i="7" s="1"/>
  <c r="X8" i="7"/>
  <c r="X12" i="7" s="1"/>
  <c r="X26" i="7" s="1"/>
  <c r="X27" i="7" s="1"/>
  <c r="X36" i="7" s="1"/>
  <c r="W8" i="7"/>
  <c r="V8" i="7"/>
  <c r="U8" i="7"/>
  <c r="U12" i="7" s="1"/>
  <c r="U26" i="7" s="1"/>
  <c r="T8" i="7"/>
  <c r="T12" i="7" s="1"/>
  <c r="T26" i="7" s="1"/>
  <c r="T27" i="7" s="1"/>
  <c r="T36" i="7" s="1"/>
  <c r="S8" i="7"/>
  <c r="R8" i="7"/>
  <c r="Q8" i="7"/>
  <c r="Q12" i="7" s="1"/>
  <c r="Q26" i="7" s="1"/>
  <c r="P8" i="7"/>
  <c r="P12" i="7" s="1"/>
  <c r="P26" i="7" s="1"/>
  <c r="P27" i="7" s="1"/>
  <c r="P36" i="7" s="1"/>
  <c r="O8" i="7"/>
  <c r="N8" i="7"/>
  <c r="M8" i="7"/>
  <c r="M12" i="7" s="1"/>
  <c r="M26" i="7" s="1"/>
  <c r="L8" i="7"/>
  <c r="L12" i="7" s="1"/>
  <c r="L26" i="7" s="1"/>
  <c r="L27" i="7" s="1"/>
  <c r="L36" i="7" s="1"/>
  <c r="K8" i="7"/>
  <c r="J8" i="7"/>
  <c r="I8" i="7"/>
  <c r="I12" i="7" s="1"/>
  <c r="I26" i="7" s="1"/>
  <c r="H8" i="7"/>
  <c r="H12" i="7" s="1"/>
  <c r="H26" i="7" s="1"/>
  <c r="H27" i="7" s="1"/>
  <c r="H36" i="7" s="1"/>
  <c r="G8" i="7"/>
  <c r="F8" i="7"/>
  <c r="E8" i="7"/>
  <c r="E12" i="7" s="1"/>
  <c r="D8" i="7"/>
  <c r="D12" i="7" s="1"/>
  <c r="C8" i="7"/>
  <c r="AF7" i="7"/>
  <c r="AF9" i="7" s="1"/>
  <c r="AE7" i="7"/>
  <c r="AE9" i="7" s="1"/>
  <c r="AD7" i="7"/>
  <c r="AD9" i="7" s="1"/>
  <c r="AC7" i="7"/>
  <c r="AC9" i="7" s="1"/>
  <c r="AB7" i="7"/>
  <c r="AB9" i="7" s="1"/>
  <c r="AA7" i="7"/>
  <c r="AA9" i="7" s="1"/>
  <c r="Z7" i="7"/>
  <c r="Z9" i="7" s="1"/>
  <c r="Y7" i="7"/>
  <c r="Y9" i="7" s="1"/>
  <c r="X7" i="7"/>
  <c r="X9" i="7" s="1"/>
  <c r="W7" i="7"/>
  <c r="W9" i="7" s="1"/>
  <c r="V7" i="7"/>
  <c r="V11" i="7" s="1"/>
  <c r="V13" i="7" s="1"/>
  <c r="U7" i="7"/>
  <c r="U9" i="7" s="1"/>
  <c r="T7" i="7"/>
  <c r="T9" i="7" s="1"/>
  <c r="S7" i="7"/>
  <c r="S9" i="7" s="1"/>
  <c r="R7" i="7"/>
  <c r="R9" i="7" s="1"/>
  <c r="Q7" i="7"/>
  <c r="Q9" i="7" s="1"/>
  <c r="P7" i="7"/>
  <c r="P9" i="7" s="1"/>
  <c r="O7" i="7"/>
  <c r="O9" i="7" s="1"/>
  <c r="N7" i="7"/>
  <c r="N11" i="7" s="1"/>
  <c r="N13" i="7" s="1"/>
  <c r="M7" i="7"/>
  <c r="M9" i="7" s="1"/>
  <c r="L7" i="7"/>
  <c r="L9" i="7" s="1"/>
  <c r="K7" i="7"/>
  <c r="K9" i="7" s="1"/>
  <c r="J7" i="7"/>
  <c r="J9" i="7" s="1"/>
  <c r="I7" i="7"/>
  <c r="I9" i="7" s="1"/>
  <c r="H7" i="7"/>
  <c r="H9" i="7" s="1"/>
  <c r="G7" i="7"/>
  <c r="G9" i="7" s="1"/>
  <c r="F7" i="7"/>
  <c r="F11" i="7" s="1"/>
  <c r="F13" i="7" s="1"/>
  <c r="E7" i="7"/>
  <c r="E9" i="7" s="1"/>
  <c r="D7" i="7"/>
  <c r="D9" i="7" s="1"/>
  <c r="C7" i="7"/>
  <c r="C9" i="7" s="1"/>
  <c r="AF18" i="8" l="1"/>
  <c r="AF46" i="7"/>
  <c r="AF48" i="7" s="1"/>
  <c r="F22" i="7"/>
  <c r="N22" i="7"/>
  <c r="N33" i="7" s="1"/>
  <c r="D13" i="7"/>
  <c r="L13" i="7"/>
  <c r="T13" i="7"/>
  <c r="AB13" i="7"/>
  <c r="N26" i="7"/>
  <c r="V26" i="7"/>
  <c r="V27" i="7" s="1"/>
  <c r="V36" i="7" s="1"/>
  <c r="V22" i="7"/>
  <c r="V33" i="7" s="1"/>
  <c r="AD22" i="7"/>
  <c r="AD33" i="7" s="1"/>
  <c r="J27" i="7"/>
  <c r="J36" i="7" s="1"/>
  <c r="N27" i="7"/>
  <c r="N36" i="7" s="1"/>
  <c r="R27" i="7"/>
  <c r="R36" i="7" s="1"/>
  <c r="Z27" i="7"/>
  <c r="Z36" i="7" s="1"/>
  <c r="AD27" i="7"/>
  <c r="AD36" i="7" s="1"/>
  <c r="F9" i="7"/>
  <c r="N9" i="7"/>
  <c r="V9" i="7"/>
  <c r="M27" i="7"/>
  <c r="M36" i="7" s="1"/>
  <c r="M38" i="7" s="1"/>
  <c r="M41" i="7" s="1"/>
  <c r="U27" i="7"/>
  <c r="U36" i="7" s="1"/>
  <c r="J11" i="7"/>
  <c r="J13" i="7" s="1"/>
  <c r="R11" i="7"/>
  <c r="R13" i="7" s="1"/>
  <c r="Z11" i="7"/>
  <c r="Z13" i="7" s="1"/>
  <c r="AD11" i="7"/>
  <c r="AD13" i="7" s="1"/>
  <c r="AC26" i="7"/>
  <c r="AC27" i="7" s="1"/>
  <c r="AC36" i="7" s="1"/>
  <c r="AC38" i="7" s="1"/>
  <c r="AC41" i="7" s="1"/>
  <c r="I33" i="7"/>
  <c r="M22" i="7"/>
  <c r="M33" i="7" s="1"/>
  <c r="Q33" i="7"/>
  <c r="U33" i="7"/>
  <c r="Y33" i="7"/>
  <c r="AC22" i="7"/>
  <c r="AC33" i="7" s="1"/>
  <c r="Q18" i="7"/>
  <c r="G27" i="7"/>
  <c r="G36" i="7" s="1"/>
  <c r="K27" i="7"/>
  <c r="K36" i="7" s="1"/>
  <c r="K38" i="7" s="1"/>
  <c r="K41" i="7" s="1"/>
  <c r="O27" i="7"/>
  <c r="O36" i="7" s="1"/>
  <c r="S27" i="7"/>
  <c r="S36" i="7" s="1"/>
  <c r="W27" i="7"/>
  <c r="W36" i="7" s="1"/>
  <c r="AA27" i="7"/>
  <c r="AA36" i="7" s="1"/>
  <c r="AA38" i="7" s="1"/>
  <c r="AA41" i="7" s="1"/>
  <c r="AE27" i="7"/>
  <c r="AE36" i="7" s="1"/>
  <c r="G35" i="7"/>
  <c r="O35" i="7"/>
  <c r="W35" i="7"/>
  <c r="AE35" i="7"/>
  <c r="R22" i="9"/>
  <c r="R26" i="8"/>
  <c r="C11" i="7"/>
  <c r="C13" i="7" s="1"/>
  <c r="G11" i="7"/>
  <c r="G13" i="7" s="1"/>
  <c r="K11" i="7"/>
  <c r="K13" i="7" s="1"/>
  <c r="O11" i="7"/>
  <c r="O13" i="7" s="1"/>
  <c r="S11" i="7"/>
  <c r="S13" i="7" s="1"/>
  <c r="W11" i="7"/>
  <c r="W13" i="7" s="1"/>
  <c r="AA11" i="7"/>
  <c r="AA13" i="7" s="1"/>
  <c r="AE11" i="7"/>
  <c r="AE13" i="7" s="1"/>
  <c r="M18" i="7"/>
  <c r="AC18" i="7"/>
  <c r="S38" i="7"/>
  <c r="S41" i="7" s="1"/>
  <c r="L38" i="7"/>
  <c r="L41" i="7" s="1"/>
  <c r="T38" i="7"/>
  <c r="T41" i="7" s="1"/>
  <c r="AB38" i="7"/>
  <c r="AB41" i="7" s="1"/>
  <c r="U21" i="8"/>
  <c r="U35" i="7"/>
  <c r="W21" i="8"/>
  <c r="I27" i="7"/>
  <c r="I36" i="7" s="1"/>
  <c r="I38" i="7" s="1"/>
  <c r="I41" i="7" s="1"/>
  <c r="Q27" i="7"/>
  <c r="Q36" i="7" s="1"/>
  <c r="Y27" i="7"/>
  <c r="Y36" i="7" s="1"/>
  <c r="Y21" i="8"/>
  <c r="Y35" i="7"/>
  <c r="AC26" i="8"/>
  <c r="E13" i="7"/>
  <c r="I13" i="7"/>
  <c r="M13" i="7"/>
  <c r="Q13" i="7"/>
  <c r="U13" i="7"/>
  <c r="Y13" i="7"/>
  <c r="AC13" i="7"/>
  <c r="E18" i="7"/>
  <c r="U18" i="7"/>
  <c r="H38" i="7"/>
  <c r="H41" i="7" s="1"/>
  <c r="P38" i="7"/>
  <c r="P41" i="7" s="1"/>
  <c r="X38" i="7"/>
  <c r="X41" i="7" s="1"/>
  <c r="Q21" i="8"/>
  <c r="Q35" i="7"/>
  <c r="O21" i="8"/>
  <c r="M26" i="8"/>
  <c r="Q22" i="9"/>
  <c r="G26" i="8"/>
  <c r="F17" i="8"/>
  <c r="F19" i="8" s="1"/>
  <c r="G25" i="8" s="1"/>
  <c r="J17" i="8"/>
  <c r="N17" i="8"/>
  <c r="R17" i="8"/>
  <c r="V17" i="8"/>
  <c r="Z17" i="8"/>
  <c r="AD17" i="8"/>
  <c r="F37" i="8"/>
  <c r="F40" i="8" s="1"/>
  <c r="F43" i="8" s="1"/>
  <c r="J37" i="8"/>
  <c r="J40" i="8" s="1"/>
  <c r="J43" i="8" s="1"/>
  <c r="N37" i="8"/>
  <c r="N40" i="8" s="1"/>
  <c r="N43" i="8" s="1"/>
  <c r="R37" i="8"/>
  <c r="R40" i="8" s="1"/>
  <c r="R43" i="8" s="1"/>
  <c r="V37" i="8"/>
  <c r="V40" i="8" s="1"/>
  <c r="V43" i="8" s="1"/>
  <c r="P21" i="8"/>
  <c r="T21" i="8"/>
  <c r="X21" i="8"/>
  <c r="AB21" i="8"/>
  <c r="AF19" i="8"/>
  <c r="V22" i="9"/>
  <c r="V26" i="8"/>
  <c r="AA22" i="9"/>
  <c r="AA26" i="8"/>
  <c r="W26" i="8"/>
  <c r="W22" i="9"/>
  <c r="C19" i="9"/>
  <c r="C21" i="9" s="1"/>
  <c r="O19" i="9"/>
  <c r="S19" i="9"/>
  <c r="AE19" i="9"/>
  <c r="Z19" i="9"/>
  <c r="N19" i="9"/>
  <c r="AD19" i="9"/>
  <c r="E19" i="9"/>
  <c r="E21" i="9" s="1"/>
  <c r="I19" i="9"/>
  <c r="U19" i="9"/>
  <c r="Y19" i="9"/>
  <c r="J19" i="9"/>
  <c r="C33" i="9"/>
  <c r="G33" i="9"/>
  <c r="G35" i="9" s="1"/>
  <c r="K33" i="9"/>
  <c r="K35" i="9" s="1"/>
  <c r="O33" i="9"/>
  <c r="O35" i="9" s="1"/>
  <c r="S33" i="9"/>
  <c r="S35" i="9" s="1"/>
  <c r="W33" i="9"/>
  <c r="W35" i="9" s="1"/>
  <c r="AA33" i="9"/>
  <c r="AA35" i="9" s="1"/>
  <c r="AE33" i="9"/>
  <c r="AE35" i="9" s="1"/>
  <c r="Z37" i="8"/>
  <c r="Z40" i="8" s="1"/>
  <c r="Z43" i="8" s="1"/>
  <c r="AD37" i="8"/>
  <c r="AD40" i="8" s="1"/>
  <c r="AD43" i="8" s="1"/>
  <c r="D19" i="9"/>
  <c r="D21" i="9" s="1"/>
  <c r="H19" i="9"/>
  <c r="L19" i="9"/>
  <c r="P19" i="9"/>
  <c r="T19" i="9"/>
  <c r="X19" i="9"/>
  <c r="AB19" i="9"/>
  <c r="AF19" i="9"/>
  <c r="I18" i="8" l="1"/>
  <c r="I19" i="8" s="1"/>
  <c r="I43" i="7"/>
  <c r="I20" i="9" s="1"/>
  <c r="I27" i="8" s="1"/>
  <c r="I46" i="7"/>
  <c r="I48" i="7" s="1"/>
  <c r="M18" i="8"/>
  <c r="M19" i="8" s="1"/>
  <c r="M43" i="7"/>
  <c r="M20" i="9" s="1"/>
  <c r="M46" i="7"/>
  <c r="M48" i="7" s="1"/>
  <c r="AA18" i="8"/>
  <c r="AA19" i="8" s="1"/>
  <c r="AA46" i="7"/>
  <c r="AA48" i="7" s="1"/>
  <c r="K18" i="8"/>
  <c r="K19" i="8" s="1"/>
  <c r="K46" i="7"/>
  <c r="K48" i="7" s="1"/>
  <c r="AC18" i="8"/>
  <c r="AC19" i="8" s="1"/>
  <c r="AC43" i="7"/>
  <c r="AC20" i="9" s="1"/>
  <c r="AC46" i="7"/>
  <c r="AC48" i="7" s="1"/>
  <c r="X22" i="9"/>
  <c r="X26" i="8"/>
  <c r="H26" i="8"/>
  <c r="J26" i="8"/>
  <c r="AE26" i="8"/>
  <c r="P18" i="8"/>
  <c r="P19" i="8" s="1"/>
  <c r="P46" i="7"/>
  <c r="P48" i="7" s="1"/>
  <c r="P43" i="7"/>
  <c r="P20" i="9" s="1"/>
  <c r="P27" i="8" s="1"/>
  <c r="Y38" i="7"/>
  <c r="Y41" i="7" s="1"/>
  <c r="Y45" i="7"/>
  <c r="L18" i="8"/>
  <c r="L19" i="8" s="1"/>
  <c r="L46" i="7"/>
  <c r="L48" i="7" s="1"/>
  <c r="L43" i="7"/>
  <c r="L20" i="9" s="1"/>
  <c r="L27" i="8" s="1"/>
  <c r="W38" i="7"/>
  <c r="W41" i="7" s="1"/>
  <c r="W45" i="7"/>
  <c r="G38" i="7"/>
  <c r="G41" i="7" s="1"/>
  <c r="G45" i="7"/>
  <c r="T21" i="9"/>
  <c r="T23" i="9" s="1"/>
  <c r="T22" i="9"/>
  <c r="T26" i="8"/>
  <c r="Y22" i="9"/>
  <c r="Y26" i="8"/>
  <c r="S26" i="8"/>
  <c r="S22" i="9"/>
  <c r="AF49" i="7"/>
  <c r="R21" i="8"/>
  <c r="R35" i="7"/>
  <c r="Q38" i="7"/>
  <c r="Q41" i="7" s="1"/>
  <c r="Q45" i="7"/>
  <c r="AF26" i="8"/>
  <c r="P21" i="9"/>
  <c r="P23" i="9" s="1"/>
  <c r="P22" i="9"/>
  <c r="P26" i="8"/>
  <c r="U22" i="9"/>
  <c r="U26" i="8"/>
  <c r="N26" i="8"/>
  <c r="O22" i="9"/>
  <c r="O26" i="8"/>
  <c r="AD35" i="7"/>
  <c r="N35" i="7"/>
  <c r="AB18" i="8"/>
  <c r="AB19" i="8" s="1"/>
  <c r="AB46" i="7"/>
  <c r="AB48" i="7" s="1"/>
  <c r="AB43" i="7"/>
  <c r="AB20" i="9" s="1"/>
  <c r="AB27" i="8" s="1"/>
  <c r="S46" i="7"/>
  <c r="S48" i="7" s="1"/>
  <c r="S18" i="8"/>
  <c r="S19" i="8" s="1"/>
  <c r="AE38" i="7"/>
  <c r="AE41" i="7" s="1"/>
  <c r="AE45" i="7"/>
  <c r="O38" i="7"/>
  <c r="O41" i="7" s="1"/>
  <c r="O45" i="7"/>
  <c r="AB21" i="9"/>
  <c r="AB23" i="9" s="1"/>
  <c r="AB26" i="8"/>
  <c r="AB22" i="9"/>
  <c r="L21" i="9"/>
  <c r="L26" i="8"/>
  <c r="I21" i="9"/>
  <c r="I26" i="8"/>
  <c r="Z22" i="9"/>
  <c r="Z26" i="8"/>
  <c r="Z21" i="8"/>
  <c r="Z35" i="7"/>
  <c r="J35" i="7"/>
  <c r="X18" i="8"/>
  <c r="X19" i="8" s="1"/>
  <c r="X46" i="7"/>
  <c r="X48" i="7" s="1"/>
  <c r="X43" i="7"/>
  <c r="X20" i="9" s="1"/>
  <c r="X27" i="8" s="1"/>
  <c r="U38" i="7"/>
  <c r="U41" i="7" s="1"/>
  <c r="U45" i="7"/>
  <c r="T18" i="8"/>
  <c r="T19" i="8" s="1"/>
  <c r="T46" i="7"/>
  <c r="T48" i="7" s="1"/>
  <c r="T43" i="7"/>
  <c r="T20" i="9" s="1"/>
  <c r="T27" i="8" s="1"/>
  <c r="V21" i="8"/>
  <c r="V35" i="7"/>
  <c r="AD26" i="8"/>
  <c r="H18" i="8"/>
  <c r="H19" i="8" s="1"/>
  <c r="H46" i="7"/>
  <c r="H48" i="7" s="1"/>
  <c r="V45" i="7" l="1"/>
  <c r="V38" i="7"/>
  <c r="V41" i="7" s="1"/>
  <c r="N45" i="7"/>
  <c r="N38" i="7"/>
  <c r="N41" i="7" s="1"/>
  <c r="W18" i="8"/>
  <c r="W19" i="8" s="1"/>
  <c r="W46" i="7"/>
  <c r="AC27" i="8"/>
  <c r="AC21" i="9"/>
  <c r="AC23" i="9" s="1"/>
  <c r="X22" i="8"/>
  <c r="X49" i="7"/>
  <c r="Y25" i="8"/>
  <c r="T25" i="8"/>
  <c r="T29" i="8" s="1"/>
  <c r="T30" i="8" s="1"/>
  <c r="S22" i="8"/>
  <c r="S49" i="7"/>
  <c r="AD45" i="7"/>
  <c r="AD38" i="7"/>
  <c r="AD41" i="7" s="1"/>
  <c r="Q18" i="8"/>
  <c r="Q19" i="8" s="1"/>
  <c r="Q43" i="7"/>
  <c r="Q20" i="9" s="1"/>
  <c r="Q46" i="7"/>
  <c r="G43" i="7"/>
  <c r="G20" i="9" s="1"/>
  <c r="G18" i="8"/>
  <c r="G19" i="8" s="1"/>
  <c r="G46" i="7"/>
  <c r="X21" i="9"/>
  <c r="X23" i="9" s="1"/>
  <c r="AB25" i="8"/>
  <c r="AB29" i="8" s="1"/>
  <c r="AA22" i="8"/>
  <c r="AA49" i="7"/>
  <c r="N25" i="8"/>
  <c r="M49" i="7"/>
  <c r="H43" i="7"/>
  <c r="H20" i="9" s="1"/>
  <c r="U18" i="8"/>
  <c r="U19" i="8" s="1"/>
  <c r="U43" i="7"/>
  <c r="U20" i="9" s="1"/>
  <c r="U46" i="7"/>
  <c r="U48" i="7" s="1"/>
  <c r="J45" i="7"/>
  <c r="J38" i="7"/>
  <c r="J41" i="7" s="1"/>
  <c r="O18" i="8"/>
  <c r="O19" i="8" s="1"/>
  <c r="O46" i="7"/>
  <c r="O48" i="7" s="1"/>
  <c r="AB30" i="8"/>
  <c r="AB22" i="8"/>
  <c r="AB49" i="7"/>
  <c r="AC25" i="8"/>
  <c r="AC29" i="8" s="1"/>
  <c r="R45" i="7"/>
  <c r="R38" i="7"/>
  <c r="R41" i="7" s="1"/>
  <c r="W48" i="7"/>
  <c r="M25" i="8"/>
  <c r="M29" i="8" s="1"/>
  <c r="M30" i="8" s="1"/>
  <c r="L49" i="7"/>
  <c r="L25" i="8"/>
  <c r="L29" i="8" s="1"/>
  <c r="L30" i="8" s="1"/>
  <c r="K49" i="7"/>
  <c r="P22" i="8"/>
  <c r="P49" i="7"/>
  <c r="Q25" i="8"/>
  <c r="I25" i="8"/>
  <c r="I29" i="8" s="1"/>
  <c r="H49" i="7"/>
  <c r="T22" i="8"/>
  <c r="T49" i="7"/>
  <c r="U25" i="8"/>
  <c r="Z45" i="7"/>
  <c r="Z38" i="7"/>
  <c r="Z41" i="7" s="1"/>
  <c r="AE18" i="8"/>
  <c r="AE19" i="8" s="1"/>
  <c r="AE46" i="7"/>
  <c r="AE48" i="7" s="1"/>
  <c r="AF43" i="7"/>
  <c r="AF20" i="9" s="1"/>
  <c r="Q48" i="7"/>
  <c r="G48" i="7"/>
  <c r="Y18" i="8"/>
  <c r="Y19" i="8" s="1"/>
  <c r="Y43" i="7"/>
  <c r="Y20" i="9" s="1"/>
  <c r="Y46" i="7"/>
  <c r="Y48" i="7" s="1"/>
  <c r="AC30" i="8"/>
  <c r="AD25" i="8"/>
  <c r="AC49" i="7"/>
  <c r="M27" i="8"/>
  <c r="M21" i="9"/>
  <c r="J25" i="8"/>
  <c r="I30" i="8"/>
  <c r="I49" i="7"/>
  <c r="J18" i="8" l="1"/>
  <c r="J19" i="8" s="1"/>
  <c r="J46" i="7"/>
  <c r="J43" i="7"/>
  <c r="J20" i="9" s="1"/>
  <c r="K43" i="7"/>
  <c r="K20" i="9" s="1"/>
  <c r="G27" i="8"/>
  <c r="G29" i="8" s="1"/>
  <c r="G21" i="9"/>
  <c r="V18" i="8"/>
  <c r="V19" i="8" s="1"/>
  <c r="V46" i="7"/>
  <c r="V48" i="7" s="1"/>
  <c r="V43" i="7"/>
  <c r="V20" i="9" s="1"/>
  <c r="Y27" i="8"/>
  <c r="Y21" i="9"/>
  <c r="Y23" i="9" s="1"/>
  <c r="AF27" i="8"/>
  <c r="AF21" i="9"/>
  <c r="AF23" i="9" s="1"/>
  <c r="Z18" i="8"/>
  <c r="Z19" i="8" s="1"/>
  <c r="Z46" i="7"/>
  <c r="Z48" i="7" s="1"/>
  <c r="Z43" i="7"/>
  <c r="Z20" i="9" s="1"/>
  <c r="AA43" i="7"/>
  <c r="AA20" i="9" s="1"/>
  <c r="P25" i="8"/>
  <c r="P29" i="8" s="1"/>
  <c r="P30" i="8" s="1"/>
  <c r="O22" i="8"/>
  <c r="O49" i="7"/>
  <c r="Q27" i="8"/>
  <c r="Q21" i="9"/>
  <c r="Q23" i="9" s="1"/>
  <c r="N18" i="8"/>
  <c r="N19" i="8" s="1"/>
  <c r="N46" i="7"/>
  <c r="N43" i="7"/>
  <c r="N20" i="9" s="1"/>
  <c r="Z25" i="8"/>
  <c r="Y49" i="7"/>
  <c r="Y22" i="8"/>
  <c r="Q29" i="8"/>
  <c r="R18" i="8"/>
  <c r="R19" i="8" s="1"/>
  <c r="R46" i="7"/>
  <c r="R48" i="7" s="1"/>
  <c r="R43" i="7"/>
  <c r="R20" i="9" s="1"/>
  <c r="S43" i="7"/>
  <c r="S20" i="9" s="1"/>
  <c r="O43" i="7"/>
  <c r="O20" i="9" s="1"/>
  <c r="U27" i="8"/>
  <c r="U29" i="8" s="1"/>
  <c r="U30" i="8" s="1"/>
  <c r="U21" i="9"/>
  <c r="U23" i="9" s="1"/>
  <c r="G30" i="8"/>
  <c r="H25" i="8"/>
  <c r="H29" i="8" s="1"/>
  <c r="H30" i="8" s="1"/>
  <c r="G49" i="7"/>
  <c r="R25" i="8"/>
  <c r="Q30" i="8"/>
  <c r="Q49" i="7"/>
  <c r="Q22" i="8"/>
  <c r="Y29" i="8"/>
  <c r="Y30" i="8" s="1"/>
  <c r="N48" i="7"/>
  <c r="AF25" i="8"/>
  <c r="AE49" i="7"/>
  <c r="V25" i="8"/>
  <c r="U49" i="7"/>
  <c r="U22" i="8"/>
  <c r="AD18" i="8"/>
  <c r="AD19" i="8" s="1"/>
  <c r="AD46" i="7"/>
  <c r="AD43" i="7"/>
  <c r="AD20" i="9" s="1"/>
  <c r="X25" i="8"/>
  <c r="X29" i="8" s="1"/>
  <c r="X30" i="8" s="1"/>
  <c r="W22" i="8"/>
  <c r="W49" i="7"/>
  <c r="AE43" i="7"/>
  <c r="AE20" i="9" s="1"/>
  <c r="J48" i="7"/>
  <c r="H27" i="8"/>
  <c r="H21" i="9"/>
  <c r="AD48" i="7"/>
  <c r="W43" i="7"/>
  <c r="W20" i="9" s="1"/>
  <c r="W27" i="8" l="1"/>
  <c r="W21" i="9"/>
  <c r="W23" i="9" s="1"/>
  <c r="AD49" i="7"/>
  <c r="AD30" i="8"/>
  <c r="AE25" i="8"/>
  <c r="N49" i="7"/>
  <c r="O25" i="8"/>
  <c r="O29" i="8" s="1"/>
  <c r="O30" i="8" s="1"/>
  <c r="Z27" i="8"/>
  <c r="Z29" i="8" s="1"/>
  <c r="Z30" i="8" s="1"/>
  <c r="Z21" i="9"/>
  <c r="Z23" i="9" s="1"/>
  <c r="K27" i="8"/>
  <c r="K21" i="9"/>
  <c r="AE27" i="8"/>
  <c r="AE21" i="9"/>
  <c r="AE23" i="9" s="1"/>
  <c r="O27" i="8"/>
  <c r="O21" i="9"/>
  <c r="O23" i="9" s="1"/>
  <c r="R22" i="8"/>
  <c r="R49" i="7"/>
  <c r="S25" i="8"/>
  <c r="S29" i="8" s="1"/>
  <c r="S30" i="8" s="1"/>
  <c r="V22" i="8"/>
  <c r="V49" i="7"/>
  <c r="W25" i="8"/>
  <c r="J27" i="8"/>
  <c r="J29" i="8" s="1"/>
  <c r="J21" i="9"/>
  <c r="AD27" i="8"/>
  <c r="AD29" i="8" s="1"/>
  <c r="AD21" i="9"/>
  <c r="AD23" i="9" s="1"/>
  <c r="R29" i="8"/>
  <c r="R30" i="8" s="1"/>
  <c r="S27" i="8"/>
  <c r="S21" i="9"/>
  <c r="S23" i="9" s="1"/>
  <c r="N27" i="8"/>
  <c r="N29" i="8" s="1"/>
  <c r="N30" i="8" s="1"/>
  <c r="N21" i="9"/>
  <c r="Z22" i="8"/>
  <c r="Z49" i="7"/>
  <c r="AA25" i="8"/>
  <c r="AA29" i="8" s="1"/>
  <c r="AA30" i="8" s="1"/>
  <c r="AF29" i="8"/>
  <c r="AF30" i="8" s="1"/>
  <c r="R27" i="8"/>
  <c r="R21" i="9"/>
  <c r="R23" i="9" s="1"/>
  <c r="AA27" i="8"/>
  <c r="AA21" i="9"/>
  <c r="AA23" i="9" s="1"/>
  <c r="V27" i="8"/>
  <c r="V29" i="8" s="1"/>
  <c r="V30" i="8" s="1"/>
  <c r="V21" i="9"/>
  <c r="V23" i="9" s="1"/>
  <c r="J49" i="7"/>
  <c r="K25" i="8"/>
  <c r="K29" i="8" s="1"/>
  <c r="K30" i="8" s="1"/>
  <c r="J30" i="8"/>
  <c r="AE29" i="8" l="1"/>
  <c r="AE30" i="8" s="1"/>
  <c r="W29" i="8"/>
  <c r="W30" i="8" s="1"/>
  <c r="N32" i="5" l="1"/>
  <c r="AA33" i="5"/>
  <c r="Z33" i="5"/>
  <c r="Y33" i="5"/>
  <c r="X33" i="5"/>
  <c r="W33" i="5"/>
  <c r="V33" i="5"/>
  <c r="U33" i="5"/>
  <c r="T33" i="5"/>
  <c r="S33" i="5"/>
  <c r="R33" i="5"/>
  <c r="Q33" i="5"/>
  <c r="P33" i="5"/>
  <c r="O33" i="5"/>
  <c r="N33" i="5"/>
  <c r="N44" i="5" l="1"/>
  <c r="O32" i="5" s="1"/>
  <c r="AA20" i="5"/>
  <c r="AA22" i="5" s="1"/>
  <c r="Z20" i="5"/>
  <c r="Y20" i="5"/>
  <c r="Y22" i="5" s="1"/>
  <c r="X20" i="5"/>
  <c r="X22" i="5" s="1"/>
  <c r="W20" i="5"/>
  <c r="W22" i="5" s="1"/>
  <c r="V20" i="5"/>
  <c r="U20" i="5"/>
  <c r="U22" i="5" s="1"/>
  <c r="T20" i="5"/>
  <c r="T22" i="5" s="1"/>
  <c r="S20" i="5"/>
  <c r="S22" i="5" s="1"/>
  <c r="R20" i="5"/>
  <c r="Q20" i="5"/>
  <c r="P20" i="5"/>
  <c r="O20" i="5"/>
  <c r="N20" i="5"/>
  <c r="AA14" i="5"/>
  <c r="Z14" i="5"/>
  <c r="Y14" i="5"/>
  <c r="X14" i="5"/>
  <c r="W14" i="5"/>
  <c r="V14" i="5"/>
  <c r="U14" i="5"/>
  <c r="T14" i="5"/>
  <c r="S14" i="5"/>
  <c r="R14" i="5"/>
  <c r="Q14" i="5"/>
  <c r="P14" i="5"/>
  <c r="O14" i="5"/>
  <c r="N14" i="5"/>
  <c r="AF36" i="6"/>
  <c r="AE36" i="6"/>
  <c r="AD36" i="6"/>
  <c r="AC36" i="6"/>
  <c r="AB36" i="6"/>
  <c r="AA36" i="6"/>
  <c r="Z36" i="6"/>
  <c r="Y36" i="6"/>
  <c r="X36" i="6"/>
  <c r="AF35" i="6"/>
  <c r="AE35" i="6"/>
  <c r="AD35" i="6"/>
  <c r="AC35" i="6"/>
  <c r="AB35" i="6"/>
  <c r="AA35" i="6"/>
  <c r="Z35" i="6"/>
  <c r="Y35" i="6"/>
  <c r="X35" i="6"/>
  <c r="AF34" i="6"/>
  <c r="AE34" i="6"/>
  <c r="AD34" i="6"/>
  <c r="AC34" i="6"/>
  <c r="AB34" i="6"/>
  <c r="AA34" i="6"/>
  <c r="Z34" i="6"/>
  <c r="Y34" i="6"/>
  <c r="X34" i="6"/>
  <c r="AF33" i="6"/>
  <c r="AE33" i="6"/>
  <c r="AD33" i="6"/>
  <c r="AC33" i="6"/>
  <c r="AB33" i="6"/>
  <c r="Z33" i="6"/>
  <c r="Y33" i="6"/>
  <c r="X33" i="6"/>
  <c r="Q33" i="6"/>
  <c r="AA33" i="6" s="1"/>
  <c r="AF32" i="6"/>
  <c r="AE32" i="6"/>
  <c r="AD32" i="6"/>
  <c r="AC32" i="6"/>
  <c r="AB32" i="6"/>
  <c r="AA32" i="6"/>
  <c r="Z32" i="6"/>
  <c r="Y32" i="6"/>
  <c r="X32" i="6"/>
  <c r="AF31" i="6"/>
  <c r="AE31" i="6"/>
  <c r="AD31" i="6"/>
  <c r="AC31" i="6"/>
  <c r="AB31" i="6"/>
  <c r="AA31" i="6"/>
  <c r="Z31" i="6"/>
  <c r="Y31" i="6"/>
  <c r="X31" i="6"/>
  <c r="AF30" i="6"/>
  <c r="AE30" i="6"/>
  <c r="AD30" i="6"/>
  <c r="AC30" i="6"/>
  <c r="AB30" i="6"/>
  <c r="AA30" i="6"/>
  <c r="Z30" i="6"/>
  <c r="Y30" i="6"/>
  <c r="X30" i="6"/>
  <c r="AF29" i="6"/>
  <c r="AE29" i="6"/>
  <c r="AD29" i="6"/>
  <c r="AC29" i="6"/>
  <c r="AB29" i="6"/>
  <c r="AA29" i="6"/>
  <c r="Z29" i="6"/>
  <c r="Y29" i="6"/>
  <c r="X29" i="6"/>
  <c r="AF28" i="6"/>
  <c r="AE28" i="6"/>
  <c r="AD28" i="6"/>
  <c r="AC28" i="6"/>
  <c r="AB28" i="6"/>
  <c r="AA28" i="6"/>
  <c r="Z28" i="6"/>
  <c r="Y28" i="6"/>
  <c r="X28" i="6"/>
  <c r="AF27" i="6"/>
  <c r="AE27" i="6"/>
  <c r="AD27" i="6"/>
  <c r="AC27" i="6"/>
  <c r="AB27" i="6"/>
  <c r="AA27" i="6"/>
  <c r="Z27" i="6"/>
  <c r="Y27" i="6"/>
  <c r="X27" i="6"/>
  <c r="AF26" i="6"/>
  <c r="AE26" i="6"/>
  <c r="AD26" i="6"/>
  <c r="AC26" i="6"/>
  <c r="AB26" i="6"/>
  <c r="AA26" i="6"/>
  <c r="Z26" i="6"/>
  <c r="Y26" i="6"/>
  <c r="X26" i="6"/>
  <c r="AF25" i="6"/>
  <c r="AE25" i="6"/>
  <c r="AD25" i="6"/>
  <c r="AC25" i="6"/>
  <c r="AB25" i="6"/>
  <c r="AA25" i="6"/>
  <c r="Z25" i="6"/>
  <c r="Y25" i="6"/>
  <c r="X25" i="6"/>
  <c r="AF24" i="6"/>
  <c r="AE24" i="6"/>
  <c r="AD24" i="6"/>
  <c r="AC24" i="6"/>
  <c r="AB24" i="6"/>
  <c r="AA24" i="6"/>
  <c r="Z24" i="6"/>
  <c r="Y24" i="6"/>
  <c r="X24" i="6"/>
  <c r="AF23" i="6"/>
  <c r="AE23" i="6"/>
  <c r="AD23" i="6"/>
  <c r="AC23" i="6"/>
  <c r="AB23" i="6"/>
  <c r="AA23" i="6"/>
  <c r="Z23" i="6"/>
  <c r="Y23" i="6"/>
  <c r="X23" i="6"/>
  <c r="AF22" i="6"/>
  <c r="AE22" i="6"/>
  <c r="AD22" i="6"/>
  <c r="AC22" i="6"/>
  <c r="AB22" i="6"/>
  <c r="AA22" i="6"/>
  <c r="Z22" i="6"/>
  <c r="Y22" i="6"/>
  <c r="X22" i="6"/>
  <c r="AF21" i="6"/>
  <c r="AE21" i="6"/>
  <c r="AD21" i="6"/>
  <c r="AC21" i="6"/>
  <c r="AB21" i="6"/>
  <c r="AA21" i="6"/>
  <c r="Z21" i="6"/>
  <c r="Y21" i="6"/>
  <c r="X21" i="6"/>
  <c r="AF20" i="6"/>
  <c r="AE20" i="6"/>
  <c r="AD20" i="6"/>
  <c r="AC20" i="6"/>
  <c r="AB20" i="6"/>
  <c r="AA20" i="6"/>
  <c r="Z20" i="6"/>
  <c r="Y20" i="6"/>
  <c r="X20" i="6"/>
  <c r="AF19" i="6"/>
  <c r="AE19" i="6"/>
  <c r="AD19" i="6"/>
  <c r="AC19" i="6"/>
  <c r="AB19" i="6"/>
  <c r="AA19" i="6"/>
  <c r="Z19" i="6"/>
  <c r="Y19" i="6"/>
  <c r="X19" i="6"/>
  <c r="AF18" i="6"/>
  <c r="AE18" i="6"/>
  <c r="AD18" i="6"/>
  <c r="AC18" i="6"/>
  <c r="AB18" i="6"/>
  <c r="AA18" i="6"/>
  <c r="Z18" i="6"/>
  <c r="Y18" i="6"/>
  <c r="X18" i="6"/>
  <c r="AF17" i="6"/>
  <c r="AE17" i="6"/>
  <c r="AD17" i="6"/>
  <c r="AC17" i="6"/>
  <c r="AB17" i="6"/>
  <c r="AA17" i="6"/>
  <c r="Z17" i="6"/>
  <c r="Y17" i="6"/>
  <c r="X17" i="6"/>
  <c r="AF16" i="6"/>
  <c r="AE16" i="6"/>
  <c r="AD16" i="6"/>
  <c r="AC16" i="6"/>
  <c r="AB16" i="6"/>
  <c r="AA16" i="6"/>
  <c r="Z16" i="6"/>
  <c r="Y16" i="6"/>
  <c r="X16" i="6"/>
  <c r="AF15" i="6"/>
  <c r="AE15" i="6"/>
  <c r="AD15" i="6"/>
  <c r="AC15" i="6"/>
  <c r="AB15" i="6"/>
  <c r="AA15" i="6"/>
  <c r="Z15" i="6"/>
  <c r="Y15" i="6"/>
  <c r="X15" i="6"/>
  <c r="AF14" i="6"/>
  <c r="AE14" i="6"/>
  <c r="AD14" i="6"/>
  <c r="AC14" i="6"/>
  <c r="AB14" i="6"/>
  <c r="AA14" i="6"/>
  <c r="Z14" i="6"/>
  <c r="Y14" i="6"/>
  <c r="X14" i="6"/>
  <c r="AF13" i="6"/>
  <c r="AE13" i="6"/>
  <c r="AD13" i="6"/>
  <c r="AC13" i="6"/>
  <c r="AB13" i="6"/>
  <c r="AA13" i="6"/>
  <c r="Z13" i="6"/>
  <c r="Y13" i="6"/>
  <c r="X13" i="6"/>
  <c r="AF12" i="6"/>
  <c r="AE12" i="6"/>
  <c r="AD12" i="6"/>
  <c r="AC12" i="6"/>
  <c r="AB12" i="6"/>
  <c r="AA12" i="6"/>
  <c r="Z12" i="6"/>
  <c r="Y12" i="6"/>
  <c r="X12" i="6"/>
  <c r="AF11" i="6"/>
  <c r="AE11" i="6"/>
  <c r="AD11" i="6"/>
  <c r="AC11" i="6"/>
  <c r="AB11" i="6"/>
  <c r="AA11" i="6"/>
  <c r="Z11" i="6"/>
  <c r="Y11" i="6"/>
  <c r="X11" i="6"/>
  <c r="AF10" i="6"/>
  <c r="AE10" i="6"/>
  <c r="AD10" i="6"/>
  <c r="AC10" i="6"/>
  <c r="AB10" i="6"/>
  <c r="AA10" i="6"/>
  <c r="Z10" i="6"/>
  <c r="Y10" i="6"/>
  <c r="X10" i="6"/>
  <c r="AF9" i="6"/>
  <c r="AE9" i="6"/>
  <c r="AD9" i="6"/>
  <c r="AC9" i="6"/>
  <c r="AB9" i="6"/>
  <c r="AA9" i="6"/>
  <c r="Z9" i="6"/>
  <c r="Y9" i="6"/>
  <c r="X9" i="6"/>
  <c r="AF8" i="6"/>
  <c r="AE8" i="6"/>
  <c r="AD8" i="6"/>
  <c r="AC8" i="6"/>
  <c r="AB8" i="6"/>
  <c r="AA8" i="6"/>
  <c r="Z8" i="6"/>
  <c r="Y8" i="6"/>
  <c r="X8" i="6"/>
  <c r="AF7" i="6"/>
  <c r="AE7" i="6"/>
  <c r="AD7" i="6"/>
  <c r="AC7" i="6"/>
  <c r="AB7" i="6"/>
  <c r="AA7" i="6"/>
  <c r="Z7" i="6"/>
  <c r="Y7" i="6"/>
  <c r="X7" i="6"/>
  <c r="N2" i="6"/>
  <c r="N46" i="5" l="1"/>
  <c r="O44" i="5"/>
  <c r="P32" i="5" s="1"/>
  <c r="R22" i="5"/>
  <c r="V22" i="5"/>
  <c r="Z22" i="5"/>
  <c r="O22" i="5"/>
  <c r="P22" i="5"/>
  <c r="Q22" i="5"/>
  <c r="N22" i="5"/>
  <c r="P44" i="5" l="1"/>
  <c r="P46" i="5" s="1"/>
  <c r="O46" i="5"/>
  <c r="Y8" i="5"/>
  <c r="U8" i="5"/>
  <c r="U23" i="5" s="1"/>
  <c r="Q8" i="5"/>
  <c r="N8" i="5"/>
  <c r="N23" i="5" s="1"/>
  <c r="X8" i="5"/>
  <c r="X23" i="5" s="1"/>
  <c r="P8" i="5"/>
  <c r="T8" i="5"/>
  <c r="W8" i="5"/>
  <c r="W23" i="5" s="1"/>
  <c r="S8" i="5"/>
  <c r="S23" i="5" s="1"/>
  <c r="O8" i="5"/>
  <c r="O23" i="5" s="1"/>
  <c r="Z8" i="5"/>
  <c r="Z23" i="5" s="1"/>
  <c r="V8" i="5"/>
  <c r="V23" i="5" s="1"/>
  <c r="R8" i="5"/>
  <c r="R23" i="5" s="1"/>
  <c r="U15" i="5"/>
  <c r="U16" i="5" s="1"/>
  <c r="AA8" i="5"/>
  <c r="AA23" i="5" s="1"/>
  <c r="P15" i="5" l="1"/>
  <c r="P16" i="5" s="1"/>
  <c r="P23" i="5"/>
  <c r="Y15" i="5"/>
  <c r="Y16" i="5" s="1"/>
  <c r="Y23" i="5"/>
  <c r="T15" i="5"/>
  <c r="T16" i="5" s="1"/>
  <c r="T23" i="5"/>
  <c r="Q15" i="5"/>
  <c r="Q16" i="5" s="1"/>
  <c r="Q23" i="5"/>
  <c r="N10" i="5"/>
  <c r="N15" i="5"/>
  <c r="Q32" i="5"/>
  <c r="Q44" i="5"/>
  <c r="Q46" i="5" s="1"/>
  <c r="Y10" i="5"/>
  <c r="N16" i="5"/>
  <c r="U10" i="5"/>
  <c r="T10" i="5"/>
  <c r="P10" i="5"/>
  <c r="X10" i="5"/>
  <c r="X15" i="5"/>
  <c r="X16" i="5" s="1"/>
  <c r="Q10" i="5"/>
  <c r="R10" i="5"/>
  <c r="R15" i="5"/>
  <c r="R16" i="5" s="1"/>
  <c r="AA10" i="5"/>
  <c r="AA15" i="5"/>
  <c r="AA16" i="5" s="1"/>
  <c r="N24" i="5"/>
  <c r="O10" i="5"/>
  <c r="O15" i="5"/>
  <c r="O16" i="5" s="1"/>
  <c r="V10" i="5"/>
  <c r="V15" i="5"/>
  <c r="V16" i="5" s="1"/>
  <c r="W10" i="5"/>
  <c r="W15" i="5"/>
  <c r="W16" i="5" s="1"/>
  <c r="S10" i="5"/>
  <c r="S15" i="5"/>
  <c r="S16" i="5" s="1"/>
  <c r="Z10" i="5"/>
  <c r="Z15" i="5"/>
  <c r="Z16" i="5" s="1"/>
  <c r="R24" i="5" l="1"/>
  <c r="P24" i="5"/>
  <c r="Y24" i="5"/>
  <c r="S24" i="5"/>
  <c r="V24" i="5"/>
  <c r="Q24" i="5"/>
  <c r="T24" i="5"/>
  <c r="AA24" i="5"/>
  <c r="U24" i="5"/>
  <c r="Z24" i="5"/>
  <c r="W24" i="5"/>
  <c r="O24" i="5"/>
  <c r="X24" i="5"/>
  <c r="R32" i="5"/>
  <c r="R44" i="5" l="1"/>
  <c r="R46" i="5" s="1"/>
  <c r="S32" i="5" l="1"/>
  <c r="S44" i="5" l="1"/>
  <c r="S46" i="5" s="1"/>
  <c r="T32" i="5" l="1"/>
  <c r="AB8" i="5"/>
  <c r="AB10" i="5" s="1"/>
  <c r="T44" i="5" l="1"/>
  <c r="T46" i="5" s="1"/>
  <c r="U32" i="5" l="1"/>
  <c r="U44" i="5" l="1"/>
  <c r="U46" i="5" s="1"/>
  <c r="V32" i="5" l="1"/>
  <c r="V44" i="5" l="1"/>
  <c r="V46" i="5" s="1"/>
  <c r="W32" i="5" l="1"/>
  <c r="W44" i="5" l="1"/>
  <c r="W46" i="5" s="1"/>
  <c r="X32" i="5" l="1"/>
  <c r="X44" i="5" l="1"/>
  <c r="X46" i="5" s="1"/>
  <c r="Y32" i="5" l="1"/>
  <c r="Y44" i="5" l="1"/>
  <c r="Y46" i="5" s="1"/>
  <c r="Z32" i="5" l="1"/>
  <c r="Z44" i="5" l="1"/>
  <c r="Z46" i="5" s="1"/>
  <c r="AA32" i="5" l="1"/>
  <c r="AA44" i="5" s="1"/>
  <c r="AA46" i="5" s="1"/>
</calcChain>
</file>

<file path=xl/sharedStrings.xml><?xml version="1.0" encoding="utf-8"?>
<sst xmlns="http://schemas.openxmlformats.org/spreadsheetml/2006/main" count="352" uniqueCount="182">
  <si>
    <t>Pension Expenditure</t>
  </si>
  <si>
    <t>2018-19</t>
  </si>
  <si>
    <t>2019-20</t>
  </si>
  <si>
    <t>Fiscal Year</t>
  </si>
  <si>
    <t>Source</t>
  </si>
  <si>
    <t>1995-96</t>
  </si>
  <si>
    <t>1996-97</t>
  </si>
  <si>
    <t>1997-98</t>
  </si>
  <si>
    <t>1998-99</t>
  </si>
  <si>
    <t>1999-2000</t>
  </si>
  <si>
    <t>2000-01</t>
  </si>
  <si>
    <t>2001-02</t>
  </si>
  <si>
    <t>2002-03</t>
  </si>
  <si>
    <t>2003-04</t>
  </si>
  <si>
    <t>2004-05</t>
  </si>
  <si>
    <t>2005-06</t>
  </si>
  <si>
    <t>2006-07</t>
  </si>
  <si>
    <t>2007-08</t>
  </si>
  <si>
    <t>2008-09</t>
  </si>
  <si>
    <t>2009-10</t>
  </si>
  <si>
    <t>2010-11</t>
  </si>
  <si>
    <t>2011-12</t>
  </si>
  <si>
    <t>2012-13</t>
  </si>
  <si>
    <t>2013-14</t>
  </si>
  <si>
    <t>2014-15</t>
  </si>
  <si>
    <t>2015-16</t>
  </si>
  <si>
    <t>2016-17</t>
  </si>
  <si>
    <t>2017-18</t>
  </si>
  <si>
    <t>50% Pension Expenditure Reflecing Accounting Policy for Joint Plans</t>
  </si>
  <si>
    <t>Current period benefit cost</t>
  </si>
  <si>
    <t>formula - 50% of below</t>
  </si>
  <si>
    <t>Amortization of experience gains</t>
  </si>
  <si>
    <t>Pension interest expenditure</t>
  </si>
  <si>
    <t>Cost of plan amendment</t>
  </si>
  <si>
    <t>Less: recognition of unamortized experience gains</t>
  </si>
  <si>
    <t>Less: amortization of initial unfunded liability</t>
  </si>
  <si>
    <t>"initial ufl" sheet</t>
  </si>
  <si>
    <t>Less: amortization of cumulative transfers from other plans</t>
  </si>
  <si>
    <t>Amortization of difference in contributions</t>
  </si>
  <si>
    <t>"contributions" sheet</t>
  </si>
  <si>
    <t xml:space="preserve">formula </t>
  </si>
  <si>
    <t>Unrounded</t>
  </si>
  <si>
    <t>100% Pension Expenditure</t>
  </si>
  <si>
    <t>Data input</t>
  </si>
  <si>
    <t>Less: employee &amp; other employers' contributions</t>
  </si>
  <si>
    <t>"experience g(l)" sheet</t>
  </si>
  <si>
    <t>"Interest" sheet</t>
  </si>
  <si>
    <t>Recognition of unamortized experience gains</t>
  </si>
  <si>
    <t>formula</t>
  </si>
  <si>
    <t>"year end" sheet</t>
  </si>
  <si>
    <t xml:space="preserve">  100% Pension expenditure</t>
  </si>
  <si>
    <t>Pension Liability</t>
  </si>
  <si>
    <t>50% Pension Liability Reflecing Accounting Policy for Joint Plans</t>
  </si>
  <si>
    <t>Accrued benefit obligation, closing balance</t>
  </si>
  <si>
    <t>Less: pension fund assets, closing balance</t>
  </si>
  <si>
    <t>Unamortized experience gains</t>
  </si>
  <si>
    <t>Adjustment for different year ends</t>
  </si>
  <si>
    <t>Unamortized initial unfunded liability</t>
  </si>
  <si>
    <t>Unamortized difference in contributions</t>
  </si>
  <si>
    <t>Continuity</t>
  </si>
  <si>
    <t>Opening pension liability - March 31</t>
  </si>
  <si>
    <t>above</t>
  </si>
  <si>
    <t>Pension expenditure</t>
  </si>
  <si>
    <t>"expense" sheet</t>
  </si>
  <si>
    <t>Less: Employer contribution - fiscal year</t>
  </si>
  <si>
    <t>Data Input</t>
  </si>
  <si>
    <t>Closing pension liability - March 31</t>
  </si>
  <si>
    <t xml:space="preserve">  checking</t>
  </si>
  <si>
    <t>100% Pension Liability</t>
  </si>
  <si>
    <t xml:space="preserve">  Pension liability (surplus)</t>
  </si>
  <si>
    <t xml:space="preserve">  Pension liability at December 31</t>
  </si>
  <si>
    <t xml:space="preserve">  Pension liability at March 31</t>
  </si>
  <si>
    <t xml:space="preserve">Ontario Teachers' Pension Plan - PSAB Calculations </t>
  </si>
  <si>
    <t>Calendar Year</t>
  </si>
  <si>
    <t>Reclassification</t>
  </si>
  <si>
    <t>Adjustment for special payments - foregone CPI</t>
  </si>
  <si>
    <t>Adjustment for OTPP receivable from Proivnce</t>
  </si>
  <si>
    <t>n/a</t>
  </si>
  <si>
    <t>"CPI Special Payments" sheet</t>
  </si>
  <si>
    <t xml:space="preserve">  100% Pension expenditure before amortization of transfers</t>
  </si>
  <si>
    <t>1998-1999</t>
  </si>
  <si>
    <t>Calendar year</t>
  </si>
  <si>
    <t>Allowance to bring net pension asset to zero.</t>
  </si>
  <si>
    <t>OTPP</t>
  </si>
  <si>
    <t>Total Allowance</t>
  </si>
  <si>
    <t>Net Debt to Revenue and GDP Ratios</t>
  </si>
  <si>
    <t>to be updated</t>
  </si>
  <si>
    <t>Ontario</t>
  </si>
  <si>
    <t>2015 Public Accounts</t>
  </si>
  <si>
    <t>Comparison:  2016 Public Accounts vs. 2015 Public Accounts</t>
  </si>
  <si>
    <t>Net Debt As</t>
  </si>
  <si>
    <t>Accumulated</t>
  </si>
  <si>
    <t>Acc Deficit</t>
  </si>
  <si>
    <t>Deficit/</t>
  </si>
  <si>
    <t>GDP</t>
  </si>
  <si>
    <t>Net Debt</t>
  </si>
  <si>
    <t>Revenue</t>
  </si>
  <si>
    <t>% to GDP</t>
  </si>
  <si>
    <t>% to Revenue</t>
  </si>
  <si>
    <t>Deficit</t>
  </si>
  <si>
    <t>to GDP</t>
  </si>
  <si>
    <t>TCA</t>
  </si>
  <si>
    <t>(Surplus)</t>
  </si>
  <si>
    <t>Actual</t>
  </si>
  <si>
    <t>1989-90</t>
  </si>
  <si>
    <t>1990-91</t>
  </si>
  <si>
    <t>1991-92</t>
  </si>
  <si>
    <t>1992-93</t>
  </si>
  <si>
    <t>1993-94</t>
  </si>
  <si>
    <t>1994-95</t>
  </si>
  <si>
    <t xml:space="preserve">2002-03   </t>
  </si>
  <si>
    <t xml:space="preserve">2013-14 </t>
  </si>
  <si>
    <t xml:space="preserve">2014-15 </t>
  </si>
  <si>
    <t>2015-16 Outlook</t>
  </si>
  <si>
    <t>2016-17 Outlook</t>
  </si>
  <si>
    <t>2017-18 Outlook</t>
  </si>
  <si>
    <t>2018-19 Outlook</t>
  </si>
  <si>
    <t>Note: 2014-15 PA Accumulated Deficit includes the ONFA fair market value increase of $1,121 million.</t>
  </si>
  <si>
    <t>Note: 2014-15 PA :Accum deficit also includes $1,683 transitional impact of liabilities for Contaminated Sites</t>
  </si>
  <si>
    <t>Note: 2015-16 PA:  Accumulated Deficit includes the ONFA unrealized loss of $1,003 million.</t>
  </si>
  <si>
    <t>Prepared by OFA, FTD</t>
  </si>
  <si>
    <t xml:space="preserve">Net Debt </t>
  </si>
  <si>
    <t>Reported per "vs 2015 Actual Tab"</t>
  </si>
  <si>
    <t>Accumulated Deficit</t>
  </si>
  <si>
    <t>Adjustment for Total Allowance</t>
  </si>
  <si>
    <t>Restated Net Debt Number</t>
  </si>
  <si>
    <t>Reported</t>
  </si>
  <si>
    <t>Accum. Increase (Decrease) in Deficit</t>
  </si>
  <si>
    <t>Restated Accumulated Deficit</t>
  </si>
  <si>
    <t>Reconcile Reported</t>
  </si>
  <si>
    <t>Net Deficit/(Surplus)</t>
  </si>
  <si>
    <t>Opening Accumulated Deficit</t>
  </si>
  <si>
    <t xml:space="preserve">   - TCA</t>
  </si>
  <si>
    <t>Difference between reported</t>
  </si>
  <si>
    <t xml:space="preserve">   - BPS</t>
  </si>
  <si>
    <t xml:space="preserve">   - ONFA</t>
  </si>
  <si>
    <t xml:space="preserve">   - OEFC unfunded Liability</t>
  </si>
  <si>
    <t xml:space="preserve">   - Environmental Liablities</t>
  </si>
  <si>
    <t xml:space="preserve">   - School Boards Minor TCA</t>
  </si>
  <si>
    <t xml:space="preserve">   - IFRS Impact</t>
  </si>
  <si>
    <t xml:space="preserve">   - PSAB Transition</t>
  </si>
  <si>
    <t xml:space="preserve">   - ONFA beginning</t>
  </si>
  <si>
    <t>Closing Accumulated Deficit efore any Allowance adjustment</t>
  </si>
  <si>
    <t>Opening Adjustments made directly to accumulated deficit</t>
  </si>
  <si>
    <t>Market Value of Assets (MVA)</t>
  </si>
  <si>
    <t>Accrued Benefit Obligation (100%)</t>
  </si>
  <si>
    <t>Market Value of Assets (100%)</t>
  </si>
  <si>
    <t>(Asset)/Liability or (Surplus)/Deficit (100%)</t>
  </si>
  <si>
    <t>Accrued Benefit Obligation (50%)</t>
  </si>
  <si>
    <t>Market Value of Assets (50%)</t>
  </si>
  <si>
    <t>(Asset)/Liability or (Surplus)/Deficit (50%)</t>
  </si>
  <si>
    <t>Market Related Value of Assets (MRVA)</t>
  </si>
  <si>
    <t>Market Related Value of Assets (100%)</t>
  </si>
  <si>
    <t>Market Related Value of Assets (50%)</t>
  </si>
  <si>
    <t>Province's 50% Share</t>
  </si>
  <si>
    <r>
      <t xml:space="preserve">Unamortized gains/(losses) on </t>
    </r>
    <r>
      <rPr>
        <b/>
        <sz val="10"/>
        <rFont val="Arial"/>
        <family val="2"/>
      </rPr>
      <t>Market Related Value of Assets (MRVA)</t>
    </r>
  </si>
  <si>
    <t>"liability" sheet</t>
  </si>
  <si>
    <t>Add:  Difference between MVA vs. MRVA</t>
  </si>
  <si>
    <t>Unamortized gains/(losses) determined by Market Value of Assets (MVA)</t>
  </si>
  <si>
    <t>Other Unamortized amounts:</t>
  </si>
  <si>
    <t>difference 3 months (i.e. difference in year ends)</t>
  </si>
  <si>
    <t>other adjustments (OTPP Receivable, unamortized difference in contributions)</t>
  </si>
  <si>
    <t>Accrued Benefit Liability (Asset before valuation Allowance)</t>
  </si>
  <si>
    <t>Accrued Benefit Liability (Asset) before any valuation allowance (50% share)</t>
  </si>
  <si>
    <t>"Liability" Sheet</t>
  </si>
  <si>
    <t>Less:  Unamortized losses of MVA if any</t>
  </si>
  <si>
    <t>Adjusted Accrued Benefit Liability (Asset)</t>
  </si>
  <si>
    <t>Expected Future Benefit</t>
  </si>
  <si>
    <t>if assumed zero</t>
  </si>
  <si>
    <t>Valuation Allowance</t>
  </si>
  <si>
    <t>Expense as result of  Increase (reduction) in valuation Allowance</t>
  </si>
  <si>
    <t>Less:  Valuation Allowance</t>
  </si>
  <si>
    <t>Accrued Benefit (Asset) Liability after valuation Allowance</t>
  </si>
  <si>
    <t xml:space="preserve">  Pension liability (Asset) at March 31 Before Valuation</t>
  </si>
  <si>
    <t xml:space="preserve">  Valuation Allowance</t>
  </si>
  <si>
    <t>"Valuation Allowance" sheet</t>
  </si>
  <si>
    <t xml:space="preserve">  Pension Liability (Asset) after valuation Allowance</t>
  </si>
  <si>
    <t>Increase (reduction) in valuation allowance</t>
  </si>
  <si>
    <t xml:space="preserve">  Pension expense before valuation</t>
  </si>
  <si>
    <t xml:space="preserve">  Expense increase (reduction) in valuation Allowance</t>
  </si>
  <si>
    <t xml:space="preserve">  Pension Expense after valuation Allowance</t>
  </si>
  <si>
    <t>Change in Allowance (Increase/Decrease Expense)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</si>
</sst>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2">
    <numFmt numFmtId="41" formatCode="_-* #,##0_-;\-* #,##0_-;_-* &quot;-&quot;_-;_-@_-"/>
    <numFmt numFmtId="44" formatCode="_-&quot;$&quot;* #,##0.00_-;\-&quot;$&quot;* #,##0.00_-;_-&quot;$&quot;* &quot;-&quot;??_-;_-@_-"/>
    <numFmt numFmtId="43" formatCode="_-* #,##0.00_-;\-* #,##0.00_-;_-* &quot;-&quot;??_-;_-@_-"/>
    <numFmt numFmtId="164" formatCode="_(* #,##0.00_);_(* \(#,##0.00\);_(* &quot;-&quot;??_);_(@_)"/>
    <numFmt numFmtId="165" formatCode="_(* #,##0_);_(* \(#,##0\);_(* &quot;-&quot;??_);_(@_)"/>
    <numFmt numFmtId="166" formatCode="_(* #,##0.0_);_(* \(#,##0.0\);_(* &quot;-&quot;??_);_(@_)"/>
    <numFmt numFmtId="167" formatCode="_(* #,##0_);_(* \(#,##0\);_(* &quot;-&quot;_);_(@_)"/>
    <numFmt numFmtId="168" formatCode="0.0_);\(0.0\)"/>
    <numFmt numFmtId="169" formatCode="0000"/>
    <numFmt numFmtId="170" formatCode="00"/>
    <numFmt numFmtId="171" formatCode="_(&quot;$&quot;* #,##0.00_);_(&quot;$&quot;* \(#,##0.00\);_(&quot;$&quot;* &quot;-&quot;??_);_(@_)"/>
    <numFmt numFmtId="172" formatCode="&quot;$&quot;#,##0_);\(&quot;$&quot;#,##0\)"/>
  </numFmts>
  <fonts count="57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i/>
      <sz val="12"/>
      <name val="Arial"/>
      <family val="2"/>
    </font>
    <font>
      <i/>
      <sz val="10"/>
      <name val="Arial"/>
      <family val="2"/>
    </font>
    <font>
      <sz val="8"/>
      <color theme="6" tint="-0.499984740745262"/>
      <name val="Arial"/>
      <family val="2"/>
    </font>
    <font>
      <b/>
      <sz val="10"/>
      <color indexed="12"/>
      <name val="Arial"/>
      <family val="2"/>
    </font>
    <font>
      <sz val="10"/>
      <color indexed="10"/>
      <name val="Arial"/>
      <family val="2"/>
    </font>
    <font>
      <b/>
      <sz val="10"/>
      <color indexed="0"/>
      <name val="Tahoma"/>
      <family val="2"/>
    </font>
    <font>
      <sz val="11"/>
      <color indexed="8"/>
      <name val="Calibri"/>
      <family val="2"/>
    </font>
    <font>
      <b/>
      <sz val="10"/>
      <name val="Tahoma"/>
      <family val="2"/>
    </font>
    <font>
      <sz val="9"/>
      <name val="Arial"/>
      <family val="2"/>
    </font>
    <font>
      <sz val="10"/>
      <name val="Tahoma"/>
      <family val="2"/>
    </font>
    <font>
      <sz val="8"/>
      <name val="Arial"/>
      <family val="2"/>
    </font>
    <font>
      <b/>
      <sz val="11"/>
      <color indexed="8"/>
      <name val="Calibri"/>
      <family val="2"/>
    </font>
    <font>
      <sz val="11"/>
      <name val="Calibri"/>
      <family val="2"/>
      <scheme val="minor"/>
    </font>
    <font>
      <sz val="11"/>
      <name val="Calibri"/>
      <family val="2"/>
    </font>
    <font>
      <b/>
      <sz val="8"/>
      <color indexed="63"/>
      <name val="Arial"/>
      <family val="2"/>
    </font>
    <font>
      <sz val="11"/>
      <color theme="1"/>
      <name val="Calibri"/>
      <family val="2"/>
    </font>
    <font>
      <sz val="11"/>
      <color rgb="FF0070C0"/>
      <name val="Calibri"/>
      <family val="2"/>
      <scheme val="minor"/>
    </font>
    <font>
      <sz val="11"/>
      <color theme="3"/>
      <name val="Calibri"/>
      <family val="2"/>
    </font>
    <font>
      <sz val="11"/>
      <color rgb="FF0070C0"/>
      <name val="Calibri"/>
      <family val="2"/>
    </font>
    <font>
      <b/>
      <sz val="12"/>
      <color theme="1"/>
      <name val="Calibri"/>
      <family val="2"/>
      <scheme val="minor"/>
    </font>
    <font>
      <sz val="10"/>
      <color indexed="8"/>
      <name val="Arial"/>
      <family val="2"/>
    </font>
    <font>
      <sz val="11"/>
      <color indexed="9"/>
      <name val="Calibri"/>
      <family val="2"/>
    </font>
    <font>
      <sz val="10"/>
      <color indexed="9"/>
      <name val="Times New Roman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b/>
      <sz val="8"/>
      <color indexed="9"/>
      <name val="Arial"/>
      <family val="2"/>
    </font>
    <font>
      <b/>
      <sz val="10"/>
      <color indexed="9"/>
      <name val="Arial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4"/>
      <name val="Arial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u/>
      <sz val="10"/>
      <color indexed="12"/>
      <name val="Arial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0"/>
      <color theme="1"/>
      <name val="Times New Roman"/>
      <family val="2"/>
    </font>
    <font>
      <sz val="10"/>
      <name val="MS Sans Serif"/>
      <family val="2"/>
    </font>
    <font>
      <b/>
      <sz val="11"/>
      <color indexed="63"/>
      <name val="Calibri"/>
      <family val="2"/>
    </font>
    <font>
      <b/>
      <sz val="18"/>
      <color indexed="62"/>
      <name val="Cambria"/>
      <family val="1"/>
    </font>
    <font>
      <b/>
      <sz val="18"/>
      <color indexed="56"/>
      <name val="Cambria"/>
      <family val="2"/>
    </font>
    <font>
      <sz val="11"/>
      <color indexed="10"/>
      <name val="Calibri"/>
      <family val="2"/>
    </font>
    <font>
      <b/>
      <u/>
      <sz val="10"/>
      <name val="Arial"/>
      <family val="2"/>
    </font>
    <font>
      <sz val="12"/>
      <name val="Arial"/>
      <family val="2"/>
    </font>
    <font>
      <b/>
      <sz val="14"/>
      <color rgb="FF0000FF"/>
      <name val="Arial"/>
      <family val="2"/>
    </font>
    <font>
      <b/>
      <sz val="10"/>
      <color rgb="FF0000FF"/>
      <name val="Arial"/>
      <family val="2"/>
    </font>
    <font>
      <sz val="14"/>
      <name val="Arial"/>
      <family val="2"/>
    </font>
    <font>
      <sz val="10"/>
      <color rgb="FF0000FF"/>
      <name val="Arial"/>
      <family val="2"/>
    </font>
  </fonts>
  <fills count="51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indexed="40"/>
      </patternFill>
    </fill>
    <fill>
      <patternFill patternType="solid">
        <fgColor indexed="49"/>
      </patternFill>
    </fill>
    <fill>
      <patternFill patternType="solid">
        <fgColor indexed="45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theme="2"/>
        <bgColor indexed="64"/>
      </patternFill>
    </fill>
    <fill>
      <patternFill patternType="solid">
        <fgColor rgb="FF99FF9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indexed="31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24"/>
        <bgColor indexed="24"/>
      </patternFill>
    </fill>
    <fill>
      <patternFill patternType="solid">
        <fgColor indexed="31"/>
        <bgColor indexed="31"/>
      </patternFill>
    </fill>
    <fill>
      <patternFill patternType="solid">
        <fgColor indexed="44"/>
        <bgColor indexed="44"/>
      </patternFill>
    </fill>
    <fill>
      <patternFill patternType="solid">
        <fgColor indexed="62"/>
      </patternFill>
    </fill>
    <fill>
      <patternFill patternType="solid">
        <fgColor indexed="22"/>
        <bgColor indexed="22"/>
      </patternFill>
    </fill>
    <fill>
      <patternFill patternType="solid">
        <fgColor indexed="55"/>
        <bgColor indexed="55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32"/>
        <bgColor indexed="64"/>
      </patternFill>
    </fill>
    <fill>
      <patternFill patternType="lightUp">
        <fgColor indexed="9"/>
        <bgColor indexed="55"/>
      </patternFill>
    </fill>
    <fill>
      <patternFill patternType="lightUp">
        <fgColor indexed="9"/>
        <bgColor indexed="29"/>
      </patternFill>
    </fill>
    <fill>
      <patternFill patternType="lightUp">
        <fgColor indexed="9"/>
        <bgColor indexed="22"/>
      </patternFill>
    </fill>
    <fill>
      <patternFill patternType="solid">
        <fgColor indexed="43"/>
        <bgColor indexed="64"/>
      </patternFill>
    </fill>
    <fill>
      <patternFill patternType="solid">
        <fgColor indexed="26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92D050"/>
        <bgColor indexed="64"/>
      </patternFill>
    </fill>
  </fills>
  <borders count="20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/>
      <diagonal/>
    </border>
  </borders>
  <cellStyleXfs count="487">
    <xf numFmtId="0" fontId="0" fillId="0" borderId="0"/>
    <xf numFmtId="164" fontId="5" fillId="0" borderId="0" applyFont="0" applyFill="0" applyBorder="0" applyAlignment="0" applyProtection="0"/>
    <xf numFmtId="0" fontId="12" fillId="0" borderId="0"/>
    <xf numFmtId="43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4" fillId="9" borderId="0"/>
    <xf numFmtId="0" fontId="14" fillId="10" borderId="0"/>
    <xf numFmtId="0" fontId="14" fillId="11" borderId="0"/>
    <xf numFmtId="0" fontId="15" fillId="0" borderId="0" applyBorder="0"/>
    <xf numFmtId="0" fontId="1" fillId="0" borderId="0"/>
    <xf numFmtId="0" fontId="16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" borderId="1" applyNumberFormat="0" applyFont="0" applyAlignment="0" applyProtection="0"/>
    <xf numFmtId="0" fontId="14" fillId="12" borderId="0"/>
    <xf numFmtId="9" fontId="1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4" fillId="13" borderId="0"/>
    <xf numFmtId="164" fontId="13" fillId="0" borderId="0" applyFont="0" applyFill="0" applyBorder="0" applyAlignment="0" applyProtection="0"/>
    <xf numFmtId="0" fontId="5" fillId="0" borderId="0">
      <alignment vertical="top"/>
    </xf>
    <xf numFmtId="0" fontId="5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13" fillId="17" borderId="0" applyNumberFormat="0" applyBorder="0" applyAlignment="0" applyProtection="0"/>
    <xf numFmtId="0" fontId="13" fillId="11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1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4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5" borderId="0" applyNumberFormat="0" applyBorder="0" applyAlignment="0" applyProtection="0"/>
    <xf numFmtId="0" fontId="28" fillId="26" borderId="0" applyNumberFormat="0" applyBorder="0" applyAlignment="0" applyProtection="0"/>
    <xf numFmtId="0" fontId="28" fillId="26" borderId="0" applyNumberFormat="0" applyBorder="0" applyAlignment="0" applyProtection="0"/>
    <xf numFmtId="0" fontId="28" fillId="23" borderId="0" applyNumberFormat="0" applyBorder="0" applyAlignment="0" applyProtection="0"/>
    <xf numFmtId="0" fontId="28" fillId="24" borderId="0" applyNumberFormat="0" applyBorder="0" applyAlignment="0" applyProtection="0"/>
    <xf numFmtId="0" fontId="28" fillId="27" borderId="0" applyNumberFormat="0" applyBorder="0" applyAlignment="0" applyProtection="0"/>
    <xf numFmtId="0" fontId="28" fillId="10" borderId="0" applyNumberFormat="0" applyBorder="0" applyAlignment="0" applyProtection="0"/>
    <xf numFmtId="0" fontId="28" fillId="12" borderId="0" applyNumberFormat="0" applyBorder="0" applyAlignment="0" applyProtection="0"/>
    <xf numFmtId="0" fontId="13" fillId="28" borderId="0" applyNumberFormat="0" applyBorder="0" applyAlignment="0" applyProtection="0"/>
    <xf numFmtId="0" fontId="13" fillId="29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28" fillId="33" borderId="0" applyNumberFormat="0" applyBorder="0" applyAlignment="0" applyProtection="0"/>
    <xf numFmtId="0" fontId="28" fillId="34" borderId="0" applyNumberFormat="0" applyBorder="0" applyAlignment="0" applyProtection="0"/>
    <xf numFmtId="0" fontId="28" fillId="34" borderId="0" applyNumberFormat="0" applyBorder="0" applyAlignment="0" applyProtection="0"/>
    <xf numFmtId="0" fontId="28" fillId="34" borderId="0" applyNumberFormat="0" applyBorder="0" applyAlignment="0" applyProtection="0"/>
    <xf numFmtId="0" fontId="28" fillId="34" borderId="0" applyNumberFormat="0" applyBorder="0" applyAlignment="0" applyProtection="0"/>
    <xf numFmtId="0" fontId="28" fillId="34" borderId="0" applyNumberFormat="0" applyBorder="0" applyAlignment="0" applyProtection="0"/>
    <xf numFmtId="0" fontId="28" fillId="34" borderId="0" applyNumberFormat="0" applyBorder="0" applyAlignment="0" applyProtection="0"/>
    <xf numFmtId="0" fontId="28" fillId="34" borderId="0" applyNumberFormat="0" applyBorder="0" applyAlignment="0" applyProtection="0"/>
    <xf numFmtId="0" fontId="28" fillId="34" borderId="0" applyNumberFormat="0" applyBorder="0" applyAlignment="0" applyProtection="0"/>
    <xf numFmtId="0" fontId="28" fillId="34" borderId="0" applyNumberFormat="0" applyBorder="0" applyAlignment="0" applyProtection="0"/>
    <xf numFmtId="0" fontId="28" fillId="34" borderId="0" applyNumberFormat="0" applyBorder="0" applyAlignment="0" applyProtection="0"/>
    <xf numFmtId="0" fontId="28" fillId="34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28" fillId="32" borderId="0" applyNumberFormat="0" applyBorder="0" applyAlignment="0" applyProtection="0"/>
    <xf numFmtId="0" fontId="28" fillId="35" borderId="0" applyNumberFormat="0" applyBorder="0" applyAlignment="0" applyProtection="0"/>
    <xf numFmtId="0" fontId="28" fillId="35" borderId="0" applyNumberFormat="0" applyBorder="0" applyAlignment="0" applyProtection="0"/>
    <xf numFmtId="0" fontId="28" fillId="35" borderId="0" applyNumberFormat="0" applyBorder="0" applyAlignment="0" applyProtection="0"/>
    <xf numFmtId="0" fontId="28" fillId="35" borderId="0" applyNumberFormat="0" applyBorder="0" applyAlignment="0" applyProtection="0"/>
    <xf numFmtId="0" fontId="28" fillId="35" borderId="0" applyNumberFormat="0" applyBorder="0" applyAlignment="0" applyProtection="0"/>
    <xf numFmtId="0" fontId="28" fillId="35" borderId="0" applyNumberFormat="0" applyBorder="0" applyAlignment="0" applyProtection="0"/>
    <xf numFmtId="0" fontId="28" fillId="35" borderId="0" applyNumberFormat="0" applyBorder="0" applyAlignment="0" applyProtection="0"/>
    <xf numFmtId="0" fontId="28" fillId="35" borderId="0" applyNumberFormat="0" applyBorder="0" applyAlignment="0" applyProtection="0"/>
    <xf numFmtId="0" fontId="28" fillId="35" borderId="0" applyNumberFormat="0" applyBorder="0" applyAlignment="0" applyProtection="0"/>
    <xf numFmtId="0" fontId="28" fillId="35" borderId="0" applyNumberFormat="0" applyBorder="0" applyAlignment="0" applyProtection="0"/>
    <xf numFmtId="0" fontId="28" fillId="35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28" fillId="32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8" fillId="27" borderId="0" applyNumberFormat="0" applyBorder="0" applyAlignment="0" applyProtection="0"/>
    <xf numFmtId="0" fontId="28" fillId="27" borderId="0" applyNumberFormat="0" applyBorder="0" applyAlignment="0" applyProtection="0"/>
    <xf numFmtId="0" fontId="28" fillId="27" borderId="0" applyNumberFormat="0" applyBorder="0" applyAlignment="0" applyProtection="0"/>
    <xf numFmtId="0" fontId="28" fillId="27" borderId="0" applyNumberFormat="0" applyBorder="0" applyAlignment="0" applyProtection="0"/>
    <xf numFmtId="0" fontId="28" fillId="27" borderId="0" applyNumberFormat="0" applyBorder="0" applyAlignment="0" applyProtection="0"/>
    <xf numFmtId="0" fontId="28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28" fillId="3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13" fillId="36" borderId="0" applyNumberFormat="0" applyBorder="0" applyAlignment="0" applyProtection="0"/>
    <xf numFmtId="0" fontId="13" fillId="37" borderId="0" applyNumberFormat="0" applyBorder="0" applyAlignment="0" applyProtection="0"/>
    <xf numFmtId="0" fontId="28" fillId="37" borderId="0" applyNumberFormat="0" applyBorder="0" applyAlignment="0" applyProtection="0"/>
    <xf numFmtId="0" fontId="28" fillId="38" borderId="0" applyNumberFormat="0" applyBorder="0" applyAlignment="0" applyProtection="0"/>
    <xf numFmtId="0" fontId="28" fillId="38" borderId="0" applyNumberFormat="0" applyBorder="0" applyAlignment="0" applyProtection="0"/>
    <xf numFmtId="0" fontId="28" fillId="38" borderId="0" applyNumberFormat="0" applyBorder="0" applyAlignment="0" applyProtection="0"/>
    <xf numFmtId="0" fontId="28" fillId="38" borderId="0" applyNumberFormat="0" applyBorder="0" applyAlignment="0" applyProtection="0"/>
    <xf numFmtId="0" fontId="28" fillId="38" borderId="0" applyNumberFormat="0" applyBorder="0" applyAlignment="0" applyProtection="0"/>
    <xf numFmtId="0" fontId="28" fillId="38" borderId="0" applyNumberFormat="0" applyBorder="0" applyAlignment="0" applyProtection="0"/>
    <xf numFmtId="0" fontId="28" fillId="38" borderId="0" applyNumberFormat="0" applyBorder="0" applyAlignment="0" applyProtection="0"/>
    <xf numFmtId="0" fontId="28" fillId="38" borderId="0" applyNumberFormat="0" applyBorder="0" applyAlignment="0" applyProtection="0"/>
    <xf numFmtId="0" fontId="28" fillId="38" borderId="0" applyNumberFormat="0" applyBorder="0" applyAlignment="0" applyProtection="0"/>
    <xf numFmtId="0" fontId="28" fillId="38" borderId="0" applyNumberFormat="0" applyBorder="0" applyAlignment="0" applyProtection="0"/>
    <xf numFmtId="0" fontId="28" fillId="38" borderId="0" applyNumberFormat="0" applyBorder="0" applyAlignment="0" applyProtection="0"/>
    <xf numFmtId="0" fontId="30" fillId="11" borderId="0" applyNumberFormat="0" applyBorder="0" applyAlignment="0" applyProtection="0"/>
    <xf numFmtId="0" fontId="31" fillId="39" borderId="10" applyNumberFormat="0" applyAlignment="0" applyProtection="0"/>
    <xf numFmtId="0" fontId="32" fillId="40" borderId="11" applyNumberFormat="0" applyAlignment="0" applyProtection="0"/>
    <xf numFmtId="164" fontId="5" fillId="0" borderId="0" applyFont="0" applyFill="0" applyBorder="0" applyAlignment="0" applyProtection="0"/>
    <xf numFmtId="164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3" fillId="0" borderId="0" applyFont="0" applyFill="0" applyBorder="0" applyAlignment="0" applyProtection="0"/>
    <xf numFmtId="164" fontId="15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27" fillId="0" borderId="0">
      <alignment vertical="top"/>
    </xf>
    <xf numFmtId="0" fontId="27" fillId="0" borderId="0">
      <alignment vertical="top"/>
    </xf>
    <xf numFmtId="43" fontId="1" fillId="0" borderId="0" applyFont="0" applyFill="0" applyBorder="0" applyAlignment="0" applyProtection="0"/>
    <xf numFmtId="3" fontId="5" fillId="0" borderId="0" applyFont="0" applyFill="0" applyBorder="0" applyAlignment="0" applyProtection="0"/>
    <xf numFmtId="3" fontId="5" fillId="0" borderId="0" applyFont="0" applyFill="0" applyBorder="0" applyAlignment="0" applyProtection="0"/>
    <xf numFmtId="164" fontId="5" fillId="0" borderId="0" applyProtection="0">
      <protection locked="0"/>
    </xf>
    <xf numFmtId="164" fontId="5" fillId="0" borderId="0" applyProtection="0">
      <protection locked="0"/>
    </xf>
    <xf numFmtId="169" fontId="33" fillId="41" borderId="6">
      <alignment horizontal="right" vertical="top"/>
    </xf>
    <xf numFmtId="170" fontId="34" fillId="41" borderId="6">
      <alignment horizontal="center" vertical="top"/>
    </xf>
    <xf numFmtId="171" fontId="15" fillId="0" borderId="0" applyFont="0" applyFill="0" applyBorder="0" applyAlignment="0" applyProtection="0"/>
    <xf numFmtId="44" fontId="1" fillId="0" borderId="0" applyFont="0" applyFill="0" applyBorder="0" applyAlignment="0" applyProtection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4" fontId="5" fillId="0" borderId="0" applyFont="0" applyFill="0" applyBorder="0" applyAlignment="0" applyProtection="0"/>
    <xf numFmtId="14" fontId="5" fillId="0" borderId="0" applyFont="0" applyFill="0" applyBorder="0" applyAlignment="0" applyProtection="0"/>
    <xf numFmtId="0" fontId="18" fillId="42" borderId="0" applyNumberFormat="0" applyBorder="0" applyAlignment="0" applyProtection="0"/>
    <xf numFmtId="0" fontId="18" fillId="43" borderId="0" applyNumberFormat="0" applyBorder="0" applyAlignment="0" applyProtection="0"/>
    <xf numFmtId="0" fontId="18" fillId="44" borderId="0" applyNumberFormat="0" applyBorder="0" applyAlignment="0" applyProtection="0"/>
    <xf numFmtId="0" fontId="35" fillId="0" borderId="0" applyNumberFormat="0" applyFill="0" applyBorder="0" applyAlignment="0" applyProtection="0"/>
    <xf numFmtId="2" fontId="5" fillId="0" borderId="0" applyFont="0" applyFill="0" applyBorder="0" applyAlignment="0" applyProtection="0"/>
    <xf numFmtId="2" fontId="5" fillId="0" borderId="0" applyFont="0" applyFill="0" applyBorder="0" applyAlignment="0" applyProtection="0"/>
    <xf numFmtId="0" fontId="36" fillId="18" borderId="0" applyNumberFormat="0" applyBorder="0" applyAlignment="0" applyProtection="0"/>
    <xf numFmtId="0" fontId="37" fillId="45" borderId="0"/>
    <xf numFmtId="0" fontId="38" fillId="0" borderId="12" applyNumberFormat="0" applyFill="0" applyAlignment="0" applyProtection="0"/>
    <xf numFmtId="0" fontId="39" fillId="0" borderId="13" applyNumberFormat="0" applyFill="0" applyAlignment="0" applyProtection="0"/>
    <xf numFmtId="0" fontId="40" fillId="0" borderId="14" applyNumberFormat="0" applyFill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>
      <alignment vertical="top"/>
      <protection locked="0"/>
    </xf>
    <xf numFmtId="0" fontId="42" fillId="21" borderId="10" applyNumberFormat="0" applyAlignment="0" applyProtection="0"/>
    <xf numFmtId="0" fontId="6" fillId="45" borderId="0" applyNumberFormat="0">
      <alignment horizontal="left" vertical="top"/>
    </xf>
    <xf numFmtId="0" fontId="6" fillId="45" borderId="0" applyNumberFormat="0">
      <alignment horizontal="left" vertical="top"/>
    </xf>
    <xf numFmtId="0" fontId="43" fillId="0" borderId="15" applyNumberFormat="0" applyFill="0" applyAlignment="0" applyProtection="0"/>
    <xf numFmtId="0" fontId="6" fillId="45" borderId="0"/>
    <xf numFmtId="44" fontId="5" fillId="0" borderId="0" applyFont="0" applyFill="0" applyBorder="0" applyAlignment="0" applyProtection="0"/>
    <xf numFmtId="0" fontId="44" fillId="13" borderId="0" applyNumberFormat="0" applyBorder="0" applyAlignment="0" applyProtection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>
      <alignment vertical="top"/>
    </xf>
    <xf numFmtId="0" fontId="5" fillId="0" borderId="0">
      <alignment vertical="top"/>
    </xf>
    <xf numFmtId="0" fontId="4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5" fillId="0" borderId="0" applyBorder="0"/>
    <xf numFmtId="0" fontId="5" fillId="0" borderId="0"/>
    <xf numFmtId="0" fontId="5" fillId="0" borderId="0">
      <alignment vertical="top"/>
    </xf>
    <xf numFmtId="0" fontId="15" fillId="0" borderId="0" applyBorder="0"/>
    <xf numFmtId="0" fontId="15" fillId="0" borderId="0" applyBorder="0"/>
    <xf numFmtId="0" fontId="5" fillId="0" borderId="0"/>
    <xf numFmtId="0" fontId="5" fillId="0" borderId="0">
      <alignment vertical="top"/>
    </xf>
    <xf numFmtId="0" fontId="1" fillId="0" borderId="0"/>
    <xf numFmtId="0" fontId="1" fillId="0" borderId="0"/>
    <xf numFmtId="0" fontId="5" fillId="0" borderId="0">
      <alignment vertical="top"/>
    </xf>
    <xf numFmtId="0" fontId="5" fillId="0" borderId="0"/>
    <xf numFmtId="0" fontId="1" fillId="0" borderId="0"/>
    <xf numFmtId="0" fontId="1" fillId="0" borderId="0"/>
    <xf numFmtId="0" fontId="5" fillId="0" borderId="0"/>
    <xf numFmtId="0" fontId="27" fillId="0" borderId="0">
      <alignment vertical="top"/>
    </xf>
    <xf numFmtId="0" fontId="1" fillId="0" borderId="0"/>
    <xf numFmtId="0" fontId="15" fillId="0" borderId="0" applyBorder="0"/>
    <xf numFmtId="0" fontId="46" fillId="46" borderId="16" applyNumberFormat="0" applyFont="0" applyAlignment="0" applyProtection="0"/>
    <xf numFmtId="0" fontId="47" fillId="39" borderId="17" applyNumberFormat="0" applyAlignment="0" applyProtection="0"/>
    <xf numFmtId="9" fontId="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6" fillId="45" borderId="0">
      <alignment horizontal="right"/>
    </xf>
    <xf numFmtId="0" fontId="6" fillId="45" borderId="0">
      <alignment horizontal="right"/>
    </xf>
    <xf numFmtId="0" fontId="48" fillId="0" borderId="0" applyNumberFormat="0" applyFill="0" applyBorder="0" applyAlignment="0" applyProtection="0"/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4" fillId="45" borderId="0">
      <alignment horizontal="left"/>
    </xf>
    <xf numFmtId="0" fontId="49" fillId="0" borderId="0" applyNumberFormat="0" applyFill="0" applyBorder="0" applyAlignment="0" applyProtection="0"/>
    <xf numFmtId="0" fontId="18" fillId="0" borderId="18" applyNumberFormat="0" applyFill="0" applyAlignment="0" applyProtection="0"/>
    <xf numFmtId="0" fontId="50" fillId="0" borderId="0" applyNumberFormat="0" applyFill="0" applyBorder="0" applyAlignment="0" applyProtection="0"/>
    <xf numFmtId="43" fontId="5" fillId="0" borderId="0" applyFont="0" applyFill="0" applyBorder="0" applyAlignment="0" applyProtection="0"/>
  </cellStyleXfs>
  <cellXfs count="249">
    <xf numFmtId="0" fontId="0" fillId="0" borderId="0" xfId="0"/>
    <xf numFmtId="0" fontId="4" fillId="0" borderId="0" xfId="0" applyFont="1"/>
    <xf numFmtId="0" fontId="0" fillId="0" borderId="0" xfId="0" applyFill="1"/>
    <xf numFmtId="0" fontId="6" fillId="0" borderId="0" xfId="0" applyFont="1"/>
    <xf numFmtId="0" fontId="6" fillId="0" borderId="2" xfId="0" applyFont="1" applyBorder="1"/>
    <xf numFmtId="0" fontId="6" fillId="0" borderId="2" xfId="0" applyFont="1" applyBorder="1" applyAlignment="1">
      <alignment horizontal="center"/>
    </xf>
    <xf numFmtId="0" fontId="6" fillId="3" borderId="0" xfId="0" applyFont="1" applyFill="1"/>
    <xf numFmtId="165" fontId="0" fillId="0" borderId="0" xfId="1" applyNumberFormat="1" applyFont="1"/>
    <xf numFmtId="165" fontId="0" fillId="0" borderId="0" xfId="1" applyNumberFormat="1" applyFont="1" applyFill="1"/>
    <xf numFmtId="165" fontId="5" fillId="0" borderId="0" xfId="1" applyNumberFormat="1" applyFont="1" applyFill="1"/>
    <xf numFmtId="165" fontId="5" fillId="3" borderId="0" xfId="1" applyNumberFormat="1" applyFont="1" applyFill="1"/>
    <xf numFmtId="165" fontId="0" fillId="3" borderId="0" xfId="1" applyNumberFormat="1" applyFont="1" applyFill="1"/>
    <xf numFmtId="165" fontId="6" fillId="0" borderId="0" xfId="1" applyNumberFormat="1" applyFont="1"/>
    <xf numFmtId="165" fontId="0" fillId="0" borderId="3" xfId="1" applyNumberFormat="1" applyFont="1" applyBorder="1"/>
    <xf numFmtId="165" fontId="0" fillId="0" borderId="3" xfId="1" applyNumberFormat="1" applyFont="1" applyFill="1" applyBorder="1"/>
    <xf numFmtId="165" fontId="5" fillId="0" borderId="3" xfId="1" applyNumberFormat="1" applyFont="1" applyFill="1" applyBorder="1"/>
    <xf numFmtId="165" fontId="0" fillId="3" borderId="3" xfId="1" applyNumberFormat="1" applyFont="1" applyFill="1" applyBorder="1"/>
    <xf numFmtId="165" fontId="7" fillId="0" borderId="0" xfId="1" applyNumberFormat="1" applyFont="1"/>
    <xf numFmtId="165" fontId="5" fillId="0" borderId="0" xfId="1" applyNumberFormat="1" applyFont="1"/>
    <xf numFmtId="165" fontId="4" fillId="0" borderId="0" xfId="1" applyNumberFormat="1" applyFont="1"/>
    <xf numFmtId="165" fontId="6" fillId="0" borderId="0" xfId="1" quotePrefix="1" applyNumberFormat="1" applyFont="1"/>
    <xf numFmtId="165" fontId="0" fillId="0" borderId="0" xfId="1" applyNumberFormat="1" applyFont="1" applyBorder="1"/>
    <xf numFmtId="165" fontId="0" fillId="0" borderId="0" xfId="1" applyNumberFormat="1" applyFont="1" applyFill="1" applyBorder="1"/>
    <xf numFmtId="165" fontId="8" fillId="0" borderId="0" xfId="1" applyNumberFormat="1" applyFont="1"/>
    <xf numFmtId="165" fontId="0" fillId="0" borderId="3" xfId="1" applyNumberFormat="1" applyFont="1" applyBorder="1" applyAlignment="1">
      <alignment horizontal="right"/>
    </xf>
    <xf numFmtId="165" fontId="4" fillId="0" borderId="5" xfId="1" applyNumberFormat="1" applyFont="1" applyBorder="1"/>
    <xf numFmtId="165" fontId="5" fillId="0" borderId="3" xfId="1" applyNumberFormat="1" applyFont="1" applyBorder="1"/>
    <xf numFmtId="165" fontId="5" fillId="3" borderId="3" xfId="1" applyNumberFormat="1" applyFont="1" applyFill="1" applyBorder="1"/>
    <xf numFmtId="165" fontId="8" fillId="0" borderId="5" xfId="1" applyNumberFormat="1" applyFont="1" applyBorder="1"/>
    <xf numFmtId="165" fontId="8" fillId="0" borderId="5" xfId="1" applyNumberFormat="1" applyFont="1" applyFill="1" applyBorder="1"/>
    <xf numFmtId="165" fontId="8" fillId="3" borderId="5" xfId="1" applyNumberFormat="1" applyFont="1" applyFill="1" applyBorder="1"/>
    <xf numFmtId="165" fontId="8" fillId="0" borderId="0" xfId="1" applyNumberFormat="1" applyFont="1" applyFill="1"/>
    <xf numFmtId="165" fontId="8" fillId="3" borderId="0" xfId="1" applyNumberFormat="1" applyFont="1" applyFill="1"/>
    <xf numFmtId="165" fontId="0" fillId="0" borderId="4" xfId="1" applyNumberFormat="1" applyFont="1" applyBorder="1"/>
    <xf numFmtId="165" fontId="0" fillId="0" borderId="4" xfId="1" applyNumberFormat="1" applyFont="1" applyFill="1" applyBorder="1"/>
    <xf numFmtId="0" fontId="0" fillId="4" borderId="0" xfId="0" applyFill="1"/>
    <xf numFmtId="0" fontId="6" fillId="0" borderId="2" xfId="0" applyFont="1" applyFill="1" applyBorder="1" applyAlignment="1">
      <alignment horizontal="center"/>
    </xf>
    <xf numFmtId="0" fontId="6" fillId="4" borderId="2" xfId="0" applyFont="1" applyFill="1" applyBorder="1" applyAlignment="1">
      <alignment horizontal="center"/>
    </xf>
    <xf numFmtId="165" fontId="0" fillId="4" borderId="0" xfId="1" applyNumberFormat="1" applyFont="1" applyFill="1"/>
    <xf numFmtId="164" fontId="0" fillId="0" borderId="0" xfId="1" applyNumberFormat="1" applyFont="1" applyFill="1"/>
    <xf numFmtId="165" fontId="11" fillId="0" borderId="0" xfId="1" applyNumberFormat="1" applyFont="1" applyFill="1"/>
    <xf numFmtId="165" fontId="0" fillId="0" borderId="0" xfId="1" applyNumberFormat="1" applyFont="1" applyBorder="1" applyAlignment="1">
      <alignment horizontal="right"/>
    </xf>
    <xf numFmtId="165" fontId="0" fillId="0" borderId="0" xfId="1" applyNumberFormat="1" applyFont="1" applyFill="1" applyBorder="1" applyAlignment="1">
      <alignment horizontal="right"/>
    </xf>
    <xf numFmtId="164" fontId="0" fillId="0" borderId="0" xfId="1" applyNumberFormat="1" applyFont="1" applyFill="1" applyBorder="1" applyAlignment="1">
      <alignment horizontal="right"/>
    </xf>
    <xf numFmtId="165" fontId="0" fillId="4" borderId="0" xfId="1" applyNumberFormat="1" applyFont="1" applyFill="1" applyBorder="1" applyAlignment="1">
      <alignment horizontal="right"/>
    </xf>
    <xf numFmtId="165" fontId="0" fillId="0" borderId="3" xfId="1" applyNumberFormat="1" applyFont="1" applyFill="1" applyBorder="1" applyAlignment="1">
      <alignment horizontal="right"/>
    </xf>
    <xf numFmtId="164" fontId="0" fillId="0" borderId="3" xfId="1" applyNumberFormat="1" applyFont="1" applyFill="1" applyBorder="1" applyAlignment="1">
      <alignment horizontal="right"/>
    </xf>
    <xf numFmtId="165" fontId="0" fillId="4" borderId="3" xfId="1" applyNumberFormat="1" applyFont="1" applyFill="1" applyBorder="1" applyAlignment="1">
      <alignment horizontal="right"/>
    </xf>
    <xf numFmtId="165" fontId="5" fillId="4" borderId="0" xfId="1" applyNumberFormat="1" applyFont="1" applyFill="1"/>
    <xf numFmtId="3" fontId="5" fillId="0" borderId="0" xfId="1" applyNumberFormat="1" applyFont="1"/>
    <xf numFmtId="3" fontId="5" fillId="0" borderId="0" xfId="1" applyNumberFormat="1" applyFont="1" applyFill="1"/>
    <xf numFmtId="165" fontId="5" fillId="4" borderId="3" xfId="1" applyNumberFormat="1" applyFont="1" applyFill="1" applyBorder="1"/>
    <xf numFmtId="165" fontId="8" fillId="4" borderId="5" xfId="1" applyNumberFormat="1" applyFont="1" applyFill="1" applyBorder="1"/>
    <xf numFmtId="165" fontId="0" fillId="4" borderId="3" xfId="1" applyNumberFormat="1" applyFont="1" applyFill="1" applyBorder="1"/>
    <xf numFmtId="165" fontId="8" fillId="4" borderId="0" xfId="1" applyNumberFormat="1" applyFont="1" applyFill="1"/>
    <xf numFmtId="165" fontId="0" fillId="4" borderId="4" xfId="1" applyNumberFormat="1" applyFont="1" applyFill="1" applyBorder="1"/>
    <xf numFmtId="165" fontId="0" fillId="5" borderId="0" xfId="1" applyNumberFormat="1" applyFont="1" applyFill="1"/>
    <xf numFmtId="165" fontId="0" fillId="6" borderId="0" xfId="1" applyNumberFormat="1" applyFont="1" applyFill="1"/>
    <xf numFmtId="165" fontId="0" fillId="0" borderId="0" xfId="1" applyNumberFormat="1" applyFont="1" applyAlignment="1">
      <alignment horizontal="right"/>
    </xf>
    <xf numFmtId="165" fontId="0" fillId="7" borderId="0" xfId="1" applyNumberFormat="1" applyFont="1" applyFill="1"/>
    <xf numFmtId="165" fontId="0" fillId="5" borderId="3" xfId="1" applyNumberFormat="1" applyFont="1" applyFill="1" applyBorder="1"/>
    <xf numFmtId="165" fontId="0" fillId="6" borderId="3" xfId="1" applyNumberFormat="1" applyFont="1" applyFill="1" applyBorder="1"/>
    <xf numFmtId="165" fontId="4" fillId="0" borderId="0" xfId="1" applyNumberFormat="1" applyFont="1" applyFill="1"/>
    <xf numFmtId="165" fontId="0" fillId="8" borderId="0" xfId="1" applyNumberFormat="1" applyFont="1" applyFill="1"/>
    <xf numFmtId="165" fontId="0" fillId="4" borderId="0" xfId="1" applyNumberFormat="1" applyFont="1" applyFill="1" applyBorder="1"/>
    <xf numFmtId="165" fontId="0" fillId="5" borderId="0" xfId="1" applyNumberFormat="1" applyFont="1" applyFill="1" applyBorder="1"/>
    <xf numFmtId="165" fontId="0" fillId="6" borderId="0" xfId="1" applyNumberFormat="1" applyFont="1" applyFill="1" applyBorder="1"/>
    <xf numFmtId="165" fontId="5" fillId="5" borderId="0" xfId="1" applyNumberFormat="1" applyFont="1" applyFill="1"/>
    <xf numFmtId="165" fontId="5" fillId="6" borderId="0" xfId="1" applyNumberFormat="1" applyFont="1" applyFill="1"/>
    <xf numFmtId="0" fontId="17" fillId="0" borderId="0" xfId="0" applyFont="1" applyAlignment="1">
      <alignment horizontal="center"/>
    </xf>
    <xf numFmtId="0" fontId="5" fillId="0" borderId="0" xfId="0" applyFont="1"/>
    <xf numFmtId="49" fontId="6" fillId="14" borderId="0" xfId="0" applyNumberFormat="1" applyFont="1" applyFill="1" applyBorder="1" applyAlignment="1">
      <alignment horizontal="center"/>
    </xf>
    <xf numFmtId="165" fontId="0" fillId="0" borderId="0" xfId="0" applyNumberFormat="1"/>
    <xf numFmtId="165" fontId="6" fillId="0" borderId="0" xfId="0" applyNumberFormat="1" applyFont="1"/>
    <xf numFmtId="165" fontId="6" fillId="3" borderId="0" xfId="0" applyNumberFormat="1" applyFont="1" applyFill="1"/>
    <xf numFmtId="0" fontId="18" fillId="0" borderId="0" xfId="13" applyFont="1"/>
    <xf numFmtId="0" fontId="1" fillId="0" borderId="0" xfId="13"/>
    <xf numFmtId="0" fontId="1" fillId="0" borderId="0" xfId="13" applyFill="1"/>
    <xf numFmtId="0" fontId="1" fillId="3" borderId="0" xfId="13" applyFill="1"/>
    <xf numFmtId="0" fontId="3" fillId="0" borderId="7" xfId="13" applyFont="1" applyBorder="1" applyAlignment="1">
      <alignment horizontal="centerContinuous"/>
    </xf>
    <xf numFmtId="0" fontId="3" fillId="0" borderId="8" xfId="13" applyFont="1" applyBorder="1" applyAlignment="1">
      <alignment horizontal="centerContinuous"/>
    </xf>
    <xf numFmtId="0" fontId="3" fillId="0" borderId="8" xfId="13" applyFont="1" applyFill="1" applyBorder="1" applyAlignment="1">
      <alignment horizontal="centerContinuous"/>
    </xf>
    <xf numFmtId="0" fontId="1" fillId="0" borderId="8" xfId="13" applyBorder="1" applyAlignment="1">
      <alignment horizontal="centerContinuous"/>
    </xf>
    <xf numFmtId="0" fontId="1" fillId="0" borderId="8" xfId="13" applyFill="1" applyBorder="1" applyAlignment="1">
      <alignment horizontal="centerContinuous"/>
    </xf>
    <xf numFmtId="0" fontId="1" fillId="0" borderId="9" xfId="13" applyBorder="1" applyAlignment="1">
      <alignment horizontal="centerContinuous"/>
    </xf>
    <xf numFmtId="0" fontId="1" fillId="0" borderId="0" xfId="13" applyFill="1" applyAlignment="1">
      <alignment horizontal="center"/>
    </xf>
    <xf numFmtId="0" fontId="1" fillId="0" borderId="0" xfId="13" applyAlignment="1">
      <alignment horizontal="center"/>
    </xf>
    <xf numFmtId="3" fontId="1" fillId="0" borderId="0" xfId="13" applyNumberFormat="1" applyFill="1"/>
    <xf numFmtId="165" fontId="1" fillId="0" borderId="0" xfId="26" applyNumberFormat="1" applyFont="1"/>
    <xf numFmtId="166" fontId="1" fillId="0" borderId="0" xfId="26" applyNumberFormat="1" applyFont="1"/>
    <xf numFmtId="166" fontId="1" fillId="0" borderId="0" xfId="26" applyNumberFormat="1" applyFont="1" applyFill="1"/>
    <xf numFmtId="165" fontId="13" fillId="0" borderId="0" xfId="26" applyNumberFormat="1" applyFont="1" applyFill="1"/>
    <xf numFmtId="3" fontId="19" fillId="0" borderId="0" xfId="13" applyNumberFormat="1" applyFont="1" applyFill="1"/>
    <xf numFmtId="166" fontId="19" fillId="0" borderId="0" xfId="26" applyNumberFormat="1" applyFont="1"/>
    <xf numFmtId="166" fontId="19" fillId="0" borderId="0" xfId="26" applyNumberFormat="1" applyFont="1" applyFill="1"/>
    <xf numFmtId="165" fontId="19" fillId="0" borderId="0" xfId="26" applyNumberFormat="1" applyFont="1"/>
    <xf numFmtId="165" fontId="20" fillId="0" borderId="0" xfId="26" applyNumberFormat="1" applyFont="1" applyFill="1"/>
    <xf numFmtId="165" fontId="1" fillId="0" borderId="0" xfId="26" applyNumberFormat="1" applyFont="1" applyFill="1"/>
    <xf numFmtId="0" fontId="1" fillId="0" borderId="0" xfId="13" applyFill="1" applyBorder="1"/>
    <xf numFmtId="167" fontId="21" fillId="0" borderId="0" xfId="27" applyNumberFormat="1" applyFont="1" applyFill="1" applyBorder="1">
      <alignment vertical="top"/>
    </xf>
    <xf numFmtId="165" fontId="22" fillId="0" borderId="0" xfId="26" applyNumberFormat="1" applyFont="1" applyFill="1"/>
    <xf numFmtId="165" fontId="1" fillId="0" borderId="0" xfId="13" applyNumberFormat="1"/>
    <xf numFmtId="165" fontId="19" fillId="0" borderId="0" xfId="26" applyNumberFormat="1" applyFont="1" applyFill="1"/>
    <xf numFmtId="165" fontId="23" fillId="0" borderId="0" xfId="26" applyNumberFormat="1" applyFont="1" applyFill="1"/>
    <xf numFmtId="165" fontId="24" fillId="0" borderId="0" xfId="26" applyNumberFormat="1" applyFont="1" applyFill="1"/>
    <xf numFmtId="165" fontId="25" fillId="0" borderId="0" xfId="26" applyNumberFormat="1" applyFont="1" applyFill="1"/>
    <xf numFmtId="3" fontId="19" fillId="15" borderId="0" xfId="13" applyNumberFormat="1" applyFont="1" applyFill="1"/>
    <xf numFmtId="0" fontId="2" fillId="0" borderId="0" xfId="13" applyFont="1"/>
    <xf numFmtId="3" fontId="19" fillId="16" borderId="0" xfId="13" applyNumberFormat="1" applyFont="1" applyFill="1"/>
    <xf numFmtId="3" fontId="19" fillId="3" borderId="0" xfId="13" applyNumberFormat="1" applyFont="1" applyFill="1"/>
    <xf numFmtId="166" fontId="23" fillId="3" borderId="0" xfId="26" applyNumberFormat="1" applyFont="1" applyFill="1"/>
    <xf numFmtId="166" fontId="19" fillId="3" borderId="0" xfId="26" applyNumberFormat="1" applyFont="1" applyFill="1"/>
    <xf numFmtId="165" fontId="19" fillId="3" borderId="0" xfId="26" applyNumberFormat="1" applyFont="1" applyFill="1"/>
    <xf numFmtId="165" fontId="1" fillId="0" borderId="0" xfId="13" applyNumberFormat="1" applyFill="1"/>
    <xf numFmtId="165" fontId="1" fillId="0" borderId="0" xfId="13" applyNumberFormat="1" applyFill="1" applyBorder="1"/>
    <xf numFmtId="0" fontId="20" fillId="0" borderId="0" xfId="13" applyFont="1"/>
    <xf numFmtId="41" fontId="21" fillId="0" borderId="0" xfId="28" applyNumberFormat="1" applyFont="1" applyFill="1" applyBorder="1">
      <alignment vertical="top"/>
    </xf>
    <xf numFmtId="41" fontId="21" fillId="0" borderId="0" xfId="28" applyNumberFormat="1" applyFont="1" applyFill="1" applyBorder="1" applyAlignment="1"/>
    <xf numFmtId="15" fontId="1" fillId="0" borderId="0" xfId="13" applyNumberFormat="1"/>
    <xf numFmtId="168" fontId="26" fillId="0" borderId="0" xfId="13" applyNumberFormat="1" applyFont="1" applyFill="1"/>
    <xf numFmtId="3" fontId="0" fillId="0" borderId="0" xfId="0" applyNumberFormat="1"/>
    <xf numFmtId="165" fontId="8" fillId="0" borderId="0" xfId="0" applyNumberFormat="1" applyFont="1"/>
    <xf numFmtId="0" fontId="6" fillId="47" borderId="0" xfId="0" applyFont="1" applyFill="1"/>
    <xf numFmtId="0" fontId="0" fillId="47" borderId="0" xfId="0" applyFill="1"/>
    <xf numFmtId="165" fontId="6" fillId="47" borderId="0" xfId="0" applyNumberFormat="1" applyFont="1" applyFill="1"/>
    <xf numFmtId="3" fontId="6" fillId="3" borderId="0" xfId="0" applyNumberFormat="1" applyFont="1" applyFill="1"/>
    <xf numFmtId="0" fontId="4" fillId="0" borderId="0" xfId="438" applyFont="1"/>
    <xf numFmtId="0" fontId="5" fillId="0" borderId="0" xfId="438"/>
    <xf numFmtId="0" fontId="5" fillId="0" borderId="0" xfId="438" applyFill="1"/>
    <xf numFmtId="0" fontId="5" fillId="4" borderId="0" xfId="438" applyFill="1"/>
    <xf numFmtId="0" fontId="5" fillId="3" borderId="0" xfId="438" applyFill="1"/>
    <xf numFmtId="0" fontId="5" fillId="48" borderId="0" xfId="438" applyFill="1"/>
    <xf numFmtId="0" fontId="6" fillId="0" borderId="0" xfId="438" applyFont="1"/>
    <xf numFmtId="0" fontId="9" fillId="0" borderId="0" xfId="438" applyFont="1" applyFill="1" applyAlignment="1">
      <alignment horizontal="center"/>
    </xf>
    <xf numFmtId="0" fontId="9" fillId="4" borderId="0" xfId="438" applyFont="1" applyFill="1" applyAlignment="1">
      <alignment horizontal="center"/>
    </xf>
    <xf numFmtId="0" fontId="9" fillId="3" borderId="0" xfId="438" applyFont="1" applyFill="1" applyAlignment="1">
      <alignment horizontal="center"/>
    </xf>
    <xf numFmtId="0" fontId="9" fillId="48" borderId="0" xfId="438" applyFont="1" applyFill="1" applyAlignment="1">
      <alignment horizontal="center"/>
    </xf>
    <xf numFmtId="0" fontId="6" fillId="0" borderId="2" xfId="438" applyFont="1" applyBorder="1"/>
    <xf numFmtId="0" fontId="6" fillId="0" borderId="2" xfId="438" applyFont="1" applyBorder="1" applyAlignment="1">
      <alignment horizontal="center"/>
    </xf>
    <xf numFmtId="0" fontId="6" fillId="0" borderId="2" xfId="438" applyFont="1" applyFill="1" applyBorder="1" applyAlignment="1">
      <alignment horizontal="center"/>
    </xf>
    <xf numFmtId="0" fontId="6" fillId="4" borderId="2" xfId="438" applyFont="1" applyFill="1" applyBorder="1" applyAlignment="1">
      <alignment horizontal="center"/>
    </xf>
    <xf numFmtId="0" fontId="6" fillId="3" borderId="2" xfId="438" applyFont="1" applyFill="1" applyBorder="1" applyAlignment="1">
      <alignment horizontal="center"/>
    </xf>
    <xf numFmtId="0" fontId="10" fillId="48" borderId="2" xfId="438" applyFont="1" applyFill="1" applyBorder="1" applyAlignment="1">
      <alignment horizontal="center"/>
    </xf>
    <xf numFmtId="0" fontId="51" fillId="0" borderId="0" xfId="438" applyFont="1"/>
    <xf numFmtId="0" fontId="5" fillId="0" borderId="0" xfId="438" applyFont="1"/>
    <xf numFmtId="165" fontId="5" fillId="0" borderId="0" xfId="438" applyNumberFormat="1"/>
    <xf numFmtId="165" fontId="5" fillId="0" borderId="0" xfId="438" applyNumberFormat="1" applyFill="1"/>
    <xf numFmtId="165" fontId="5" fillId="4" borderId="0" xfId="438" applyNumberFormat="1" applyFill="1"/>
    <xf numFmtId="165" fontId="5" fillId="3" borderId="0" xfId="438" applyNumberFormat="1" applyFill="1"/>
    <xf numFmtId="165" fontId="5" fillId="48" borderId="0" xfId="438" applyNumberFormat="1" applyFill="1"/>
    <xf numFmtId="165" fontId="5" fillId="0" borderId="3" xfId="438" applyNumberFormat="1" applyBorder="1"/>
    <xf numFmtId="165" fontId="5" fillId="0" borderId="3" xfId="438" applyNumberFormat="1" applyFill="1" applyBorder="1"/>
    <xf numFmtId="165" fontId="5" fillId="4" borderId="3" xfId="438" applyNumberFormat="1" applyFill="1" applyBorder="1"/>
    <xf numFmtId="165" fontId="5" fillId="3" borderId="3" xfId="438" applyNumberFormat="1" applyFill="1" applyBorder="1"/>
    <xf numFmtId="165" fontId="5" fillId="48" borderId="3" xfId="438" applyNumberFormat="1" applyFill="1" applyBorder="1"/>
    <xf numFmtId="0" fontId="8" fillId="0" borderId="0" xfId="438" applyFont="1"/>
    <xf numFmtId="0" fontId="5" fillId="49" borderId="0" xfId="438" applyFont="1" applyFill="1"/>
    <xf numFmtId="0" fontId="8" fillId="49" borderId="0" xfId="438" applyFont="1" applyFill="1"/>
    <xf numFmtId="165" fontId="5" fillId="49" borderId="3" xfId="438" applyNumberFormat="1" applyFill="1" applyBorder="1"/>
    <xf numFmtId="0" fontId="5" fillId="8" borderId="0" xfId="438" applyFont="1" applyFill="1"/>
    <xf numFmtId="0" fontId="8" fillId="8" borderId="0" xfId="438" applyFont="1" applyFill="1"/>
    <xf numFmtId="165" fontId="5" fillId="8" borderId="3" xfId="438" applyNumberFormat="1" applyFill="1" applyBorder="1"/>
    <xf numFmtId="165" fontId="6" fillId="0" borderId="0" xfId="438" applyNumberFormat="1" applyFont="1"/>
    <xf numFmtId="165" fontId="6" fillId="3" borderId="0" xfId="438" applyNumberFormat="1" applyFont="1" applyFill="1"/>
    <xf numFmtId="165" fontId="6" fillId="4" borderId="0" xfId="438" applyNumberFormat="1" applyFont="1" applyFill="1"/>
    <xf numFmtId="165" fontId="6" fillId="48" borderId="0" xfId="438" applyNumberFormat="1" applyFont="1" applyFill="1"/>
    <xf numFmtId="0" fontId="5" fillId="0" borderId="0" xfId="438" applyFont="1" applyFill="1"/>
    <xf numFmtId="165" fontId="5" fillId="0" borderId="0" xfId="438" applyNumberFormat="1" applyFill="1" applyAlignment="1">
      <alignment horizontal="left" indent="1"/>
    </xf>
    <xf numFmtId="165" fontId="5" fillId="4" borderId="0" xfId="438" applyNumberFormat="1" applyFill="1" applyAlignment="1">
      <alignment horizontal="left" indent="1"/>
    </xf>
    <xf numFmtId="165" fontId="5" fillId="0" borderId="0" xfId="438" applyNumberFormat="1" applyFill="1" applyAlignment="1"/>
    <xf numFmtId="165" fontId="5" fillId="4" borderId="0" xfId="438" applyNumberFormat="1" applyFill="1" applyAlignment="1"/>
    <xf numFmtId="0" fontId="6" fillId="0" borderId="0" xfId="438" applyFont="1" applyFill="1"/>
    <xf numFmtId="165" fontId="6" fillId="0" borderId="0" xfId="438" applyNumberFormat="1" applyFont="1" applyFill="1"/>
    <xf numFmtId="165" fontId="5" fillId="0" borderId="0" xfId="438" applyNumberFormat="1" applyFont="1"/>
    <xf numFmtId="165" fontId="5" fillId="50" borderId="0" xfId="438" applyNumberFormat="1" applyFont="1" applyFill="1"/>
    <xf numFmtId="165" fontId="5" fillId="4" borderId="0" xfId="438" applyNumberFormat="1" applyFont="1" applyFill="1"/>
    <xf numFmtId="165" fontId="5" fillId="3" borderId="0" xfId="438" applyNumberFormat="1" applyFont="1" applyFill="1"/>
    <xf numFmtId="165" fontId="5" fillId="48" borderId="0" xfId="438" applyNumberFormat="1" applyFont="1" applyFill="1"/>
    <xf numFmtId="165" fontId="4" fillId="0" borderId="0" xfId="438" applyNumberFormat="1" applyFont="1"/>
    <xf numFmtId="165" fontId="4" fillId="4" borderId="0" xfId="438" applyNumberFormat="1" applyFont="1" applyFill="1"/>
    <xf numFmtId="165" fontId="4" fillId="3" borderId="0" xfId="438" applyNumberFormat="1" applyFont="1" applyFill="1"/>
    <xf numFmtId="165" fontId="4" fillId="48" borderId="0" xfId="438" applyNumberFormat="1" applyFont="1" applyFill="1"/>
    <xf numFmtId="0" fontId="7" fillId="0" borderId="0" xfId="438" applyFont="1"/>
    <xf numFmtId="0" fontId="52" fillId="0" borderId="0" xfId="438" applyFont="1"/>
    <xf numFmtId="165" fontId="4" fillId="0" borderId="4" xfId="438" applyNumberFormat="1" applyFont="1" applyBorder="1"/>
    <xf numFmtId="165" fontId="4" fillId="4" borderId="4" xfId="438" applyNumberFormat="1" applyFont="1" applyFill="1" applyBorder="1"/>
    <xf numFmtId="165" fontId="4" fillId="3" borderId="4" xfId="438" applyNumberFormat="1" applyFont="1" applyFill="1" applyBorder="1"/>
    <xf numFmtId="165" fontId="4" fillId="48" borderId="4" xfId="438" applyNumberFormat="1" applyFont="1" applyFill="1" applyBorder="1"/>
    <xf numFmtId="165" fontId="0" fillId="48" borderId="0" xfId="1" applyNumberFormat="1" applyFont="1" applyFill="1"/>
    <xf numFmtId="165" fontId="0" fillId="3" borderId="0" xfId="1" applyNumberFormat="1" applyFont="1" applyFill="1" applyBorder="1" applyAlignment="1">
      <alignment horizontal="right"/>
    </xf>
    <xf numFmtId="165" fontId="0" fillId="48" borderId="0" xfId="1" applyNumberFormat="1" applyFont="1" applyFill="1" applyBorder="1" applyAlignment="1">
      <alignment horizontal="right"/>
    </xf>
    <xf numFmtId="165" fontId="0" fillId="3" borderId="3" xfId="1" applyNumberFormat="1" applyFont="1" applyFill="1" applyBorder="1" applyAlignment="1">
      <alignment horizontal="right"/>
    </xf>
    <xf numFmtId="165" fontId="0" fillId="48" borderId="3" xfId="1" applyNumberFormat="1" applyFont="1" applyFill="1" applyBorder="1" applyAlignment="1">
      <alignment horizontal="right"/>
    </xf>
    <xf numFmtId="165" fontId="4" fillId="0" borderId="19" xfId="1" applyNumberFormat="1" applyFont="1" applyBorder="1"/>
    <xf numFmtId="165" fontId="4" fillId="0" borderId="19" xfId="1" applyNumberFormat="1" applyFont="1" applyFill="1" applyBorder="1"/>
    <xf numFmtId="164" fontId="4" fillId="0" borderId="19" xfId="1" applyNumberFormat="1" applyFont="1" applyFill="1" applyBorder="1"/>
    <xf numFmtId="165" fontId="4" fillId="4" borderId="19" xfId="1" applyNumberFormat="1" applyFont="1" applyFill="1" applyBorder="1"/>
    <xf numFmtId="165" fontId="4" fillId="3" borderId="19" xfId="1" applyNumberFormat="1" applyFont="1" applyFill="1" applyBorder="1"/>
    <xf numFmtId="165" fontId="4" fillId="48" borderId="19" xfId="1" applyNumberFormat="1" applyFont="1" applyFill="1" applyBorder="1"/>
    <xf numFmtId="165" fontId="4" fillId="0" borderId="0" xfId="1" applyNumberFormat="1" applyFont="1" applyBorder="1"/>
    <xf numFmtId="165" fontId="4" fillId="4" borderId="0" xfId="1" applyNumberFormat="1" applyFont="1" applyFill="1" applyBorder="1"/>
    <xf numFmtId="165" fontId="4" fillId="3" borderId="0" xfId="1" applyNumberFormat="1" applyFont="1" applyFill="1" applyBorder="1"/>
    <xf numFmtId="165" fontId="4" fillId="48" borderId="0" xfId="1" applyNumberFormat="1" applyFont="1" applyFill="1" applyBorder="1"/>
    <xf numFmtId="165" fontId="53" fillId="0" borderId="4" xfId="1" applyNumberFormat="1" applyFont="1" applyBorder="1"/>
    <xf numFmtId="165" fontId="53" fillId="4" borderId="4" xfId="1" applyNumberFormat="1" applyFont="1" applyFill="1" applyBorder="1"/>
    <xf numFmtId="165" fontId="53" fillId="3" borderId="4" xfId="1" applyNumberFormat="1" applyFont="1" applyFill="1" applyBorder="1"/>
    <xf numFmtId="165" fontId="53" fillId="48" borderId="4" xfId="1" applyNumberFormat="1" applyFont="1" applyFill="1" applyBorder="1"/>
    <xf numFmtId="165" fontId="6" fillId="4" borderId="0" xfId="1" applyNumberFormat="1" applyFont="1" applyFill="1"/>
    <xf numFmtId="165" fontId="5" fillId="48" borderId="0" xfId="1" applyNumberFormat="1" applyFont="1" applyFill="1"/>
    <xf numFmtId="3" fontId="5" fillId="3" borderId="0" xfId="1" applyNumberFormat="1" applyFont="1" applyFill="1"/>
    <xf numFmtId="3" fontId="5" fillId="48" borderId="0" xfId="1" applyNumberFormat="1" applyFont="1" applyFill="1"/>
    <xf numFmtId="3" fontId="6" fillId="0" borderId="0" xfId="1" applyNumberFormat="1" applyFont="1"/>
    <xf numFmtId="3" fontId="6" fillId="4" borderId="0" xfId="1" applyNumberFormat="1" applyFont="1" applyFill="1"/>
    <xf numFmtId="165" fontId="5" fillId="0" borderId="0" xfId="1" applyNumberFormat="1" applyFont="1" applyBorder="1"/>
    <xf numFmtId="165" fontId="54" fillId="0" borderId="0" xfId="1" applyNumberFormat="1" applyFont="1"/>
    <xf numFmtId="165" fontId="54" fillId="0" borderId="0" xfId="1" quotePrefix="1" applyNumberFormat="1" applyFont="1"/>
    <xf numFmtId="165" fontId="54" fillId="0" borderId="0" xfId="1" applyNumberFormat="1" applyFont="1" applyBorder="1"/>
    <xf numFmtId="165" fontId="54" fillId="4" borderId="0" xfId="1" applyNumberFormat="1" applyFont="1" applyFill="1"/>
    <xf numFmtId="165" fontId="5" fillId="48" borderId="3" xfId="1" applyNumberFormat="1" applyFont="1" applyFill="1" applyBorder="1"/>
    <xf numFmtId="165" fontId="8" fillId="0" borderId="0" xfId="1" applyNumberFormat="1" applyFont="1" applyBorder="1"/>
    <xf numFmtId="165" fontId="8" fillId="48" borderId="5" xfId="1" applyNumberFormat="1" applyFont="1" applyFill="1" applyBorder="1"/>
    <xf numFmtId="0" fontId="6" fillId="0" borderId="0" xfId="438" quotePrefix="1" applyFont="1"/>
    <xf numFmtId="165" fontId="0" fillId="48" borderId="3" xfId="1" applyNumberFormat="1" applyFont="1" applyFill="1" applyBorder="1"/>
    <xf numFmtId="165" fontId="8" fillId="48" borderId="0" xfId="1" applyNumberFormat="1" applyFont="1" applyFill="1"/>
    <xf numFmtId="165" fontId="0" fillId="3" borderId="4" xfId="1" applyNumberFormat="1" applyFont="1" applyFill="1" applyBorder="1"/>
    <xf numFmtId="165" fontId="0" fillId="48" borderId="4" xfId="1" applyNumberFormat="1" applyFont="1" applyFill="1" applyBorder="1"/>
    <xf numFmtId="0" fontId="5" fillId="5" borderId="0" xfId="438" applyFill="1"/>
    <xf numFmtId="0" fontId="5" fillId="6" borderId="0" xfId="438" applyFill="1"/>
    <xf numFmtId="0" fontId="9" fillId="5" borderId="0" xfId="438" applyFont="1" applyFill="1" applyAlignment="1">
      <alignment horizontal="center"/>
    </xf>
    <xf numFmtId="0" fontId="9" fillId="6" borderId="0" xfId="438" applyFont="1" applyFill="1" applyAlignment="1">
      <alignment horizontal="center"/>
    </xf>
    <xf numFmtId="0" fontId="6" fillId="5" borderId="2" xfId="438" applyFont="1" applyFill="1" applyBorder="1" applyAlignment="1">
      <alignment horizontal="center"/>
    </xf>
    <xf numFmtId="0" fontId="10" fillId="6" borderId="2" xfId="438" applyFont="1" applyFill="1" applyBorder="1" applyAlignment="1">
      <alignment horizontal="center"/>
    </xf>
    <xf numFmtId="165" fontId="4" fillId="5" borderId="19" xfId="1" applyNumberFormat="1" applyFont="1" applyFill="1" applyBorder="1"/>
    <xf numFmtId="165" fontId="4" fillId="6" borderId="19" xfId="1" applyNumberFormat="1" applyFont="1" applyFill="1" applyBorder="1"/>
    <xf numFmtId="165" fontId="53" fillId="0" borderId="0" xfId="1" applyNumberFormat="1" applyFont="1" applyFill="1"/>
    <xf numFmtId="165" fontId="53" fillId="0" borderId="4" xfId="1" applyNumberFormat="1" applyFont="1" applyFill="1" applyBorder="1"/>
    <xf numFmtId="165" fontId="55" fillId="0" borderId="0" xfId="1" applyNumberFormat="1" applyFont="1" applyFill="1"/>
    <xf numFmtId="165" fontId="56" fillId="0" borderId="0" xfId="1" applyNumberFormat="1" applyFont="1"/>
    <xf numFmtId="0" fontId="5" fillId="7" borderId="3" xfId="438" applyFill="1" applyBorder="1"/>
    <xf numFmtId="3" fontId="5" fillId="7" borderId="3" xfId="438" applyNumberFormat="1" applyFill="1" applyBorder="1"/>
    <xf numFmtId="3" fontId="5" fillId="0" borderId="3" xfId="438" applyNumberFormat="1" applyFill="1" applyBorder="1"/>
    <xf numFmtId="3" fontId="5" fillId="4" borderId="3" xfId="438" applyNumberFormat="1" applyFill="1" applyBorder="1"/>
    <xf numFmtId="3" fontId="5" fillId="5" borderId="3" xfId="438" applyNumberFormat="1" applyFill="1" applyBorder="1"/>
    <xf numFmtId="3" fontId="5" fillId="6" borderId="3" xfId="438" applyNumberFormat="1" applyFill="1" applyBorder="1"/>
    <xf numFmtId="165" fontId="8" fillId="0" borderId="0" xfId="438" applyNumberFormat="1" applyFont="1" applyFill="1"/>
    <xf numFmtId="165" fontId="8" fillId="4" borderId="0" xfId="438" applyNumberFormat="1" applyFont="1" applyFill="1"/>
    <xf numFmtId="165" fontId="8" fillId="5" borderId="0" xfId="438" applyNumberFormat="1" applyFont="1" applyFill="1"/>
    <xf numFmtId="165" fontId="8" fillId="6" borderId="0" xfId="438" applyNumberFormat="1" applyFont="1" applyFill="1"/>
    <xf numFmtId="0" fontId="8" fillId="0" borderId="0" xfId="438" applyFont="1" applyFill="1"/>
  </cellXfs>
  <cellStyles count="487">
    <cellStyle name=" 1" xfId="29"/>
    <cellStyle name="_200708 Interim Actual - Feb 28th, 2008" xfId="30"/>
    <cellStyle name="_200708 Interim Actual - Feb 28th, 2008_(CFSB) EDU Scratchy - Feb 13 (3) (2)" xfId="31"/>
    <cellStyle name="_200708 Interim Actual - Feb 28th, 2008_(CFSB) EDU Scratchy - Feb 13 (3) (2)_Budget Templates 2011-11-09" xfId="32"/>
    <cellStyle name="_200708 Interim Actual - Feb 28th, 2008_(CFSB) EDU Scratchy - Feb 13 (3) (2)_Impact of MOF Scenarios v2" xfId="33"/>
    <cellStyle name="_200708 Interim Actual - Feb 28th, 2008_(CFSB) EDU Scratchy - Feb 13 (3) (2)_Impact of MOF Scenarios v6 (2)" xfId="34"/>
    <cellStyle name="_200708 Interim Actual - Feb 28th, 2008_2009-10 Base Forecast" xfId="35"/>
    <cellStyle name="_200708 Interim Actual - Feb 28th, 2008_2009-10 Base Forecast 2" xfId="36"/>
    <cellStyle name="_200708 Interim Actual - Feb 28th, 2008_200910 RBP - April 8, 2009 -Budget Signoff + MEI Capital + Post Budget Adjustment for Community Use of School" xfId="37"/>
    <cellStyle name="_200708 Interim Actual - Feb 28th, 2008_200910 RBP - April 8, 2009 -Budget Signoff + MEI Capital + Post Budget Adjustment for Community Use of School_Budget Templates 2011-11-09" xfId="38"/>
    <cellStyle name="_200708 Interim Actual - Feb 28th, 2008_200910 RBP - April 8, 2009 -Budget Signoff + MEI Capital + Post Budget Adjustment for Community Use of School_Impact of MOF Scenarios v2" xfId="39"/>
    <cellStyle name="_200708 Interim Actual - Feb 28th, 2008_200910 RBP - April 8, 2009 -Budget Signoff + MEI Capital + Post Budget Adjustment for Community Use of School_Impact of MOF Scenarios v6 (2)" xfId="40"/>
    <cellStyle name="_200708 Interim Actual - Feb 28th, 2008_200910 RBP - Feb 17 2009" xfId="41"/>
    <cellStyle name="_200708 Interim Actual - Feb 28th, 2008_200910 RBP - Feb 17 2009_Budget Templates 2011-11-09" xfId="42"/>
    <cellStyle name="_200708 Interim Actual - Feb 28th, 2008_200910 RBP - Feb 17 2009_Impact of MOF Scenarios v2" xfId="43"/>
    <cellStyle name="_200708 Interim Actual - Feb 28th, 2008_200910 RBP - Feb 17 2009_Impact of MOF Scenarios v6 (2)" xfId="44"/>
    <cellStyle name="_200708 Interim Actual - Feb 28th, 2008_200910 RBP - Feb 3 2009" xfId="45"/>
    <cellStyle name="_200708 Interim Actual - Feb 28th, 2008_200910 RBP - Feb 3 2009_Budget Templates 2011-11-09" xfId="46"/>
    <cellStyle name="_200708 Interim Actual - Feb 28th, 2008_200910 RBP - Feb 3 2009_Impact of MOF Scenarios v2" xfId="47"/>
    <cellStyle name="_200708 Interim Actual - Feb 28th, 2008_200910 RBP - Feb 3 2009_Impact of MOF Scenarios v6 (2)" xfId="48"/>
    <cellStyle name="_200708 Interim Actual - Feb 28th, 2008_200910 RBP - Feb 4 2009" xfId="49"/>
    <cellStyle name="_200708 Interim Actual - Feb 28th, 2008_200910 RBP - Feb 4 2009_Budget Templates 2011-11-09" xfId="50"/>
    <cellStyle name="_200708 Interim Actual - Feb 28th, 2008_200910 RBP - Feb 4 2009_Impact of MOF Scenarios v2" xfId="51"/>
    <cellStyle name="_200708 Interim Actual - Feb 28th, 2008_200910 RBP - Feb 4 2009_Impact of MOF Scenarios v6 (2)" xfId="52"/>
    <cellStyle name="_200708 Interim Actual - Feb 28th, 2008_200910 RBP - Feb 9 2009" xfId="53"/>
    <cellStyle name="_200708 Interim Actual - Feb 28th, 2008_200910 RBP - Feb 9 2009_Budget Templates 2011-11-09" xfId="54"/>
    <cellStyle name="_200708 Interim Actual - Feb 28th, 2008_200910 RBP - Feb 9 2009_Impact of MOF Scenarios v2" xfId="55"/>
    <cellStyle name="_200708 Interim Actual - Feb 28th, 2008_200910 RBP - Feb 9 2009_Impact of MOF Scenarios v6 (2)" xfId="56"/>
    <cellStyle name="_200708 Interim Actual - Feb 28th, 2008_200910 RBP - January 27th for Andrew S" xfId="57"/>
    <cellStyle name="_200708 Interim Actual - Feb 28th, 2008_200910 RBP - January 27th for Andrew S_Budget Templates 2011-11-09" xfId="58"/>
    <cellStyle name="_200708 Interim Actual - Feb 28th, 2008_200910 RBP - January 27th for Andrew S_Impact of MOF Scenarios v2" xfId="59"/>
    <cellStyle name="_200708 Interim Actual - Feb 28th, 2008_200910 RBP - January 27th for Andrew S_Impact of MOF Scenarios v6 (2)" xfId="60"/>
    <cellStyle name="_200708 Interim Actual - Feb 28th, 2008_200910 RBP - January 30th" xfId="61"/>
    <cellStyle name="_200708 Interim Actual - Feb 28th, 2008_200910 RBP - January 30th_Budget Templates 2011-11-09" xfId="62"/>
    <cellStyle name="_200708 Interim Actual - Feb 28th, 2008_200910 RBP - January 30th_Impact of MOF Scenarios v2" xfId="63"/>
    <cellStyle name="_200708 Interim Actual - Feb 28th, 2008_200910 RBP - January 30th_Impact of MOF Scenarios v6 (2)" xfId="64"/>
    <cellStyle name="_200708 Interim Actual - Feb 28th, 2008_200910 RBP - March 12, 2009 - without updating the SBOG and EPO" xfId="65"/>
    <cellStyle name="_200708 Interim Actual - Feb 28th, 2008_200910 RBP - March 12, 2009 - without updating the SBOG and EPO_Budget Templates 2011-11-09" xfId="66"/>
    <cellStyle name="_200708 Interim Actual - Feb 28th, 2008_200910 RBP - March 12, 2009 - without updating the SBOG and EPO_Impact of MOF Scenarios v2" xfId="67"/>
    <cellStyle name="_200708 Interim Actual - Feb 28th, 2008_200910 RBP - March 12, 2009 - without updating the SBOG and EPO_Impact of MOF Scenarios v6 (2)" xfId="68"/>
    <cellStyle name="_200708 Interim Actual - Feb 28th, 2008_200910 RBP - March 13, 2009 - without updating the SBOG and EPO including MEI capital" xfId="69"/>
    <cellStyle name="_200708 Interim Actual - Feb 28th, 2008_200910 RBP - March 13, 2009 - without updating the SBOG and EPO including MEI capital_Budget Templates 2011-11-09" xfId="70"/>
    <cellStyle name="_200708 Interim Actual - Feb 28th, 2008_200910 RBP - March 13, 2009 - without updating the SBOG and EPO including MEI capital_Impact of MOF Scenarios v2" xfId="71"/>
    <cellStyle name="_200708 Interim Actual - Feb 28th, 2008_200910 RBP - March 13, 2009 - without updating the SBOG and EPO including MEI capital_Impact of MOF Scenarios v6 (2)" xfId="72"/>
    <cellStyle name="_200708 Interim Actual - Feb 28th, 2008_200910 RBP - March 27, 2009 - without updating the SBOG and EPO including MEI capital" xfId="73"/>
    <cellStyle name="_200708 Interim Actual - Feb 28th, 2008_200910 RBP - March 27, 2009 - without updating the SBOG and EPO including MEI capital_Budget Templates 2011-11-09" xfId="74"/>
    <cellStyle name="_200708 Interim Actual - Feb 28th, 2008_200910 RBP - March 27, 2009 - without updating the SBOG and EPO including MEI capital_Impact of MOF Scenarios v2" xfId="75"/>
    <cellStyle name="_200708 Interim Actual - Feb 28th, 2008_200910 RBP - March 27, 2009 - without updating the SBOG and EPO including MEI capital_Impact of MOF Scenarios v6 (2)" xfId="76"/>
    <cellStyle name="_200708 Interim Actual - Feb 28th, 2008_4 Yr Outlook 2010-11 GSN - Master File v15 (for TB Sub) (2) (2) (2)" xfId="77"/>
    <cellStyle name="_200708 Interim Actual - Feb 28th, 2008_4 Yr Outlook 2010-11 GSN - Master File v15 (for TB Sub) (2) (2) (2) 2" xfId="78"/>
    <cellStyle name="_200708 Interim Actual - Feb 28th, 2008_4 Yr Outlook 2010-11 GSN - Master File v15 (for TB Sub) (2) (2) (2)_Budget Templates 2011-11-09" xfId="79"/>
    <cellStyle name="_200708 Interim Actual - Feb 28th, 2008_4 Yr Outlook 2010-11 GSN - Master File v15 (for TB Sub) (2) (2) (2)_Impact of MOF Scenarios v2" xfId="80"/>
    <cellStyle name="_200708 Interim Actual - Feb 28th, 2008_4 Yr Outlook 2010-11 GSN - Master File v15 (for TB Sub) (2) (2) (2)_Impact of MOF Scenarios v6 (2)" xfId="81"/>
    <cellStyle name="_200708 Interim Actual - Feb 28th, 2008_4 Yr Outlook 2011-12 GSN - Master File v21 (New Savings Strategies)" xfId="82"/>
    <cellStyle name="_200708 Interim Actual - Feb 28th, 2008_4 Yr Outlook 2011-12 GSN - Master File v21 (New Savings Strategies) 2" xfId="83"/>
    <cellStyle name="_200708 Interim Actual - Feb 28th, 2008_4 Yr Outlook 2011-12 GSN - Master File v21 (New Savings Strategies)_Budget Templates 2011-11-09" xfId="84"/>
    <cellStyle name="_200708 Interim Actual - Feb 28th, 2008_4 Yr Outlook 2011-12 GSN - Master File v21 (New Savings Strategies)_Impact of MOF Scenarios v2" xfId="85"/>
    <cellStyle name="_200708 Interim Actual - Feb 28th, 2008_4 Yr Outlook 2011-12 GSN - Master File v21 (New Savings Strategies)_Impact of MOF Scenarios v6 (2)" xfId="86"/>
    <cellStyle name="_200708 Interim Actual - Feb 28th, 2008_Book1" xfId="87"/>
    <cellStyle name="_200708 Interim Actual - Feb 28th, 2008_Book1_Budget Templates 2011-11-09" xfId="88"/>
    <cellStyle name="_200708 Interim Actual - Feb 28th, 2008_Book1_Impact of MOF Scenarios v2" xfId="89"/>
    <cellStyle name="_200708 Interim Actual - Feb 28th, 2008_Book1_Impact of MOF Scenarios v6 (2)" xfId="90"/>
    <cellStyle name="_200708 Interim Actual - Feb 28th, 2008_Briefing Notes" xfId="91"/>
    <cellStyle name="_200708 Interim Actual - Feb 28th, 2008_Budget Template (Coloured Sheet) -Dec 17" xfId="92"/>
    <cellStyle name="_200708 Interim Actual - Feb 28th, 2008_Budget Template (Coloured Sheet) -Dec 17_Briefing Notes" xfId="93"/>
    <cellStyle name="_200708 Interim Actual - Feb 28th, 2008_Budget Template (Coloured Sheet) -Dec 17_Budget Templates 2011-11-09" xfId="94"/>
    <cellStyle name="_200708 Interim Actual - Feb 28th, 2008_Budget Template (Coloured Sheet) -Dec 17_Impact of MOF Scenarios v2" xfId="95"/>
    <cellStyle name="_200708 Interim Actual - Feb 28th, 2008_Budget Template (Coloured Sheet) -Dec 17_Impact of MOF Scenarios v6 (2)" xfId="96"/>
    <cellStyle name="_200708 Interim Actual - Feb 28th, 2008_Budget Templates 2011-11-09" xfId="97"/>
    <cellStyle name="_200708 Interim Actual - Feb 28th, 2008_Growth Rates and Savings" xfId="98"/>
    <cellStyle name="_200708 Interim Actual - Feb 28th, 2008_Growth Rates and Savings_Impact of MOF Scenarios v2" xfId="99"/>
    <cellStyle name="_200708 Interim Actual - Feb 28th, 2008_Growth Rates and Savings_Impact of MOF Scenarios v6 (2)" xfId="100"/>
    <cellStyle name="_200708 Interim Actual - Feb 28th, 2008_Impact of MOF Scenarios v2" xfId="101"/>
    <cellStyle name="_200708 Interim Actual - Feb 28th, 2008_Impact of MOF Scenarios v6 (2)" xfId="102"/>
    <cellStyle name="_200708 Interim Actual - Feb 28th, 2008_LF2 REV" xfId="103"/>
    <cellStyle name="_200708 Interim Actual - Feb 28th, 2008_LF2 REV 2" xfId="104"/>
    <cellStyle name="_200708 Interim Actual - Feb 28th, 2008_RBP Adjustments" xfId="105"/>
    <cellStyle name="_200708 Interim Actual - Feb 28th, 2008_RBP Adjustments 2" xfId="106"/>
    <cellStyle name="_200708 Interim Actual - Feb 28th, 2008_RBP Adjustments_Budget Templates 2011-11-09" xfId="107"/>
    <cellStyle name="_200708 Interim Actual - Feb 28th, 2008_RBP Adjustments_Impact of MOF Scenarios v2" xfId="108"/>
    <cellStyle name="_200708 Interim Actual - Feb 28th, 2008_RBP Adjustments_Impact of MOF Scenarios v6 (2)" xfId="109"/>
    <cellStyle name="_200708 Interim Actual - Feb 28th, 2008_RbP Jan 2011 - v3" xfId="110"/>
    <cellStyle name="_200708 Interim Actual - Feb 28th, 2008_RbP Jan 2011 - v3_Impact of MOF Scenarios v2" xfId="111"/>
    <cellStyle name="_200708 Interim Actual - Feb 28th, 2008_RbP Jan 2011 - v3_Impact of MOF Scenarios v6 (2)" xfId="112"/>
    <cellStyle name="_200708 Interim Actual - Feb 28th, 2008_Saving Strategies_V4" xfId="113"/>
    <cellStyle name="_200708 Interim Actual - Feb 28th, 2008_Saving Strategies_V4_Impact of MOF Scenarios v2" xfId="114"/>
    <cellStyle name="_200708 Interim Actual - Feb 28th, 2008_Saving Strategies_V4_Impact of MOF Scenarios v6 (2)" xfId="115"/>
    <cellStyle name="_200708 Interim Actual - Feb 28th, 2008_Summary of financial totals" xfId="116"/>
    <cellStyle name="_200708 Interim Actual - Feb 28th, 2008_Summary of financial totals_Budget Templates 2011-11-09" xfId="117"/>
    <cellStyle name="_200708 Interim Actual - Feb 28th, 2008_Summary of financial totals_Impact of MOF Scenarios v2" xfId="118"/>
    <cellStyle name="_200708 Interim Actual - Feb 28th, 2008_Summary of financial totals_Impact of MOF Scenarios v6 (2)" xfId="119"/>
    <cellStyle name="_200708 Interim Actual V3" xfId="120"/>
    <cellStyle name="_200708 Interim Actual V3_(CFSB) EDU Scratchy - Feb 13 (3) (2)" xfId="121"/>
    <cellStyle name="_200708 Interim Actual V3_(CFSB) EDU Scratchy - Feb 13 (3) (2)_Budget Templates 2011-11-09" xfId="122"/>
    <cellStyle name="_200708 Interim Actual V3_(CFSB) EDU Scratchy - Feb 13 (3) (2)_Impact of MOF Scenarios v2" xfId="123"/>
    <cellStyle name="_200708 Interim Actual V3_(CFSB) EDU Scratchy - Feb 13 (3) (2)_Impact of MOF Scenarios v6 (2)" xfId="124"/>
    <cellStyle name="_200708 Interim Actual V3_2009-10 Base Forecast" xfId="125"/>
    <cellStyle name="_200708 Interim Actual V3_2009-10 Base Forecast 2" xfId="126"/>
    <cellStyle name="_200708 Interim Actual V3_200910 RBP - April 8, 2009 -Budget Signoff + MEI Capital + Post Budget Adjustment for Community Use of School" xfId="127"/>
    <cellStyle name="_200708 Interim Actual V3_200910 RBP - April 8, 2009 -Budget Signoff + MEI Capital + Post Budget Adjustment for Community Use of School_Budget Templates 2011-11-09" xfId="128"/>
    <cellStyle name="_200708 Interim Actual V3_200910 RBP - April 8, 2009 -Budget Signoff + MEI Capital + Post Budget Adjustment for Community Use of School_Impact of MOF Scenarios v2" xfId="129"/>
    <cellStyle name="_200708 Interim Actual V3_200910 RBP - April 8, 2009 -Budget Signoff + MEI Capital + Post Budget Adjustment for Community Use of School_Impact of MOF Scenarios v6 (2)" xfId="130"/>
    <cellStyle name="_200708 Interim Actual V3_200910 RBP - Feb 17 2009" xfId="131"/>
    <cellStyle name="_200708 Interim Actual V3_200910 RBP - Feb 17 2009_Budget Templates 2011-11-09" xfId="132"/>
    <cellStyle name="_200708 Interim Actual V3_200910 RBP - Feb 17 2009_Impact of MOF Scenarios v2" xfId="133"/>
    <cellStyle name="_200708 Interim Actual V3_200910 RBP - Feb 17 2009_Impact of MOF Scenarios v6 (2)" xfId="134"/>
    <cellStyle name="_200708 Interim Actual V3_200910 RBP - Feb 3 2009" xfId="135"/>
    <cellStyle name="_200708 Interim Actual V3_200910 RBP - Feb 3 2009_Budget Templates 2011-11-09" xfId="136"/>
    <cellStyle name="_200708 Interim Actual V3_200910 RBP - Feb 3 2009_Impact of MOF Scenarios v2" xfId="137"/>
    <cellStyle name="_200708 Interim Actual V3_200910 RBP - Feb 3 2009_Impact of MOF Scenarios v6 (2)" xfId="138"/>
    <cellStyle name="_200708 Interim Actual V3_200910 RBP - Feb 4 2009" xfId="139"/>
    <cellStyle name="_200708 Interim Actual V3_200910 RBP - Feb 4 2009_Budget Templates 2011-11-09" xfId="140"/>
    <cellStyle name="_200708 Interim Actual V3_200910 RBP - Feb 4 2009_Impact of MOF Scenarios v2" xfId="141"/>
    <cellStyle name="_200708 Interim Actual V3_200910 RBP - Feb 4 2009_Impact of MOF Scenarios v6 (2)" xfId="142"/>
    <cellStyle name="_200708 Interim Actual V3_200910 RBP - Feb 9 2009" xfId="143"/>
    <cellStyle name="_200708 Interim Actual V3_200910 RBP - Feb 9 2009_Budget Templates 2011-11-09" xfId="144"/>
    <cellStyle name="_200708 Interim Actual V3_200910 RBP - Feb 9 2009_Impact of MOF Scenarios v2" xfId="145"/>
    <cellStyle name="_200708 Interim Actual V3_200910 RBP - Feb 9 2009_Impact of MOF Scenarios v6 (2)" xfId="146"/>
    <cellStyle name="_200708 Interim Actual V3_200910 RBP - January 27th for Andrew S" xfId="147"/>
    <cellStyle name="_200708 Interim Actual V3_200910 RBP - January 27th for Andrew S_Budget Templates 2011-11-09" xfId="148"/>
    <cellStyle name="_200708 Interim Actual V3_200910 RBP - January 27th for Andrew S_Impact of MOF Scenarios v2" xfId="149"/>
    <cellStyle name="_200708 Interim Actual V3_200910 RBP - January 27th for Andrew S_Impact of MOF Scenarios v6 (2)" xfId="150"/>
    <cellStyle name="_200708 Interim Actual V3_200910 RBP - January 30th" xfId="151"/>
    <cellStyle name="_200708 Interim Actual V3_200910 RBP - January 30th_Budget Templates 2011-11-09" xfId="152"/>
    <cellStyle name="_200708 Interim Actual V3_200910 RBP - January 30th_Impact of MOF Scenarios v2" xfId="153"/>
    <cellStyle name="_200708 Interim Actual V3_200910 RBP - January 30th_Impact of MOF Scenarios v6 (2)" xfId="154"/>
    <cellStyle name="_200708 Interim Actual V3_200910 RBP - March 12, 2009 - without updating the SBOG and EPO" xfId="155"/>
    <cellStyle name="_200708 Interim Actual V3_200910 RBP - March 12, 2009 - without updating the SBOG and EPO_Budget Templates 2011-11-09" xfId="156"/>
    <cellStyle name="_200708 Interim Actual V3_200910 RBP - March 12, 2009 - without updating the SBOG and EPO_Impact of MOF Scenarios v2" xfId="157"/>
    <cellStyle name="_200708 Interim Actual V3_200910 RBP - March 12, 2009 - without updating the SBOG and EPO_Impact of MOF Scenarios v6 (2)" xfId="158"/>
    <cellStyle name="_200708 Interim Actual V3_200910 RBP - March 13, 2009 - without updating the SBOG and EPO including MEI capital" xfId="159"/>
    <cellStyle name="_200708 Interim Actual V3_200910 RBP - March 13, 2009 - without updating the SBOG and EPO including MEI capital_Budget Templates 2011-11-09" xfId="160"/>
    <cellStyle name="_200708 Interim Actual V3_200910 RBP - March 13, 2009 - without updating the SBOG and EPO including MEI capital_Impact of MOF Scenarios v2" xfId="161"/>
    <cellStyle name="_200708 Interim Actual V3_200910 RBP - March 13, 2009 - without updating the SBOG and EPO including MEI capital_Impact of MOF Scenarios v6 (2)" xfId="162"/>
    <cellStyle name="_200708 Interim Actual V3_200910 RBP - March 27, 2009 - without updating the SBOG and EPO including MEI capital" xfId="163"/>
    <cellStyle name="_200708 Interim Actual V3_200910 RBP - March 27, 2009 - without updating the SBOG and EPO including MEI capital_Budget Templates 2011-11-09" xfId="164"/>
    <cellStyle name="_200708 Interim Actual V3_200910 RBP - March 27, 2009 - without updating the SBOG and EPO including MEI capital_Impact of MOF Scenarios v2" xfId="165"/>
    <cellStyle name="_200708 Interim Actual V3_200910 RBP - March 27, 2009 - without updating the SBOG and EPO including MEI capital_Impact of MOF Scenarios v6 (2)" xfId="166"/>
    <cellStyle name="_200708 Interim Actual V3_4 Yr Outlook 2010-11 GSN - Master File v15 (for TB Sub) (2) (2) (2)" xfId="167"/>
    <cellStyle name="_200708 Interim Actual V3_4 Yr Outlook 2010-11 GSN - Master File v15 (for TB Sub) (2) (2) (2) 2" xfId="168"/>
    <cellStyle name="_200708 Interim Actual V3_4 Yr Outlook 2010-11 GSN - Master File v15 (for TB Sub) (2) (2) (2)_Budget Templates 2011-11-09" xfId="169"/>
    <cellStyle name="_200708 Interim Actual V3_4 Yr Outlook 2010-11 GSN - Master File v15 (for TB Sub) (2) (2) (2)_Impact of MOF Scenarios v2" xfId="170"/>
    <cellStyle name="_200708 Interim Actual V3_4 Yr Outlook 2010-11 GSN - Master File v15 (for TB Sub) (2) (2) (2)_Impact of MOF Scenarios v6 (2)" xfId="171"/>
    <cellStyle name="_200708 Interim Actual V3_4 Yr Outlook 2011-12 GSN - Master File v21 (New Savings Strategies)" xfId="172"/>
    <cellStyle name="_200708 Interim Actual V3_4 Yr Outlook 2011-12 GSN - Master File v21 (New Savings Strategies) 2" xfId="173"/>
    <cellStyle name="_200708 Interim Actual V3_4 Yr Outlook 2011-12 GSN - Master File v21 (New Savings Strategies)_Budget Templates 2011-11-09" xfId="174"/>
    <cellStyle name="_200708 Interim Actual V3_4 Yr Outlook 2011-12 GSN - Master File v21 (New Savings Strategies)_Impact of MOF Scenarios v2" xfId="175"/>
    <cellStyle name="_200708 Interim Actual V3_4 Yr Outlook 2011-12 GSN - Master File v21 (New Savings Strategies)_Impact of MOF Scenarios v6 (2)" xfId="176"/>
    <cellStyle name="_200708 Interim Actual V3_Book1" xfId="177"/>
    <cellStyle name="_200708 Interim Actual V3_Book1_Budget Templates 2011-11-09" xfId="178"/>
    <cellStyle name="_200708 Interim Actual V3_Book1_Impact of MOF Scenarios v2" xfId="179"/>
    <cellStyle name="_200708 Interim Actual V3_Book1_Impact of MOF Scenarios v6 (2)" xfId="180"/>
    <cellStyle name="_200708 Interim Actual V3_Briefing Notes" xfId="181"/>
    <cellStyle name="_200708 Interim Actual V3_Budget Template (Coloured Sheet) -Dec 17" xfId="182"/>
    <cellStyle name="_200708 Interim Actual V3_Budget Template (Coloured Sheet) -Dec 17_Briefing Notes" xfId="183"/>
    <cellStyle name="_200708 Interim Actual V3_Budget Template (Coloured Sheet) -Dec 17_Budget Templates 2011-11-09" xfId="184"/>
    <cellStyle name="_200708 Interim Actual V3_Budget Template (Coloured Sheet) -Dec 17_Impact of MOF Scenarios v2" xfId="185"/>
    <cellStyle name="_200708 Interim Actual V3_Budget Template (Coloured Sheet) -Dec 17_Impact of MOF Scenarios v6 (2)" xfId="186"/>
    <cellStyle name="_200708 Interim Actual V3_Budget Templates 2011-11-09" xfId="187"/>
    <cellStyle name="_200708 Interim Actual V3_Growth Rates and Savings" xfId="188"/>
    <cellStyle name="_200708 Interim Actual V3_Growth Rates and Savings_Impact of MOF Scenarios v2" xfId="189"/>
    <cellStyle name="_200708 Interim Actual V3_Growth Rates and Savings_Impact of MOF Scenarios v6 (2)" xfId="190"/>
    <cellStyle name="_200708 Interim Actual V3_Impact of MOF Scenarios v2" xfId="191"/>
    <cellStyle name="_200708 Interim Actual V3_Impact of MOF Scenarios v6 (2)" xfId="192"/>
    <cellStyle name="_200708 Interim Actual V3_LF2 REV" xfId="193"/>
    <cellStyle name="_200708 Interim Actual V3_LF2 REV 2" xfId="194"/>
    <cellStyle name="_200708 Interim Actual V3_RBP Adjustments" xfId="195"/>
    <cellStyle name="_200708 Interim Actual V3_RBP Adjustments 2" xfId="196"/>
    <cellStyle name="_200708 Interim Actual V3_RBP Adjustments_Budget Templates 2011-11-09" xfId="197"/>
    <cellStyle name="_200708 Interim Actual V3_RBP Adjustments_Impact of MOF Scenarios v2" xfId="198"/>
    <cellStyle name="_200708 Interim Actual V3_RBP Adjustments_Impact of MOF Scenarios v6 (2)" xfId="199"/>
    <cellStyle name="_200708 Interim Actual V3_RbP Jan 2011 - v3" xfId="200"/>
    <cellStyle name="_200708 Interim Actual V3_RbP Jan 2011 - v3_Impact of MOF Scenarios v2" xfId="201"/>
    <cellStyle name="_200708 Interim Actual V3_RbP Jan 2011 - v3_Impact of MOF Scenarios v6 (2)" xfId="202"/>
    <cellStyle name="_200708 Interim Actual V3_Saving Strategies_V4" xfId="203"/>
    <cellStyle name="_200708 Interim Actual V3_Saving Strategies_V4_Impact of MOF Scenarios v2" xfId="204"/>
    <cellStyle name="_200708 Interim Actual V3_Saving Strategies_V4_Impact of MOF Scenarios v6 (2)" xfId="205"/>
    <cellStyle name="_200708 Interim Actual V3_Summary of financial totals" xfId="206"/>
    <cellStyle name="_200708 Interim Actual V3_Summary of financial totals_Budget Templates 2011-11-09" xfId="207"/>
    <cellStyle name="_200708 Interim Actual V3_Summary of financial totals_Impact of MOF Scenarios v2" xfId="208"/>
    <cellStyle name="_200708 Interim Actual V3_Summary of financial totals_Impact of MOF Scenarios v6 (2)" xfId="209"/>
    <cellStyle name="_200910 RBP - December 18" xfId="210"/>
    <cellStyle name="_2010-02-16 Tuition Projections (smoothed enrolment)" xfId="211"/>
    <cellStyle name="_2010-02-16 Tuition Projections (smoothed enrolment) 2" xfId="212"/>
    <cellStyle name="_2010-02-16 Tuition Projections (smoothed enrolment)_Budget Templates 2011-11-09" xfId="213"/>
    <cellStyle name="_2011-01-28 5-yr Enrolment Projections (SPPD)" xfId="214"/>
    <cellStyle name="_2011-01-28 5-yr Enrolment Projections (SPPD) 2" xfId="215"/>
    <cellStyle name="_2011-01-28 5-yr Enrolment Projections (SPPD)_Budget Templates 2011-11-09" xfId="216"/>
    <cellStyle name="_2011-02-02 Revenue projections- Enrolment Smoothing" xfId="217"/>
    <cellStyle name="_2011-02-02 Revenue projections- Enrolment Smoothing 2" xfId="218"/>
    <cellStyle name="_2011-02-02 Revenue projections- Enrolment Smoothing_Budget Templates 2011-11-09" xfId="219"/>
    <cellStyle name="_2011-02-18 Budget Templates post Q3 2011 (2)" xfId="220"/>
    <cellStyle name="_2011-02-18 Budget Templates post Q3 2011 (2) 2" xfId="221"/>
    <cellStyle name="_2011-03-01 2011 Budget Templates TCU" xfId="222"/>
    <cellStyle name="_2011-03-01 2011 Budget Templates TCU 2" xfId="223"/>
    <cellStyle name="_2011-03-03 2011 Budget Templates" xfId="224"/>
    <cellStyle name="_2011-03-03 2011 Budget Templates 2" xfId="225"/>
    <cellStyle name="_417 - EDU-2009-P13-Prior_Non_Grant_Reversal" xfId="226"/>
    <cellStyle name="_417 - EDU-2009-P13-Prior_Non_Grant_Reversal 2" xfId="227"/>
    <cellStyle name="_417 - EDU-2009-P13-Prior_Non_Grant_Reversal_Budget Templates 2011-11-09" xfId="228"/>
    <cellStyle name="_417 - EDU-2009-P13-Prior_Non_Grant_Reversal_Impact of MOF Scenarios v2" xfId="229"/>
    <cellStyle name="_417 - EDU-2009-P13-Prior_Non_Grant_Reversal_Impact of MOF Scenarios v6 (2)" xfId="230"/>
    <cellStyle name="_BPS Consolidation Summary (Feb 24) EDU" xfId="231"/>
    <cellStyle name="_BPS Consolidation Summary (Feb 24) EDU 2" xfId="232"/>
    <cellStyle name="_BPS Consolidation Summary (Feb 24) EDU_Budget Templates 2011-11-09" xfId="233"/>
    <cellStyle name="_BPS Consolidation Summary (Feb 24) EDU_Impact of MOF Scenarios v2" xfId="234"/>
    <cellStyle name="_BPS Consolidation Summary (Feb 24) EDU_Impact of MOF Scenarios v6 (2)" xfId="235"/>
    <cellStyle name="_EDU Consolidation Template (Scenario 3) - March 2" xfId="236"/>
    <cellStyle name="_EDU Consolidation Template (Scenario 3) - March 2_Budget Templates 2011-11-09" xfId="237"/>
    <cellStyle name="_Enrolment Projections JAN 28 two-year average activity share smoothed" xfId="238"/>
    <cellStyle name="_Enrolment Projections JAN 28 two-year average activity share smoothed 2" xfId="239"/>
    <cellStyle name="_Enrolment Projections JAN 28 two-year average activity share smoothed_Budget Templates 2011-11-09" xfId="240"/>
    <cellStyle name="_Net book value of BPS tangible capital assets 23Feb2011 - WITH OPC COMPARISON FEB 25" xfId="241"/>
    <cellStyle name="_Net book value of BPS tangible capital assets 23Feb2011 - WITH OPC COMPARISON FEB 25_Budget Templates 2011-11-09" xfId="242"/>
    <cellStyle name="_Non-SectorFunding to SBs-revised Jan 13-11" xfId="243"/>
    <cellStyle name="_Non-SectorFunding to SBs-revised Jan 13-11 2" xfId="244"/>
    <cellStyle name="_Non-SectorFunding to SBs-revised Jan 13-11_Budget Templates 2011-11-09" xfId="245"/>
    <cellStyle name="_Non-SectorFunding to SBs-revised Jan 13-11_Impact of MOF Scenarios v2" xfId="246"/>
    <cellStyle name="_Non-SectorFunding to SBs-revised Jan 13-11_Impact of MOF Scenarios v6 (2)" xfId="247"/>
    <cellStyle name="_Revenue projections - nursing January 28 2011" xfId="248"/>
    <cellStyle name="_Revenue projections - nursing January 28 2011 2" xfId="249"/>
    <cellStyle name="_Revenue projections - nursing January 28 2011_Budget Templates 2011-11-09" xfId="250"/>
    <cellStyle name="_Revenue projections summary January 28 2011" xfId="251"/>
    <cellStyle name="_Revenue projections summary January 28 2011 2" xfId="252"/>
    <cellStyle name="_Revenue projections summary January 28 2011_Budget Templates 2011-11-09" xfId="253"/>
    <cellStyle name="_September 2011- V12 - Nov 21 2011" xfId="254"/>
    <cellStyle name="_Upload Reconciliation 2008-V3" xfId="255"/>
    <cellStyle name="_Upload Reconciliation 2008-V3 2" xfId="256"/>
    <cellStyle name="_Upload Reconciliation 2008-V3_Budget Templates 2011-11-09" xfId="257"/>
    <cellStyle name="_Upload Reconciliation 2008-V3_Impact of MOF Scenarios v2" xfId="258"/>
    <cellStyle name="_Upload Reconciliation 2008-V3_Impact of MOF Scenarios v6 (2)" xfId="259"/>
    <cellStyle name="_Upload Reconciliation V2" xfId="260"/>
    <cellStyle name="_Upload Reconciliation V2 2" xfId="261"/>
    <cellStyle name="_Upload Reconciliation V2_Budget Templates 2011-11-09" xfId="262"/>
    <cellStyle name="_Upload Reconciliation V2_Impact of MOF Scenarios v2" xfId="263"/>
    <cellStyle name="_Upload Reconciliation V2_Impact of MOF Scenarios v6 (2)" xfId="264"/>
    <cellStyle name="_Working FIle - Feb 28" xfId="265"/>
    <cellStyle name="_Working FIle - Feb 28_2009-10 Base Forecast" xfId="266"/>
    <cellStyle name="_Working FIle - Feb 28_Briefing Notes" xfId="267"/>
    <cellStyle name="_Working FIle - Feb 28_Budget Templates 2011-11-09" xfId="268"/>
    <cellStyle name="_Working FIle - Feb 28_Impact of MOF Scenarios v2" xfId="269"/>
    <cellStyle name="_Working FIle - Feb 28_Impact of MOF Scenarios v6 (2)" xfId="270"/>
    <cellStyle name="_Working FIle - Feb 28_LF2 REV" xfId="271"/>
    <cellStyle name="20% - Accent1 2" xfId="272"/>
    <cellStyle name="20% - Accent2 2" xfId="273"/>
    <cellStyle name="20% - Accent3 2" xfId="274"/>
    <cellStyle name="20% - Accent4 2" xfId="275"/>
    <cellStyle name="20% - Accent5 2" xfId="276"/>
    <cellStyle name="20% - Accent6 2" xfId="277"/>
    <cellStyle name="40% - Accent1 2" xfId="278"/>
    <cellStyle name="40% - Accent1 2 2" xfId="279"/>
    <cellStyle name="40% - Accent2 2" xfId="280"/>
    <cellStyle name="40% - Accent3 2" xfId="281"/>
    <cellStyle name="40% - Accent4 2" xfId="282"/>
    <cellStyle name="40% - Accent5 2" xfId="283"/>
    <cellStyle name="40% - Accent6 2" xfId="284"/>
    <cellStyle name="60% - Accent1 2" xfId="285"/>
    <cellStyle name="60% - Accent1 2 2" xfId="286"/>
    <cellStyle name="60% - Accent2 2" xfId="287"/>
    <cellStyle name="60% - Accent3 2" xfId="288"/>
    <cellStyle name="60% - Accent4 2" xfId="289"/>
    <cellStyle name="60% - Accent5 2" xfId="290"/>
    <cellStyle name="60% - Accent6 2" xfId="291"/>
    <cellStyle name="Accent1 - 20%" xfId="292"/>
    <cellStyle name="Accent1 - 40%" xfId="293"/>
    <cellStyle name="Accent1 - 60%" xfId="294"/>
    <cellStyle name="Accent1 10" xfId="295"/>
    <cellStyle name="Accent1 11" xfId="296"/>
    <cellStyle name="Accent1 12" xfId="297"/>
    <cellStyle name="Accent1 2" xfId="298"/>
    <cellStyle name="Accent1 3" xfId="299"/>
    <cellStyle name="Accent1 4" xfId="300"/>
    <cellStyle name="Accent1 5" xfId="301"/>
    <cellStyle name="Accent1 6" xfId="302"/>
    <cellStyle name="Accent1 7" xfId="303"/>
    <cellStyle name="Accent1 8" xfId="304"/>
    <cellStyle name="Accent1 9" xfId="305"/>
    <cellStyle name="Accent2 - 20%" xfId="306"/>
    <cellStyle name="Accent2 - 40%" xfId="307"/>
    <cellStyle name="Accent2 - 60%" xfId="308"/>
    <cellStyle name="Accent2 10" xfId="309"/>
    <cellStyle name="Accent2 11" xfId="310"/>
    <cellStyle name="Accent2 12" xfId="311"/>
    <cellStyle name="Accent2 2" xfId="312"/>
    <cellStyle name="Accent2 3" xfId="313"/>
    <cellStyle name="Accent2 4" xfId="314"/>
    <cellStyle name="Accent2 5" xfId="315"/>
    <cellStyle name="Accent2 6" xfId="316"/>
    <cellStyle name="Accent2 7" xfId="317"/>
    <cellStyle name="Accent2 8" xfId="318"/>
    <cellStyle name="Accent2 9" xfId="319"/>
    <cellStyle name="Accent3 - 20%" xfId="320"/>
    <cellStyle name="Accent3 - 40%" xfId="321"/>
    <cellStyle name="Accent3 - 60%" xfId="322"/>
    <cellStyle name="Accent3 10" xfId="323"/>
    <cellStyle name="Accent3 11" xfId="324"/>
    <cellStyle name="Accent3 12" xfId="325"/>
    <cellStyle name="Accent3 2" xfId="326"/>
    <cellStyle name="Accent3 3" xfId="327"/>
    <cellStyle name="Accent3 4" xfId="328"/>
    <cellStyle name="Accent3 5" xfId="329"/>
    <cellStyle name="Accent3 6" xfId="330"/>
    <cellStyle name="Accent3 7" xfId="331"/>
    <cellStyle name="Accent3 8" xfId="332"/>
    <cellStyle name="Accent3 9" xfId="333"/>
    <cellStyle name="Accent4 - 20%" xfId="334"/>
    <cellStyle name="Accent4 - 40%" xfId="335"/>
    <cellStyle name="Accent4 - 60%" xfId="336"/>
    <cellStyle name="Accent4 10" xfId="337"/>
    <cellStyle name="Accent4 11" xfId="338"/>
    <cellStyle name="Accent4 12" xfId="339"/>
    <cellStyle name="Accent4 13" xfId="340"/>
    <cellStyle name="Accent4 14" xfId="341"/>
    <cellStyle name="Accent4 15" xfId="342"/>
    <cellStyle name="Accent4 16" xfId="343"/>
    <cellStyle name="Accent4 2" xfId="344"/>
    <cellStyle name="Accent4 2 2" xfId="345"/>
    <cellStyle name="Accent4 3" xfId="346"/>
    <cellStyle name="Accent4 4" xfId="347"/>
    <cellStyle name="Accent4 5" xfId="348"/>
    <cellStyle name="Accent4 6" xfId="349"/>
    <cellStyle name="Accent4 7" xfId="350"/>
    <cellStyle name="Accent4 8" xfId="351"/>
    <cellStyle name="Accent4 9" xfId="352"/>
    <cellStyle name="Accent5 - 20%" xfId="353"/>
    <cellStyle name="Accent5 - 40%" xfId="354"/>
    <cellStyle name="Accent5 - 60%" xfId="355"/>
    <cellStyle name="Accent5 10" xfId="356"/>
    <cellStyle name="Accent5 11" xfId="357"/>
    <cellStyle name="Accent5 12" xfId="358"/>
    <cellStyle name="Accent5 2" xfId="359"/>
    <cellStyle name="Accent5 3" xfId="360"/>
    <cellStyle name="Accent5 4" xfId="361"/>
    <cellStyle name="Accent5 5" xfId="362"/>
    <cellStyle name="Accent5 6" xfId="363"/>
    <cellStyle name="Accent5 7" xfId="364"/>
    <cellStyle name="Accent5 8" xfId="365"/>
    <cellStyle name="Accent5 9" xfId="366"/>
    <cellStyle name="Accent6 - 20%" xfId="367"/>
    <cellStyle name="Accent6 - 40%" xfId="368"/>
    <cellStyle name="Accent6 - 60%" xfId="369"/>
    <cellStyle name="Accent6 10" xfId="370"/>
    <cellStyle name="Accent6 11" xfId="371"/>
    <cellStyle name="Accent6 12" xfId="372"/>
    <cellStyle name="Accent6 2" xfId="373"/>
    <cellStyle name="Accent6 3" xfId="374"/>
    <cellStyle name="Accent6 4" xfId="375"/>
    <cellStyle name="Accent6 5" xfId="376"/>
    <cellStyle name="Accent6 6" xfId="377"/>
    <cellStyle name="Accent6 7" xfId="378"/>
    <cellStyle name="Accent6 8" xfId="379"/>
    <cellStyle name="Accent6 9" xfId="380"/>
    <cellStyle name="Bad 2" xfId="381"/>
    <cellStyle name="BlackHeading" xfId="2"/>
    <cellStyle name="Calculation 2" xfId="382"/>
    <cellStyle name="Check Cell 2" xfId="383"/>
    <cellStyle name="Comma" xfId="1" builtinId="3"/>
    <cellStyle name="Comma 10" xfId="384"/>
    <cellStyle name="Comma 11" xfId="385"/>
    <cellStyle name="Comma 12" xfId="386"/>
    <cellStyle name="Comma 13" xfId="387"/>
    <cellStyle name="Comma 14" xfId="388"/>
    <cellStyle name="Comma 2" xfId="3"/>
    <cellStyle name="Comma 2 2" xfId="4"/>
    <cellStyle name="Comma 2 3" xfId="389"/>
    <cellStyle name="Comma 3" xfId="5"/>
    <cellStyle name="Comma 3 2" xfId="390"/>
    <cellStyle name="Comma 3 3" xfId="391"/>
    <cellStyle name="Comma 4" xfId="6"/>
    <cellStyle name="Comma 4 2" xfId="392"/>
    <cellStyle name="Comma 4 3" xfId="393"/>
    <cellStyle name="Comma 5" xfId="26"/>
    <cellStyle name="Comma 5 2" xfId="394"/>
    <cellStyle name="Comma 6" xfId="395"/>
    <cellStyle name="Comma 6 2" xfId="396"/>
    <cellStyle name="Comma 6 3" xfId="397"/>
    <cellStyle name="Comma 7" xfId="398"/>
    <cellStyle name="Comma 7 2" xfId="399"/>
    <cellStyle name="Comma 8" xfId="400"/>
    <cellStyle name="Comma 9" xfId="401"/>
    <cellStyle name="Comma 9 2" xfId="402"/>
    <cellStyle name="Comma 9 3" xfId="403"/>
    <cellStyle name="Comma0" xfId="404"/>
    <cellStyle name="Comma0 2" xfId="405"/>
    <cellStyle name="COMMAS" xfId="406"/>
    <cellStyle name="COMMAS 2" xfId="407"/>
    <cellStyle name="CP" xfId="408"/>
    <cellStyle name="CP2" xfId="409"/>
    <cellStyle name="Currency 2" xfId="7"/>
    <cellStyle name="Currency 3" xfId="8"/>
    <cellStyle name="Currency 4" xfId="410"/>
    <cellStyle name="Currency 5" xfId="411"/>
    <cellStyle name="Currency0" xfId="412"/>
    <cellStyle name="Currency0 2" xfId="413"/>
    <cellStyle name="Date" xfId="414"/>
    <cellStyle name="Date 2" xfId="415"/>
    <cellStyle name="Emphasis 1" xfId="416"/>
    <cellStyle name="Emphasis 2" xfId="417"/>
    <cellStyle name="Emphasis 3" xfId="418"/>
    <cellStyle name="Explanatory Text 2" xfId="419"/>
    <cellStyle name="Fixed" xfId="420"/>
    <cellStyle name="Fixed 2" xfId="421"/>
    <cellStyle name="Good 2" xfId="422"/>
    <cellStyle name="Heading" xfId="423"/>
    <cellStyle name="Heading 1 2" xfId="424"/>
    <cellStyle name="Heading 2 2" xfId="425"/>
    <cellStyle name="Heading 3 2" xfId="426"/>
    <cellStyle name="Heading 4 2" xfId="427"/>
    <cellStyle name="Hyperlink 2" xfId="428"/>
    <cellStyle name="Input 2" xfId="429"/>
    <cellStyle name="Left" xfId="430"/>
    <cellStyle name="Left 2" xfId="431"/>
    <cellStyle name="Linked Cell 2" xfId="432"/>
    <cellStyle name="LtBlue" xfId="9"/>
    <cellStyle name="LtGreen" xfId="10"/>
    <cellStyle name="LtRed" xfId="11"/>
    <cellStyle name="Min" xfId="433"/>
    <cellStyle name="Monétaire 3" xfId="434"/>
    <cellStyle name="Neutral 2" xfId="435"/>
    <cellStyle name="Normal" xfId="0" builtinId="0"/>
    <cellStyle name="Normal 10" xfId="436"/>
    <cellStyle name="Normal 10 2" xfId="437"/>
    <cellStyle name="Normal 10 2 2" xfId="438"/>
    <cellStyle name="Normal 11" xfId="439"/>
    <cellStyle name="Normal 12" xfId="440"/>
    <cellStyle name="Normal 13" xfId="441"/>
    <cellStyle name="Normal 14" xfId="442"/>
    <cellStyle name="Normal 15" xfId="28"/>
    <cellStyle name="Normal 15 2" xfId="443"/>
    <cellStyle name="Normal 15 3" xfId="12"/>
    <cellStyle name="Normal 15_vs 2014 PA" xfId="444"/>
    <cellStyle name="Normal 16" xfId="445"/>
    <cellStyle name="Normal 17" xfId="446"/>
    <cellStyle name="Normal 2" xfId="13"/>
    <cellStyle name="Normal 2 2" xfId="14"/>
    <cellStyle name="Normal 2 3" xfId="27"/>
    <cellStyle name="Normal 2 4" xfId="447"/>
    <cellStyle name="Normal 3" xfId="15"/>
    <cellStyle name="Normal 3 2" xfId="448"/>
    <cellStyle name="Normal 3_vs 2014 PA" xfId="449"/>
    <cellStyle name="Normal 4" xfId="16"/>
    <cellStyle name="Normal 4 2" xfId="450"/>
    <cellStyle name="Normal 5" xfId="17"/>
    <cellStyle name="Normal 5 2" xfId="451"/>
    <cellStyle name="Normal 5 2 2" xfId="452"/>
    <cellStyle name="Normal 5 3" xfId="453"/>
    <cellStyle name="Normal 5 4" xfId="454"/>
    <cellStyle name="Normal 5_vs 2014 PA" xfId="455"/>
    <cellStyle name="Normal 6" xfId="18"/>
    <cellStyle name="Normal 6 2" xfId="456"/>
    <cellStyle name="Normal 6 2 2" xfId="457"/>
    <cellStyle name="Normal 6 3" xfId="458"/>
    <cellStyle name="Normal 6_vs 2014 PA" xfId="459"/>
    <cellStyle name="Normal 7" xfId="19"/>
    <cellStyle name="Normal 7 2" xfId="460"/>
    <cellStyle name="Normal 7 2 2" xfId="461"/>
    <cellStyle name="Normal 7 3" xfId="462"/>
    <cellStyle name="Normal 7_vs 2014 PA" xfId="463"/>
    <cellStyle name="Normal 8" xfId="464"/>
    <cellStyle name="Normal 8 2" xfId="465"/>
    <cellStyle name="Normal 9" xfId="466"/>
    <cellStyle name="Note 2" xfId="20"/>
    <cellStyle name="Note 3" xfId="467"/>
    <cellStyle name="Orange" xfId="21"/>
    <cellStyle name="Output 2" xfId="468"/>
    <cellStyle name="Percent 2" xfId="22"/>
    <cellStyle name="Percent 2 2" xfId="23"/>
    <cellStyle name="Percent 3" xfId="24"/>
    <cellStyle name="Percent 3 2" xfId="469"/>
    <cellStyle name="Percent 3 3" xfId="470"/>
    <cellStyle name="Percent 4" xfId="471"/>
    <cellStyle name="Percent 4 2" xfId="472"/>
    <cellStyle name="Percent 5" xfId="473"/>
    <cellStyle name="Percent 5 2" xfId="474"/>
    <cellStyle name="Percent 5 3" xfId="475"/>
    <cellStyle name="Right" xfId="476"/>
    <cellStyle name="Right 2" xfId="477"/>
    <cellStyle name="Sheet Title" xfId="478"/>
    <cellStyle name="Style 1" xfId="479"/>
    <cellStyle name="Style 1 2" xfId="480"/>
    <cellStyle name="Style 1_2011-03-03 2011 Budget Templates" xfId="481"/>
    <cellStyle name="Sub heading" xfId="482"/>
    <cellStyle name="Title 2" xfId="483"/>
    <cellStyle name="Total 2" xfId="484"/>
    <cellStyle name="Warning Text 2" xfId="485"/>
    <cellStyle name="Yellow" xfId="25"/>
    <cellStyle name="千位分隔_2008-90 Preliminary GSN Base Forecast for TPFR" xfId="48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Users\fongpa\AppData\Local\Microsoft\Windows\Temporary%20Internet%20Files\Content.Outlook\AGE73SON\Net%20Debt%20-%202015-16%20(updated%20July2016)-%20for%20PA%20-%20to%20John%20Psinas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OTPP%20(incl%20RCA)%20Calculations%202015-16%20PAv3%20(Basis%203)%20with%20Valuation%20Allowance_check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s 2015 Budget"/>
      <sheetName val="vs 2015 Actual"/>
      <sheetName val="Sheet1"/>
      <sheetName val="vs 2014 Document"/>
    </sheetNames>
    <sheetDataSet>
      <sheetData sheetId="0">
        <row r="2">
          <cell r="N2" t="str">
            <v>2016 Public Accounts</v>
          </cell>
        </row>
      </sheetData>
      <sheetData sheetId="1"/>
      <sheetData sheetId="2" refreshError="1"/>
      <sheetData sheetId="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aluation Allowance"/>
      <sheetName val="liability"/>
      <sheetName val="expense"/>
      <sheetName val="Data Input"/>
      <sheetName val="Interest"/>
      <sheetName val="experience g(l)"/>
      <sheetName val="amendment"/>
      <sheetName val="year end"/>
      <sheetName val="CPI Special Payments"/>
      <sheetName val="contributions"/>
      <sheetName val="initial ufl"/>
      <sheetName val="RCA data"/>
      <sheetName val="RCA interest"/>
      <sheetName val="RCA exp g(l)"/>
      <sheetName val="RCA amend"/>
      <sheetName val="RCA exp"/>
      <sheetName val="RCA liab"/>
      <sheetName val="Summary"/>
      <sheetName val="OTTP PA Variance"/>
      <sheetName val="Smoothing"/>
      <sheetName val="Gain avai. for smoothing 2015"/>
    </sheetNames>
    <sheetDataSet>
      <sheetData sheetId="0" refreshError="1"/>
      <sheetData sheetId="1"/>
      <sheetData sheetId="2"/>
      <sheetData sheetId="3">
        <row r="12">
          <cell r="D12">
            <v>24391</v>
          </cell>
          <cell r="E12">
            <v>27479</v>
          </cell>
          <cell r="F12">
            <v>30781</v>
          </cell>
          <cell r="G12">
            <v>33998</v>
          </cell>
          <cell r="H12">
            <v>36848</v>
          </cell>
          <cell r="I12">
            <v>39007</v>
          </cell>
          <cell r="J12">
            <v>41833</v>
          </cell>
          <cell r="K12">
            <v>46470</v>
          </cell>
          <cell r="L12">
            <v>48635</v>
          </cell>
          <cell r="M12">
            <v>50346</v>
          </cell>
          <cell r="N12">
            <v>55087</v>
          </cell>
          <cell r="O12">
            <v>64369</v>
          </cell>
          <cell r="P12">
            <v>67319</v>
          </cell>
          <cell r="Q12">
            <v>71009</v>
          </cell>
          <cell r="R12">
            <v>74089</v>
          </cell>
          <cell r="S12">
            <v>80371</v>
          </cell>
          <cell r="T12">
            <v>83120</v>
          </cell>
          <cell r="U12">
            <v>88356</v>
          </cell>
          <cell r="V12">
            <v>92022</v>
          </cell>
          <cell r="W12">
            <v>96608</v>
          </cell>
          <cell r="X12">
            <v>99117</v>
          </cell>
          <cell r="Y12">
            <v>103693</v>
          </cell>
          <cell r="Z12">
            <v>105954</v>
          </cell>
          <cell r="AA12">
            <v>109524</v>
          </cell>
          <cell r="AB12">
            <v>113801</v>
          </cell>
          <cell r="AC12">
            <v>116367</v>
          </cell>
          <cell r="AD12">
            <v>120891.15773981952</v>
          </cell>
          <cell r="AE12">
            <v>125674.54587496544</v>
          </cell>
          <cell r="AF12">
            <v>130724.77615093655</v>
          </cell>
          <cell r="AG12">
            <v>136066.48289917331</v>
          </cell>
        </row>
        <row r="14">
          <cell r="D14">
            <v>930</v>
          </cell>
          <cell r="E14">
            <v>1180</v>
          </cell>
          <cell r="F14">
            <v>1188</v>
          </cell>
          <cell r="G14">
            <v>1170</v>
          </cell>
          <cell r="H14">
            <v>1292</v>
          </cell>
          <cell r="I14">
            <v>1363</v>
          </cell>
          <cell r="J14">
            <v>1337</v>
          </cell>
          <cell r="K14">
            <v>1204</v>
          </cell>
          <cell r="L14">
            <v>1305</v>
          </cell>
          <cell r="M14">
            <v>1301</v>
          </cell>
          <cell r="N14">
            <v>1300</v>
          </cell>
          <cell r="O14">
            <v>1539</v>
          </cell>
          <cell r="P14">
            <v>1695</v>
          </cell>
          <cell r="Q14">
            <v>1735</v>
          </cell>
          <cell r="R14">
            <v>1756</v>
          </cell>
          <cell r="S14">
            <v>1909</v>
          </cell>
          <cell r="T14">
            <v>1995</v>
          </cell>
          <cell r="U14">
            <v>2102</v>
          </cell>
          <cell r="V14">
            <v>2236</v>
          </cell>
          <cell r="W14">
            <v>2349</v>
          </cell>
          <cell r="X14">
            <v>2434</v>
          </cell>
          <cell r="Y14">
            <v>2565</v>
          </cell>
          <cell r="Z14">
            <v>2791</v>
          </cell>
          <cell r="AA14">
            <v>2654</v>
          </cell>
          <cell r="AB14">
            <v>2924</v>
          </cell>
          <cell r="AC14">
            <v>2902</v>
          </cell>
          <cell r="AD14">
            <v>3023.59375</v>
          </cell>
          <cell r="AE14">
            <v>3262.1026904296868</v>
          </cell>
          <cell r="AF14">
            <v>3500.4040891754139</v>
          </cell>
          <cell r="AG14">
            <v>3756.0074825188831</v>
          </cell>
        </row>
        <row r="16"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258</v>
          </cell>
          <cell r="K16">
            <v>2013</v>
          </cell>
          <cell r="M16">
            <v>0</v>
          </cell>
          <cell r="N16">
            <v>0</v>
          </cell>
          <cell r="O16">
            <v>4519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</row>
        <row r="26">
          <cell r="D26">
            <v>20124</v>
          </cell>
          <cell r="E26">
            <v>24697</v>
          </cell>
          <cell r="F26">
            <v>27773</v>
          </cell>
          <cell r="G26">
            <v>33711</v>
          </cell>
          <cell r="H26">
            <v>34494</v>
          </cell>
          <cell r="I26">
            <v>40137</v>
          </cell>
          <cell r="J26">
            <v>47429</v>
          </cell>
          <cell r="K26">
            <v>54479</v>
          </cell>
          <cell r="L26">
            <v>59170</v>
          </cell>
          <cell r="M26">
            <v>68303</v>
          </cell>
          <cell r="N26">
            <v>73121</v>
          </cell>
          <cell r="O26">
            <v>69456</v>
          </cell>
          <cell r="P26">
            <v>66213</v>
          </cell>
          <cell r="Q26">
            <v>75677</v>
          </cell>
          <cell r="R26">
            <v>84326</v>
          </cell>
          <cell r="S26">
            <v>96128</v>
          </cell>
          <cell r="T26">
            <v>106014</v>
          </cell>
          <cell r="U26">
            <v>108546</v>
          </cell>
          <cell r="V26">
            <v>87433</v>
          </cell>
          <cell r="W26">
            <v>96408</v>
          </cell>
          <cell r="X26">
            <v>107590</v>
          </cell>
          <cell r="Y26">
            <v>117099</v>
          </cell>
          <cell r="Z26">
            <v>129524</v>
          </cell>
          <cell r="AA26">
            <v>140764</v>
          </cell>
          <cell r="AB26">
            <v>154476</v>
          </cell>
          <cell r="AC26">
            <v>171440</v>
          </cell>
          <cell r="AD26">
            <v>179866.87488462828</v>
          </cell>
          <cell r="AE26">
            <v>188724.14824921408</v>
          </cell>
          <cell r="AF26">
            <v>197994.25039928145</v>
          </cell>
          <cell r="AG26">
            <v>207697.4054389525</v>
          </cell>
        </row>
        <row r="28">
          <cell r="D28">
            <v>20124</v>
          </cell>
          <cell r="E28">
            <v>24697</v>
          </cell>
          <cell r="F28">
            <v>27773</v>
          </cell>
          <cell r="G28">
            <v>33711</v>
          </cell>
          <cell r="H28">
            <v>34242</v>
          </cell>
          <cell r="I28">
            <v>38092</v>
          </cell>
          <cell r="J28">
            <v>43013</v>
          </cell>
          <cell r="K28">
            <v>48901</v>
          </cell>
          <cell r="L28">
            <v>54382</v>
          </cell>
          <cell r="M28">
            <v>61039</v>
          </cell>
          <cell r="N28">
            <v>68780</v>
          </cell>
          <cell r="O28">
            <v>72429</v>
          </cell>
          <cell r="P28">
            <v>75857</v>
          </cell>
          <cell r="Q28">
            <v>79157</v>
          </cell>
          <cell r="R28">
            <v>82791</v>
          </cell>
          <cell r="S28">
            <v>88694</v>
          </cell>
          <cell r="T28">
            <v>94850</v>
          </cell>
          <cell r="U28">
            <v>104917</v>
          </cell>
          <cell r="V28">
            <v>106957</v>
          </cell>
          <cell r="W28">
            <v>109112</v>
          </cell>
          <cell r="X28">
            <v>114246</v>
          </cell>
          <cell r="Y28">
            <v>115685</v>
          </cell>
          <cell r="Z28">
            <v>119864</v>
          </cell>
          <cell r="AA28">
            <v>130867</v>
          </cell>
          <cell r="AB28">
            <v>143076</v>
          </cell>
          <cell r="AC28">
            <v>156998</v>
          </cell>
          <cell r="AD28">
            <v>170805.87488462828</v>
          </cell>
          <cell r="AE28">
            <v>183733.14824921408</v>
          </cell>
          <cell r="AF28">
            <v>196139.25039928145</v>
          </cell>
          <cell r="AG28">
            <v>207697.4054389525</v>
          </cell>
        </row>
        <row r="29">
          <cell r="D29" t="str">
            <v>n/a</v>
          </cell>
          <cell r="E29" t="str">
            <v>n/a</v>
          </cell>
          <cell r="F29" t="str">
            <v>n/a</v>
          </cell>
          <cell r="G29" t="str">
            <v>n/a</v>
          </cell>
          <cell r="H29">
            <v>70</v>
          </cell>
          <cell r="I29">
            <v>79</v>
          </cell>
          <cell r="J29">
            <v>61</v>
          </cell>
          <cell r="K29">
            <v>68</v>
          </cell>
          <cell r="L29">
            <v>53</v>
          </cell>
          <cell r="M29">
            <v>44</v>
          </cell>
          <cell r="N29">
            <v>41</v>
          </cell>
          <cell r="O29">
            <v>44</v>
          </cell>
          <cell r="P29">
            <v>54</v>
          </cell>
          <cell r="Q29">
            <v>43</v>
          </cell>
          <cell r="R29">
            <v>40</v>
          </cell>
          <cell r="S29">
            <v>36</v>
          </cell>
          <cell r="T29">
            <v>34</v>
          </cell>
          <cell r="U29">
            <v>31</v>
          </cell>
          <cell r="V29">
            <v>47</v>
          </cell>
          <cell r="W29">
            <v>57.981786999999997</v>
          </cell>
          <cell r="X29">
            <v>58.585501000000001</v>
          </cell>
          <cell r="Y29">
            <v>39.720883999999998</v>
          </cell>
          <cell r="Z29">
            <v>39.268236999999999</v>
          </cell>
          <cell r="AA29">
            <v>37.903300000000002</v>
          </cell>
          <cell r="AB29">
            <v>36.734502999999997</v>
          </cell>
          <cell r="AC29">
            <v>38</v>
          </cell>
          <cell r="AD29">
            <v>43.364365411764709</v>
          </cell>
          <cell r="AE29">
            <v>43.364365411764709</v>
          </cell>
          <cell r="AF29">
            <v>43.364365411764709</v>
          </cell>
          <cell r="AG29">
            <v>43.364365411764709</v>
          </cell>
        </row>
        <row r="32">
          <cell r="D32">
            <v>526</v>
          </cell>
          <cell r="E32">
            <v>597</v>
          </cell>
          <cell r="F32">
            <v>674</v>
          </cell>
          <cell r="G32">
            <v>663</v>
          </cell>
          <cell r="H32">
            <v>710</v>
          </cell>
          <cell r="I32">
            <v>617</v>
          </cell>
          <cell r="J32">
            <v>610</v>
          </cell>
          <cell r="K32">
            <v>582</v>
          </cell>
          <cell r="L32">
            <v>607</v>
          </cell>
          <cell r="M32">
            <v>620</v>
          </cell>
          <cell r="N32">
            <v>615</v>
          </cell>
          <cell r="O32">
            <v>628</v>
          </cell>
          <cell r="P32">
            <v>664</v>
          </cell>
          <cell r="Q32">
            <v>693</v>
          </cell>
          <cell r="R32">
            <v>725</v>
          </cell>
          <cell r="S32">
            <v>771</v>
          </cell>
          <cell r="T32">
            <v>795</v>
          </cell>
          <cell r="U32">
            <v>1040</v>
          </cell>
          <cell r="V32">
            <v>1117</v>
          </cell>
          <cell r="W32">
            <v>1278</v>
          </cell>
          <cell r="X32">
            <v>1313</v>
          </cell>
          <cell r="Y32">
            <v>1377</v>
          </cell>
          <cell r="Z32">
            <v>1446</v>
          </cell>
          <cell r="AA32">
            <v>1511</v>
          </cell>
          <cell r="AB32">
            <v>1578</v>
          </cell>
          <cell r="AC32">
            <v>1615</v>
          </cell>
          <cell r="AD32">
            <v>1676.5191256830601</v>
          </cell>
          <cell r="AE32">
            <v>1744.1940655737703</v>
          </cell>
          <cell r="AF32">
            <v>1805.014361092896</v>
          </cell>
          <cell r="AG32">
            <v>1867.9422996841527</v>
          </cell>
        </row>
        <row r="33">
          <cell r="D33">
            <v>8</v>
          </cell>
          <cell r="E33">
            <v>9</v>
          </cell>
          <cell r="F33">
            <v>46</v>
          </cell>
          <cell r="G33">
            <v>35</v>
          </cell>
          <cell r="H33">
            <v>9</v>
          </cell>
          <cell r="I33">
            <v>9</v>
          </cell>
          <cell r="J33">
            <v>9</v>
          </cell>
          <cell r="K33">
            <v>8</v>
          </cell>
          <cell r="L33">
            <v>14</v>
          </cell>
          <cell r="M33">
            <v>9</v>
          </cell>
          <cell r="N33">
            <v>9</v>
          </cell>
          <cell r="O33">
            <v>10</v>
          </cell>
          <cell r="P33">
            <v>11</v>
          </cell>
          <cell r="Q33">
            <v>12</v>
          </cell>
          <cell r="R33">
            <v>12</v>
          </cell>
          <cell r="S33">
            <v>13</v>
          </cell>
          <cell r="T33">
            <v>14</v>
          </cell>
          <cell r="U33">
            <v>19</v>
          </cell>
          <cell r="V33">
            <v>21</v>
          </cell>
          <cell r="W33">
            <v>24</v>
          </cell>
          <cell r="X33">
            <v>25.194857142857138</v>
          </cell>
          <cell r="Y33">
            <v>26</v>
          </cell>
          <cell r="Z33">
            <v>27.716232142857141</v>
          </cell>
          <cell r="AA33">
            <v>29</v>
          </cell>
          <cell r="AB33">
            <v>32</v>
          </cell>
          <cell r="AC33">
            <v>33</v>
          </cell>
          <cell r="AD33">
            <v>34.361475409836068</v>
          </cell>
          <cell r="AE33">
            <v>35.774939344262293</v>
          </cell>
          <cell r="AF33">
            <v>37.04523665573771</v>
          </cell>
          <cell r="AG33">
            <v>38.359554360491806</v>
          </cell>
        </row>
        <row r="46">
          <cell r="H46">
            <v>566</v>
          </cell>
          <cell r="I46">
            <v>686</v>
          </cell>
          <cell r="J46">
            <v>926</v>
          </cell>
          <cell r="K46">
            <v>1132</v>
          </cell>
          <cell r="L46">
            <v>1109</v>
          </cell>
          <cell r="M46">
            <v>667</v>
          </cell>
          <cell r="N46">
            <v>635</v>
          </cell>
          <cell r="O46">
            <v>645.03436999999997</v>
          </cell>
          <cell r="P46">
            <v>676.24282600000004</v>
          </cell>
          <cell r="Q46">
            <v>682.943175</v>
          </cell>
          <cell r="R46">
            <v>708.14363400000002</v>
          </cell>
          <cell r="S46">
            <v>740.20953299999996</v>
          </cell>
          <cell r="T46">
            <v>795.11688900000001</v>
          </cell>
          <cell r="U46">
            <v>808.21466899999996</v>
          </cell>
          <cell r="V46">
            <v>1070</v>
          </cell>
          <cell r="W46">
            <v>1244.570158</v>
          </cell>
          <cell r="X46">
            <v>1316.2618660000001</v>
          </cell>
          <cell r="Y46">
            <v>1343.8129570000001</v>
          </cell>
          <cell r="Z46">
            <v>1393.0569660000001</v>
          </cell>
          <cell r="AA46">
            <v>1460.7559490000001</v>
          </cell>
          <cell r="AB46">
            <v>1525.800671</v>
          </cell>
          <cell r="AC46">
            <v>1598.2380873</v>
          </cell>
          <cell r="AD46">
            <v>1664.1763250155739</v>
          </cell>
          <cell r="AE46">
            <v>1732.632443033782</v>
          </cell>
          <cell r="AF46">
            <v>1794.1547928826822</v>
          </cell>
          <cell r="AG46">
            <v>1857.8091145237856</v>
          </cell>
        </row>
      </sheetData>
      <sheetData sheetId="4">
        <row r="29">
          <cell r="C29">
            <v>334.63499999999999</v>
          </cell>
          <cell r="D29">
            <v>419.42999999999984</v>
          </cell>
          <cell r="E29">
            <v>230.99249999999984</v>
          </cell>
          <cell r="F29">
            <v>253.09375</v>
          </cell>
          <cell r="G29">
            <v>217.78749999999991</v>
          </cell>
          <cell r="H29">
            <v>296.38749999999982</v>
          </cell>
          <cell r="I29">
            <v>142.67500000000018</v>
          </cell>
          <cell r="J29">
            <v>35.488749999999982</v>
          </cell>
          <cell r="K29">
            <v>-125.85750000000007</v>
          </cell>
          <cell r="L29">
            <v>-376.7175000000002</v>
          </cell>
          <cell r="M29">
            <v>-706.8449999999998</v>
          </cell>
          <cell r="N29">
            <v>-748.72000000000025</v>
          </cell>
          <cell r="O29">
            <v>-499.27999999999975</v>
          </cell>
          <cell r="P29">
            <v>-544.16000000000076</v>
          </cell>
          <cell r="Q29">
            <v>-521.22500000000036</v>
          </cell>
          <cell r="R29">
            <v>-561.45000000000073</v>
          </cell>
          <cell r="S29">
            <v>-515.44999999999982</v>
          </cell>
          <cell r="T29">
            <v>-761.34875000000011</v>
          </cell>
          <cell r="U29">
            <v>-1072.8249999999998</v>
          </cell>
          <cell r="V29">
            <v>-962.31446299999948</v>
          </cell>
          <cell r="W29">
            <v>-793.94607542857239</v>
          </cell>
          <cell r="X29">
            <v>-989.68786599999964</v>
          </cell>
          <cell r="Y29">
            <v>-774.90718583482089</v>
          </cell>
          <cell r="Z29">
            <v>-914.99420000000009</v>
          </cell>
          <cell r="AA29">
            <v>-1413.3342470000005</v>
          </cell>
          <cell r="AB29">
            <v>-1877.3225000000011</v>
          </cell>
          <cell r="AC29">
            <v>-2508.3016000510092</v>
          </cell>
          <cell r="AD29">
            <v>-3085.3383096140847</v>
          </cell>
          <cell r="AE29">
            <v>-3590.710747807479</v>
          </cell>
          <cell r="AF29">
            <v>-4046.4242670582767</v>
          </cell>
        </row>
      </sheetData>
      <sheetData sheetId="5">
        <row r="71"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758</v>
          </cell>
          <cell r="I71">
            <v>1513</v>
          </cell>
          <cell r="J71">
            <v>0</v>
          </cell>
          <cell r="K71">
            <v>0</v>
          </cell>
          <cell r="L71">
            <v>0</v>
          </cell>
          <cell r="M71">
            <v>4519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</row>
        <row r="87">
          <cell r="C87">
            <v>111</v>
          </cell>
          <cell r="D87">
            <v>61</v>
          </cell>
          <cell r="E87">
            <v>257</v>
          </cell>
          <cell r="F87">
            <v>148</v>
          </cell>
          <cell r="G87">
            <v>293</v>
          </cell>
          <cell r="H87">
            <v>380</v>
          </cell>
          <cell r="I87">
            <v>439</v>
          </cell>
          <cell r="J87">
            <v>651</v>
          </cell>
          <cell r="K87">
            <v>970</v>
          </cell>
          <cell r="L87">
            <v>1135</v>
          </cell>
          <cell r="M87">
            <v>470</v>
          </cell>
          <cell r="N87">
            <v>493</v>
          </cell>
          <cell r="O87">
            <v>444</v>
          </cell>
          <cell r="P87">
            <v>466</v>
          </cell>
          <cell r="Q87">
            <v>467</v>
          </cell>
          <cell r="R87">
            <v>470</v>
          </cell>
          <cell r="S87">
            <v>710</v>
          </cell>
          <cell r="T87">
            <v>1113</v>
          </cell>
          <cell r="U87">
            <v>916</v>
          </cell>
          <cell r="V87">
            <v>587</v>
          </cell>
          <cell r="W87">
            <v>490</v>
          </cell>
          <cell r="X87">
            <v>181</v>
          </cell>
          <cell r="Y87">
            <v>-70</v>
          </cell>
          <cell r="Z87">
            <v>312</v>
          </cell>
          <cell r="AA87">
            <v>723</v>
          </cell>
          <cell r="AB87">
            <v>1364</v>
          </cell>
          <cell r="AC87">
            <v>1759</v>
          </cell>
          <cell r="AD87">
            <v>2071</v>
          </cell>
          <cell r="AE87">
            <v>2353</v>
          </cell>
        </row>
        <row r="95">
          <cell r="C95">
            <v>1443.4300000000003</v>
          </cell>
          <cell r="D95">
            <v>686.42250000000058</v>
          </cell>
          <cell r="E95">
            <v>3172.5162499999969</v>
          </cell>
          <cell r="F95">
            <v>1493.3037499999955</v>
          </cell>
          <cell r="G95">
            <v>3236.6912499999999</v>
          </cell>
          <cell r="H95">
            <v>4504.3662500000028</v>
          </cell>
          <cell r="I95">
            <v>5352.8549999999996</v>
          </cell>
          <cell r="J95">
            <v>7454.9975000000013</v>
          </cell>
          <cell r="K95">
            <v>10951.279999999995</v>
          </cell>
          <cell r="L95">
            <v>12131.434999999994</v>
          </cell>
          <cell r="M95">
            <v>5502.7149999999929</v>
          </cell>
          <cell r="N95">
            <v>5291.434999999994</v>
          </cell>
          <cell r="O95">
            <v>4224.2749999999905</v>
          </cell>
          <cell r="P95">
            <v>4055.0499999999847</v>
          </cell>
          <cell r="Q95">
            <v>2985.5999999999876</v>
          </cell>
          <cell r="R95">
            <v>5775.1499999999905</v>
          </cell>
          <cell r="S95">
            <v>9120.8012499999859</v>
          </cell>
          <cell r="T95">
            <v>5234.9762499999888</v>
          </cell>
          <cell r="U95">
            <v>553.67999999998938</v>
          </cell>
          <cell r="V95">
            <v>1544.9353534285583</v>
          </cell>
          <cell r="W95">
            <v>-3295.8878955714499</v>
          </cell>
          <cell r="X95">
            <v>-2473.0586665491319</v>
          </cell>
          <cell r="Y95">
            <v>3702.3120704508583</v>
          </cell>
          <cell r="Z95">
            <v>9631.1466204508724</v>
          </cell>
          <cell r="AA95">
            <v>18002.558623450896</v>
          </cell>
          <cell r="AB95">
            <v>23017.298907988137</v>
          </cell>
          <cell r="AC95">
            <v>26027.794516604292</v>
          </cell>
          <cell r="AD95">
            <v>27548.756768374515</v>
          </cell>
          <cell r="AE95">
            <v>27321.493050398989</v>
          </cell>
        </row>
      </sheetData>
      <sheetData sheetId="6" refreshError="1"/>
      <sheetData sheetId="7">
        <row r="22">
          <cell r="C22">
            <v>893</v>
          </cell>
          <cell r="D22">
            <v>944.63500000000022</v>
          </cell>
          <cell r="E22">
            <v>1180.6350000000002</v>
          </cell>
          <cell r="F22">
            <v>1442.6350000000002</v>
          </cell>
          <cell r="G22">
            <v>809.63500000000386</v>
          </cell>
          <cell r="H22">
            <v>802.63500000000568</v>
          </cell>
          <cell r="I22">
            <v>702.63500000000113</v>
          </cell>
          <cell r="J22">
            <v>676.63499999999885</v>
          </cell>
          <cell r="K22">
            <v>703.63500000000204</v>
          </cell>
          <cell r="L22">
            <v>820.63500000000022</v>
          </cell>
          <cell r="M22">
            <v>842.63500000000613</v>
          </cell>
          <cell r="N22">
            <v>871.60063000000764</v>
          </cell>
          <cell r="O22">
            <v>898.3578040000084</v>
          </cell>
          <cell r="P22">
            <v>944.41462900000761</v>
          </cell>
          <cell r="Q22">
            <v>994.27099500001032</v>
          </cell>
          <cell r="R22">
            <v>1045.061462000016</v>
          </cell>
          <cell r="S22">
            <v>1069.9445730000125</v>
          </cell>
          <cell r="T22">
            <v>1321.7299040000098</v>
          </cell>
          <cell r="U22">
            <v>1407.7299040000144</v>
          </cell>
          <cell r="V22">
            <v>1571.1597460000103</v>
          </cell>
          <cell r="W22">
            <v>1602.8978800000095</v>
          </cell>
          <cell r="X22">
            <v>1665.0849230000113</v>
          </cell>
          <cell r="Y22">
            <v>1729.0279570000184</v>
          </cell>
          <cell r="Z22">
            <v>1794.2720080000236</v>
          </cell>
          <cell r="AA22">
            <v>1862.4713370000281</v>
          </cell>
          <cell r="AB22">
            <v>1901.233249700017</v>
          </cell>
          <cell r="AC22">
            <v>1941.080968400267</v>
          </cell>
          <cell r="AD22">
            <v>1979.6335220877991</v>
          </cell>
          <cell r="AE22">
            <v>2017.0220951504525</v>
          </cell>
          <cell r="AF22">
            <v>2053.2063514524416</v>
          </cell>
        </row>
        <row r="27">
          <cell r="S27">
            <v>-11.029411764705882</v>
          </cell>
          <cell r="T27">
            <v>-11.029411764705882</v>
          </cell>
          <cell r="U27">
            <v>-11.029411764705882</v>
          </cell>
          <cell r="V27">
            <v>-11.029411764705882</v>
          </cell>
          <cell r="W27">
            <v>-11.029411764705882</v>
          </cell>
          <cell r="X27">
            <v>-11.029411764705882</v>
          </cell>
          <cell r="Y27">
            <v>-11.029411764705882</v>
          </cell>
          <cell r="Z27">
            <v>-11.029411764705882</v>
          </cell>
          <cell r="AA27">
            <v>-11.029411764705882</v>
          </cell>
          <cell r="AB27">
            <v>-11.029411764705882</v>
          </cell>
          <cell r="AC27">
            <v>-10.029411764705882</v>
          </cell>
          <cell r="AD27">
            <v>-10.029411764705882</v>
          </cell>
          <cell r="AE27">
            <v>-10.029411764705882</v>
          </cell>
          <cell r="AF27">
            <v>-10.029411764705882</v>
          </cell>
        </row>
        <row r="30">
          <cell r="S30">
            <v>-11.029411764705882</v>
          </cell>
          <cell r="T30">
            <v>-22.058823529411764</v>
          </cell>
          <cell r="U30">
            <v>-33.088235294117645</v>
          </cell>
          <cell r="V30">
            <v>-44.117647058823529</v>
          </cell>
          <cell r="W30">
            <v>-55.147058823529413</v>
          </cell>
          <cell r="X30">
            <v>-66.17647058823529</v>
          </cell>
          <cell r="Y30">
            <v>-77.205882352941174</v>
          </cell>
          <cell r="Z30">
            <v>-88.235294117647058</v>
          </cell>
          <cell r="AA30">
            <v>-99.264705882352942</v>
          </cell>
          <cell r="AB30">
            <v>-110.29411764705883</v>
          </cell>
          <cell r="AC30">
            <v>-120.32352941176471</v>
          </cell>
          <cell r="AD30">
            <v>-130.35294117647058</v>
          </cell>
          <cell r="AE30">
            <v>-140.38235294117646</v>
          </cell>
          <cell r="AF30">
            <v>-150.41176470588235</v>
          </cell>
        </row>
      </sheetData>
      <sheetData sheetId="8">
        <row r="13"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1</v>
          </cell>
          <cell r="I13">
            <v>2</v>
          </cell>
          <cell r="J13">
            <v>3</v>
          </cell>
          <cell r="K13">
            <v>3</v>
          </cell>
          <cell r="L13">
            <v>3</v>
          </cell>
          <cell r="M13">
            <v>3</v>
          </cell>
          <cell r="N13">
            <v>3</v>
          </cell>
        </row>
      </sheetData>
      <sheetData sheetId="9">
        <row r="47">
          <cell r="C47">
            <v>-10</v>
          </cell>
          <cell r="D47">
            <v>-16</v>
          </cell>
          <cell r="E47">
            <v>-13</v>
          </cell>
          <cell r="F47">
            <v>-1</v>
          </cell>
          <cell r="G47">
            <v>18</v>
          </cell>
          <cell r="H47">
            <v>36</v>
          </cell>
          <cell r="I47">
            <v>39</v>
          </cell>
          <cell r="J47">
            <v>40</v>
          </cell>
          <cell r="K47">
            <v>43</v>
          </cell>
          <cell r="L47">
            <v>44</v>
          </cell>
          <cell r="M47">
            <v>42</v>
          </cell>
          <cell r="N47">
            <v>40</v>
          </cell>
          <cell r="O47">
            <v>39</v>
          </cell>
          <cell r="P47">
            <v>36</v>
          </cell>
          <cell r="Q47">
            <v>44</v>
          </cell>
          <cell r="R47">
            <v>40</v>
          </cell>
          <cell r="S47">
            <v>36</v>
          </cell>
          <cell r="T47">
            <v>2</v>
          </cell>
          <cell r="U47">
            <v>-18</v>
          </cell>
          <cell r="V47">
            <v>-20</v>
          </cell>
          <cell r="W47">
            <v>-24</v>
          </cell>
          <cell r="X47">
            <v>-25</v>
          </cell>
          <cell r="Y47">
            <v>-27</v>
          </cell>
          <cell r="Z47">
            <v>-30</v>
          </cell>
          <cell r="AA47">
            <v>-29.526283531938638</v>
          </cell>
          <cell r="AB47">
            <v>-31.073229998744214</v>
          </cell>
          <cell r="AC47">
            <v>-31.638746497631519</v>
          </cell>
        </row>
        <row r="52">
          <cell r="C52">
            <v>-118.5</v>
          </cell>
          <cell r="D52">
            <v>-179</v>
          </cell>
          <cell r="E52">
            <v>-136</v>
          </cell>
          <cell r="F52">
            <v>18.5</v>
          </cell>
          <cell r="G52">
            <v>271.5</v>
          </cell>
          <cell r="H52">
            <v>479.5</v>
          </cell>
          <cell r="I52">
            <v>459.5</v>
          </cell>
          <cell r="J52">
            <v>425</v>
          </cell>
          <cell r="K52">
            <v>385.51718499999993</v>
          </cell>
          <cell r="L52">
            <v>342.138598</v>
          </cell>
          <cell r="M52">
            <v>289.1101855</v>
          </cell>
          <cell r="N52">
            <v>234.68200250000001</v>
          </cell>
          <cell r="O52">
            <v>173.78676899999999</v>
          </cell>
          <cell r="P52">
            <v>130.8452135</v>
          </cell>
          <cell r="Q52">
            <v>-38.547452000000021</v>
          </cell>
          <cell r="R52">
            <v>-112.54745200000002</v>
          </cell>
          <cell r="S52">
            <v>-177.26237300000003</v>
          </cell>
          <cell r="T52">
            <v>-190.22886857142856</v>
          </cell>
          <cell r="U52">
            <v>-201.82239007142852</v>
          </cell>
          <cell r="V52">
            <v>-222.15202314285705</v>
          </cell>
          <cell r="W52">
            <v>-238.274048642857</v>
          </cell>
          <cell r="X52">
            <v>-255.87371314285701</v>
          </cell>
          <cell r="Y52">
            <v>-254.25466949285703</v>
          </cell>
          <cell r="Z52">
            <v>-247.6068075315182</v>
          </cell>
          <cell r="AA52">
            <v>-241.74880494170486</v>
          </cell>
          <cell r="AB52">
            <v>-234.62797737593644</v>
          </cell>
          <cell r="AC52">
            <v>-227.2356006387343</v>
          </cell>
        </row>
      </sheetData>
      <sheetData sheetId="10">
        <row r="10">
          <cell r="F10">
            <v>174</v>
          </cell>
          <cell r="G10">
            <v>174</v>
          </cell>
          <cell r="H10">
            <v>174</v>
          </cell>
          <cell r="I10">
            <v>174</v>
          </cell>
          <cell r="J10">
            <v>174</v>
          </cell>
          <cell r="K10">
            <v>174</v>
          </cell>
          <cell r="L10">
            <v>174</v>
          </cell>
          <cell r="M10">
            <v>174</v>
          </cell>
          <cell r="N10">
            <v>174</v>
          </cell>
          <cell r="O10">
            <v>174</v>
          </cell>
          <cell r="P10">
            <v>174</v>
          </cell>
          <cell r="Q10">
            <v>174</v>
          </cell>
          <cell r="R10">
            <v>174</v>
          </cell>
          <cell r="S10">
            <v>176</v>
          </cell>
        </row>
        <row r="12">
          <cell r="F12">
            <v>2264</v>
          </cell>
          <cell r="G12">
            <v>2090</v>
          </cell>
          <cell r="H12">
            <v>1916</v>
          </cell>
          <cell r="I12">
            <v>1742</v>
          </cell>
          <cell r="J12">
            <v>1568</v>
          </cell>
          <cell r="K12">
            <v>1394</v>
          </cell>
          <cell r="L12">
            <v>1220</v>
          </cell>
          <cell r="M12">
            <v>1046</v>
          </cell>
          <cell r="N12">
            <v>872</v>
          </cell>
          <cell r="O12">
            <v>698</v>
          </cell>
          <cell r="P12">
            <v>524</v>
          </cell>
          <cell r="Q12">
            <v>350</v>
          </cell>
          <cell r="R12">
            <v>176</v>
          </cell>
          <cell r="S12">
            <v>0</v>
          </cell>
        </row>
      </sheetData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59999389629810485"/>
    <pageSetUpPr fitToPage="1"/>
  </sheetPr>
  <dimension ref="A1:AB46"/>
  <sheetViews>
    <sheetView tabSelected="1" workbookViewId="0">
      <pane xSplit="6" ySplit="4" topLeftCell="N5" activePane="bottomRight" state="frozen"/>
      <selection pane="topRight" activeCell="G1" sqref="G1"/>
      <selection pane="bottomLeft" activeCell="A5" sqref="A5"/>
      <selection pane="bottomRight"/>
    </sheetView>
  </sheetViews>
  <sheetFormatPr defaultRowHeight="12.75" outlineLevelCol="1" x14ac:dyDescent="0.2"/>
  <cols>
    <col min="1" max="1" width="7" customWidth="1"/>
    <col min="2" max="2" width="55.28515625" customWidth="1"/>
    <col min="3" max="4" width="0" hidden="1" customWidth="1"/>
    <col min="5" max="5" width="8.85546875" hidden="1" customWidth="1"/>
    <col min="6" max="6" width="11.5703125" hidden="1" customWidth="1"/>
    <col min="7" max="11" width="11.5703125" hidden="1" customWidth="1" outlineLevel="1"/>
    <col min="12" max="12" width="18" hidden="1" customWidth="1" outlineLevel="1"/>
    <col min="13" max="13" width="18.140625" hidden="1" customWidth="1" outlineLevel="1"/>
    <col min="14" max="14" width="11" customWidth="1" collapsed="1"/>
    <col min="15" max="15" width="12" customWidth="1"/>
    <col min="16" max="16" width="13.42578125" customWidth="1"/>
    <col min="17" max="17" width="13.42578125" style="2" customWidth="1"/>
    <col min="18" max="18" width="15" style="2" customWidth="1"/>
    <col min="19" max="19" width="14.42578125" style="2" customWidth="1"/>
    <col min="20" max="20" width="13.42578125" style="2" customWidth="1"/>
    <col min="21" max="25" width="13.42578125" style="2" bestFit="1" customWidth="1"/>
    <col min="26" max="26" width="15.140625" style="2" customWidth="1"/>
    <col min="27" max="27" width="14.5703125" style="2" bestFit="1" customWidth="1"/>
    <col min="28" max="28" width="15.5703125" style="2" bestFit="1" customWidth="1"/>
  </cols>
  <sheetData>
    <row r="1" spans="1:28" ht="15.75" x14ac:dyDescent="0.25">
      <c r="A1" s="1"/>
      <c r="AB1" s="35"/>
    </row>
    <row r="2" spans="1:28" x14ac:dyDescent="0.2">
      <c r="A2" s="3"/>
      <c r="AB2" s="35"/>
    </row>
    <row r="3" spans="1:28" x14ac:dyDescent="0.2">
      <c r="A3" s="70" t="s">
        <v>3</v>
      </c>
      <c r="K3" s="69" t="s">
        <v>80</v>
      </c>
      <c r="L3" s="71" t="s">
        <v>9</v>
      </c>
      <c r="M3" s="71" t="s">
        <v>10</v>
      </c>
      <c r="N3" s="71" t="s">
        <v>11</v>
      </c>
      <c r="O3" s="71" t="s">
        <v>12</v>
      </c>
      <c r="P3" s="71" t="s">
        <v>13</v>
      </c>
      <c r="Q3" s="71" t="s">
        <v>14</v>
      </c>
      <c r="R3" s="71" t="s">
        <v>15</v>
      </c>
      <c r="S3" s="71" t="s">
        <v>16</v>
      </c>
      <c r="T3" s="71" t="s">
        <v>17</v>
      </c>
      <c r="U3" s="71" t="s">
        <v>18</v>
      </c>
      <c r="V3" s="71" t="s">
        <v>19</v>
      </c>
      <c r="W3" s="71" t="s">
        <v>20</v>
      </c>
      <c r="X3" s="71" t="s">
        <v>21</v>
      </c>
      <c r="Y3" s="71" t="s">
        <v>22</v>
      </c>
      <c r="Z3" s="71" t="s">
        <v>23</v>
      </c>
      <c r="AA3" s="71" t="s">
        <v>24</v>
      </c>
      <c r="AB3" s="71" t="s">
        <v>25</v>
      </c>
    </row>
    <row r="4" spans="1:28" s="3" customFormat="1" ht="13.5" thickBot="1" x14ac:dyDescent="0.25">
      <c r="A4" s="4" t="s">
        <v>81</v>
      </c>
      <c r="B4" s="5"/>
      <c r="C4" s="5">
        <v>1990</v>
      </c>
      <c r="D4" s="5">
        <v>1991</v>
      </c>
      <c r="E4" s="5">
        <v>1992</v>
      </c>
      <c r="F4" s="5">
        <v>1993</v>
      </c>
      <c r="G4" s="5">
        <v>1994</v>
      </c>
      <c r="H4" s="5">
        <v>1995</v>
      </c>
      <c r="I4" s="5">
        <v>1996</v>
      </c>
      <c r="J4" s="5">
        <v>1997</v>
      </c>
      <c r="K4" s="5">
        <v>1998</v>
      </c>
      <c r="L4" s="5">
        <v>1999</v>
      </c>
      <c r="M4" s="5">
        <v>2000</v>
      </c>
      <c r="N4" s="5">
        <v>2001</v>
      </c>
      <c r="O4" s="5">
        <v>2002</v>
      </c>
      <c r="P4" s="5">
        <v>2003</v>
      </c>
      <c r="Q4" s="36">
        <v>2004</v>
      </c>
      <c r="R4" s="36">
        <v>2005</v>
      </c>
      <c r="S4" s="36">
        <v>2006</v>
      </c>
      <c r="T4" s="36">
        <v>2007</v>
      </c>
      <c r="U4" s="36">
        <v>2008</v>
      </c>
      <c r="V4" s="36">
        <v>2009</v>
      </c>
      <c r="W4" s="36">
        <v>2010</v>
      </c>
      <c r="X4" s="36">
        <v>2011</v>
      </c>
      <c r="Y4" s="36">
        <v>2012</v>
      </c>
      <c r="Z4" s="36">
        <v>2013</v>
      </c>
      <c r="AA4" s="36">
        <v>2014</v>
      </c>
      <c r="AB4" s="37">
        <v>2015</v>
      </c>
    </row>
    <row r="5" spans="1:28" x14ac:dyDescent="0.2">
      <c r="AB5" s="35"/>
    </row>
    <row r="6" spans="1:28" x14ac:dyDescent="0.2">
      <c r="A6" s="70" t="s">
        <v>82</v>
      </c>
    </row>
    <row r="7" spans="1:28" x14ac:dyDescent="0.2">
      <c r="B7" s="70" t="s">
        <v>83</v>
      </c>
      <c r="N7" s="7">
        <f>'OTPP liability'!N18</f>
        <v>336.35936999999967</v>
      </c>
      <c r="O7" s="7">
        <f>'OTPP liability'!O18</f>
        <v>0</v>
      </c>
      <c r="P7" s="7">
        <f>'OTPP liability'!P18</f>
        <v>1233.2653710000009</v>
      </c>
      <c r="Q7" s="7">
        <f>'OTPP liability'!Q18</f>
        <v>1691.0215050000024</v>
      </c>
      <c r="R7" s="7">
        <f>'OTPP liability'!R18</f>
        <v>2125.956037999998</v>
      </c>
      <c r="S7" s="7">
        <f>'OTPP liability'!S18</f>
        <v>2561.812632882351</v>
      </c>
      <c r="T7" s="7">
        <f>'OTPP liability'!T18</f>
        <v>3016.2163827647082</v>
      </c>
      <c r="U7" s="7">
        <f>'OTPP liability'!U18</f>
        <v>0</v>
      </c>
      <c r="V7" s="7">
        <f>'OTPP liability'!V18</f>
        <v>0</v>
      </c>
      <c r="W7" s="7">
        <f>'OTPP liability'!W18</f>
        <v>3243.1029703403319</v>
      </c>
      <c r="X7" s="7">
        <f>'OTPP liability'!X18</f>
        <v>5681.8629417226839</v>
      </c>
      <c r="Y7" s="7">
        <f>'OTPP liability'!Y18</f>
        <v>7123.8321543081702</v>
      </c>
      <c r="Z7" s="7">
        <f>'OTPP liability'!Z18</f>
        <v>7710.5999091905251</v>
      </c>
      <c r="AA7" s="7">
        <f>'OTPP liability'!AA18</f>
        <v>8667.0824095728694</v>
      </c>
      <c r="AB7" s="7">
        <f>'OTPP liability'!AB18</f>
        <v>10146.996452755217</v>
      </c>
    </row>
    <row r="8" spans="1:28" x14ac:dyDescent="0.2">
      <c r="B8" s="122" t="s">
        <v>84</v>
      </c>
      <c r="C8" s="123"/>
      <c r="D8" s="123"/>
      <c r="E8" s="123"/>
      <c r="F8" s="123"/>
      <c r="G8" s="123"/>
      <c r="H8" s="123"/>
      <c r="I8" s="123"/>
      <c r="J8" s="123"/>
      <c r="K8" s="123"/>
      <c r="L8" s="123"/>
      <c r="M8" s="123"/>
      <c r="N8" s="124">
        <f>SUM(N7:N7)</f>
        <v>336.35936999999967</v>
      </c>
      <c r="O8" s="124">
        <f>SUM(O7:O7)</f>
        <v>0</v>
      </c>
      <c r="P8" s="124">
        <f>SUM(P7:P7)</f>
        <v>1233.2653710000009</v>
      </c>
      <c r="Q8" s="124">
        <f>SUM(Q7:Q7)</f>
        <v>1691.0215050000024</v>
      </c>
      <c r="R8" s="124">
        <f>SUM(R7:R7)</f>
        <v>2125.956037999998</v>
      </c>
      <c r="S8" s="124">
        <f>SUM(S7:S7)</f>
        <v>2561.812632882351</v>
      </c>
      <c r="T8" s="124">
        <f>SUM(T7:T7)</f>
        <v>3016.2163827647082</v>
      </c>
      <c r="U8" s="124">
        <f>SUM(U7:U7)</f>
        <v>0</v>
      </c>
      <c r="V8" s="124">
        <f>SUM(V7:V7)</f>
        <v>0</v>
      </c>
      <c r="W8" s="124">
        <f>SUM(W7:W7)</f>
        <v>3243.1029703403319</v>
      </c>
      <c r="X8" s="124">
        <f>SUM(X7:X7)</f>
        <v>5681.8629417226839</v>
      </c>
      <c r="Y8" s="124">
        <f>SUM(Y7:Y7)</f>
        <v>7123.8321543081702</v>
      </c>
      <c r="Z8" s="124">
        <f>SUM(Z7:Z7)</f>
        <v>7710.5999091905251</v>
      </c>
      <c r="AA8" s="124">
        <f>SUM(AA7:AA7)</f>
        <v>8667.0824095728694</v>
      </c>
      <c r="AB8" s="124">
        <f>SUM(AB7:AB7)</f>
        <v>10146.996452755217</v>
      </c>
    </row>
    <row r="10" spans="1:28" x14ac:dyDescent="0.2">
      <c r="B10" s="122" t="s">
        <v>181</v>
      </c>
      <c r="C10" s="122"/>
      <c r="D10" s="122"/>
      <c r="E10" s="122"/>
      <c r="F10" s="122"/>
      <c r="G10" s="122"/>
      <c r="H10" s="122"/>
      <c r="I10" s="122"/>
      <c r="J10" s="122"/>
      <c r="K10" s="122"/>
      <c r="L10" s="122"/>
      <c r="M10" s="122"/>
      <c r="N10" s="124">
        <f>N8</f>
        <v>336.35936999999967</v>
      </c>
      <c r="O10" s="124">
        <f>O8-N8</f>
        <v>-336.35936999999967</v>
      </c>
      <c r="P10" s="124">
        <f>P8-O8</f>
        <v>1233.2653710000009</v>
      </c>
      <c r="Q10" s="124">
        <f t="shared" ref="Q10:AB10" si="0">Q8-P8</f>
        <v>457.75613400000157</v>
      </c>
      <c r="R10" s="124">
        <f t="shared" si="0"/>
        <v>434.93453299999555</v>
      </c>
      <c r="S10" s="124">
        <f t="shared" si="0"/>
        <v>435.85659488235297</v>
      </c>
      <c r="T10" s="124">
        <f t="shared" si="0"/>
        <v>454.40374988235726</v>
      </c>
      <c r="U10" s="124">
        <f t="shared" si="0"/>
        <v>-3016.2163827647082</v>
      </c>
      <c r="V10" s="124">
        <f t="shared" si="0"/>
        <v>0</v>
      </c>
      <c r="W10" s="124">
        <f t="shared" si="0"/>
        <v>3243.1029703403319</v>
      </c>
      <c r="X10" s="124">
        <f t="shared" si="0"/>
        <v>2438.759971382352</v>
      </c>
      <c r="Y10" s="124">
        <f t="shared" si="0"/>
        <v>1441.9692125854863</v>
      </c>
      <c r="Z10" s="124">
        <f t="shared" si="0"/>
        <v>586.76775488235489</v>
      </c>
      <c r="AA10" s="124">
        <f t="shared" si="0"/>
        <v>956.48250038234437</v>
      </c>
      <c r="AB10" s="124">
        <f t="shared" si="0"/>
        <v>1479.9140431823471</v>
      </c>
    </row>
    <row r="13" spans="1:28" x14ac:dyDescent="0.2">
      <c r="A13" s="70" t="s">
        <v>121</v>
      </c>
    </row>
    <row r="14" spans="1:28" x14ac:dyDescent="0.2">
      <c r="A14" s="70"/>
      <c r="B14" s="70" t="s">
        <v>122</v>
      </c>
      <c r="N14" s="120">
        <f>'vs 2015 Actual'!$O19</f>
        <v>132121</v>
      </c>
      <c r="O14" s="120">
        <f>'vs 2015 Actual'!$O20</f>
        <v>132647</v>
      </c>
      <c r="P14" s="120">
        <f>'vs 2015 Actual'!$O21</f>
        <v>138816</v>
      </c>
      <c r="Q14" s="120">
        <f>'vs 2015 Actual'!$O22</f>
        <v>140921</v>
      </c>
      <c r="R14" s="120">
        <f>'vs 2015 Actual'!$O23</f>
        <v>152702</v>
      </c>
      <c r="S14" s="120">
        <f>'vs 2015 Actual'!$O24</f>
        <v>153742</v>
      </c>
      <c r="T14" s="120">
        <f>'vs 2015 Actual'!$O25</f>
        <v>156616</v>
      </c>
      <c r="U14" s="120">
        <f>'vs 2015 Actual'!$O26</f>
        <v>169585</v>
      </c>
      <c r="V14" s="120">
        <f>'vs 2015 Actual'!$O27</f>
        <v>193589</v>
      </c>
      <c r="W14" s="120">
        <f>'vs 2015 Actual'!$O28</f>
        <v>214511</v>
      </c>
      <c r="X14" s="120">
        <f>'vs 2015 Actual'!$O29</f>
        <v>235582</v>
      </c>
      <c r="Y14" s="120">
        <f>'vs 2015 Actual'!$O30</f>
        <v>252088</v>
      </c>
      <c r="Z14" s="120">
        <f>'vs 2015 Actual'!$O31</f>
        <v>267190</v>
      </c>
      <c r="AA14" s="120">
        <f>'vs 2015 Actual'!$O32</f>
        <v>284576</v>
      </c>
      <c r="AB14" s="120"/>
    </row>
    <row r="15" spans="1:28" x14ac:dyDescent="0.2">
      <c r="B15" s="70" t="s">
        <v>124</v>
      </c>
      <c r="N15" s="121">
        <f>N8</f>
        <v>336.35936999999967</v>
      </c>
      <c r="O15" s="121">
        <f t="shared" ref="O15:AA15" si="1">O8</f>
        <v>0</v>
      </c>
      <c r="P15" s="121">
        <f t="shared" si="1"/>
        <v>1233.2653710000009</v>
      </c>
      <c r="Q15" s="121">
        <f t="shared" si="1"/>
        <v>1691.0215050000024</v>
      </c>
      <c r="R15" s="121">
        <f t="shared" si="1"/>
        <v>2125.956037999998</v>
      </c>
      <c r="S15" s="121">
        <f t="shared" si="1"/>
        <v>2561.812632882351</v>
      </c>
      <c r="T15" s="121">
        <f t="shared" si="1"/>
        <v>3016.2163827647082</v>
      </c>
      <c r="U15" s="121">
        <f t="shared" si="1"/>
        <v>0</v>
      </c>
      <c r="V15" s="121">
        <f t="shared" si="1"/>
        <v>0</v>
      </c>
      <c r="W15" s="121">
        <f t="shared" si="1"/>
        <v>3243.1029703403319</v>
      </c>
      <c r="X15" s="121">
        <f t="shared" si="1"/>
        <v>5681.8629417226839</v>
      </c>
      <c r="Y15" s="121">
        <f t="shared" si="1"/>
        <v>7123.8321543081702</v>
      </c>
      <c r="Z15" s="121">
        <f t="shared" si="1"/>
        <v>7710.5999091905251</v>
      </c>
      <c r="AA15" s="121">
        <f t="shared" si="1"/>
        <v>8667.0824095728694</v>
      </c>
    </row>
    <row r="16" spans="1:28" x14ac:dyDescent="0.2">
      <c r="B16" s="6" t="s">
        <v>125</v>
      </c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125">
        <f>SUM(N14:N15)</f>
        <v>132457.35936999999</v>
      </c>
      <c r="O16" s="125">
        <f t="shared" ref="O16:AA16" si="2">SUM(O14:O15)</f>
        <v>132647</v>
      </c>
      <c r="P16" s="125">
        <f t="shared" si="2"/>
        <v>140049.26537099999</v>
      </c>
      <c r="Q16" s="125">
        <f t="shared" si="2"/>
        <v>142612.02150500001</v>
      </c>
      <c r="R16" s="125">
        <f t="shared" si="2"/>
        <v>154827.956038</v>
      </c>
      <c r="S16" s="125">
        <f t="shared" si="2"/>
        <v>156303.81263288236</v>
      </c>
      <c r="T16" s="125">
        <f t="shared" si="2"/>
        <v>159632.21638276472</v>
      </c>
      <c r="U16" s="125">
        <f t="shared" si="2"/>
        <v>169585</v>
      </c>
      <c r="V16" s="125">
        <f t="shared" si="2"/>
        <v>193589</v>
      </c>
      <c r="W16" s="125">
        <f t="shared" si="2"/>
        <v>217754.10297034032</v>
      </c>
      <c r="X16" s="125">
        <f t="shared" si="2"/>
        <v>241263.86294172268</v>
      </c>
      <c r="Y16" s="125">
        <f t="shared" si="2"/>
        <v>259211.83215430818</v>
      </c>
      <c r="Z16" s="125">
        <f t="shared" si="2"/>
        <v>274900.59990919055</v>
      </c>
      <c r="AA16" s="125">
        <f t="shared" si="2"/>
        <v>293243.08240957285</v>
      </c>
    </row>
    <row r="19" spans="1:27" x14ac:dyDescent="0.2">
      <c r="A19" s="70" t="s">
        <v>123</v>
      </c>
    </row>
    <row r="20" spans="1:27" x14ac:dyDescent="0.2">
      <c r="B20" s="70" t="s">
        <v>122</v>
      </c>
      <c r="N20" s="12">
        <f>'vs 2015 Actual'!$S19</f>
        <v>132121</v>
      </c>
      <c r="O20" s="12">
        <f>'vs 2015 Actual'!$S20</f>
        <v>118705</v>
      </c>
      <c r="P20" s="12">
        <f>'vs 2015 Actual'!$S21</f>
        <v>124188</v>
      </c>
      <c r="Q20" s="12">
        <f>'vs 2015 Actual'!$S22</f>
        <v>125743</v>
      </c>
      <c r="R20" s="12">
        <f>'vs 2015 Actual'!$S23</f>
        <v>109155</v>
      </c>
      <c r="S20" s="12">
        <f>'vs 2015 Actual'!$S24</f>
        <v>106776</v>
      </c>
      <c r="T20" s="12">
        <f>'vs 2015 Actual'!$S25</f>
        <v>105617</v>
      </c>
      <c r="U20" s="12">
        <f>'vs 2015 Actual'!$S26</f>
        <v>113238</v>
      </c>
      <c r="V20" s="12">
        <f>'vs 2015 Actual'!$S27</f>
        <v>130957</v>
      </c>
      <c r="W20" s="12">
        <f>'vs 2015 Actual'!$S28</f>
        <v>144573</v>
      </c>
      <c r="X20" s="12">
        <f>'vs 2015 Actual'!$S29</f>
        <v>158410</v>
      </c>
      <c r="Y20" s="12">
        <f>'vs 2015 Actual'!$S30</f>
        <v>167132</v>
      </c>
      <c r="Z20" s="12">
        <f>'vs 2015 Actual'!$S31</f>
        <v>176634</v>
      </c>
      <c r="AA20" s="12">
        <f>'vs 2015 Actual'!$S32</f>
        <v>187511</v>
      </c>
    </row>
    <row r="22" spans="1:27" x14ac:dyDescent="0.2">
      <c r="B22" s="70" t="s">
        <v>126</v>
      </c>
      <c r="N22" s="72">
        <f>N20</f>
        <v>132121</v>
      </c>
      <c r="O22" s="72">
        <f t="shared" ref="O22:AA22" si="3">O20</f>
        <v>118705</v>
      </c>
      <c r="P22" s="72">
        <f t="shared" si="3"/>
        <v>124188</v>
      </c>
      <c r="Q22" s="72">
        <f t="shared" si="3"/>
        <v>125743</v>
      </c>
      <c r="R22" s="72">
        <f t="shared" si="3"/>
        <v>109155</v>
      </c>
      <c r="S22" s="72">
        <f t="shared" si="3"/>
        <v>106776</v>
      </c>
      <c r="T22" s="72">
        <f t="shared" si="3"/>
        <v>105617</v>
      </c>
      <c r="U22" s="72">
        <f t="shared" si="3"/>
        <v>113238</v>
      </c>
      <c r="V22" s="72">
        <f t="shared" si="3"/>
        <v>130957</v>
      </c>
      <c r="W22" s="72">
        <f t="shared" si="3"/>
        <v>144573</v>
      </c>
      <c r="X22" s="72">
        <f t="shared" si="3"/>
        <v>158410</v>
      </c>
      <c r="Y22" s="72">
        <f t="shared" si="3"/>
        <v>167132</v>
      </c>
      <c r="Z22" s="72">
        <f t="shared" si="3"/>
        <v>176634</v>
      </c>
      <c r="AA22" s="72">
        <f t="shared" si="3"/>
        <v>187511</v>
      </c>
    </row>
    <row r="23" spans="1:27" x14ac:dyDescent="0.2">
      <c r="B23" s="70" t="s">
        <v>127</v>
      </c>
      <c r="N23" s="121">
        <f>N8</f>
        <v>336.35936999999967</v>
      </c>
      <c r="O23" s="121">
        <f t="shared" ref="O23:AA23" si="4">O8</f>
        <v>0</v>
      </c>
      <c r="P23" s="121">
        <f t="shared" si="4"/>
        <v>1233.2653710000009</v>
      </c>
      <c r="Q23" s="121">
        <f t="shared" si="4"/>
        <v>1691.0215050000024</v>
      </c>
      <c r="R23" s="121">
        <f t="shared" si="4"/>
        <v>2125.956037999998</v>
      </c>
      <c r="S23" s="121">
        <f t="shared" si="4"/>
        <v>2561.812632882351</v>
      </c>
      <c r="T23" s="121">
        <f t="shared" si="4"/>
        <v>3016.2163827647082</v>
      </c>
      <c r="U23" s="121">
        <f t="shared" si="4"/>
        <v>0</v>
      </c>
      <c r="V23" s="121">
        <f t="shared" si="4"/>
        <v>0</v>
      </c>
      <c r="W23" s="121">
        <f t="shared" si="4"/>
        <v>3243.1029703403319</v>
      </c>
      <c r="X23" s="121">
        <f t="shared" si="4"/>
        <v>5681.8629417226839</v>
      </c>
      <c r="Y23" s="121">
        <f t="shared" si="4"/>
        <v>7123.8321543081702</v>
      </c>
      <c r="Z23" s="121">
        <f t="shared" si="4"/>
        <v>7710.5999091905251</v>
      </c>
      <c r="AA23" s="121">
        <f t="shared" si="4"/>
        <v>8667.0824095728694</v>
      </c>
    </row>
    <row r="24" spans="1:27" x14ac:dyDescent="0.2">
      <c r="B24" s="6" t="s">
        <v>128</v>
      </c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74">
        <f>N22+N23</f>
        <v>132457.35936999999</v>
      </c>
      <c r="O24" s="74">
        <f t="shared" ref="O24:AA24" si="5">O22+O23</f>
        <v>118705</v>
      </c>
      <c r="P24" s="74">
        <f t="shared" si="5"/>
        <v>125421.265371</v>
      </c>
      <c r="Q24" s="74">
        <f t="shared" si="5"/>
        <v>127434.021505</v>
      </c>
      <c r="R24" s="74">
        <f t="shared" si="5"/>
        <v>111280.956038</v>
      </c>
      <c r="S24" s="74">
        <f t="shared" si="5"/>
        <v>109337.81263288236</v>
      </c>
      <c r="T24" s="74">
        <f t="shared" si="5"/>
        <v>108633.2163827647</v>
      </c>
      <c r="U24" s="74">
        <f t="shared" si="5"/>
        <v>113238</v>
      </c>
      <c r="V24" s="74">
        <f t="shared" si="5"/>
        <v>130957</v>
      </c>
      <c r="W24" s="74">
        <f t="shared" si="5"/>
        <v>147816.10297034032</v>
      </c>
      <c r="X24" s="74">
        <f t="shared" si="5"/>
        <v>164091.86294172268</v>
      </c>
      <c r="Y24" s="74">
        <f t="shared" si="5"/>
        <v>174255.83215430818</v>
      </c>
      <c r="Z24" s="74">
        <f t="shared" si="5"/>
        <v>184344.59990919053</v>
      </c>
      <c r="AA24" s="74">
        <f t="shared" si="5"/>
        <v>196178.08240957287</v>
      </c>
    </row>
    <row r="31" spans="1:27" x14ac:dyDescent="0.2">
      <c r="A31" s="3" t="s">
        <v>129</v>
      </c>
      <c r="N31" s="72"/>
    </row>
    <row r="32" spans="1:27" x14ac:dyDescent="0.2">
      <c r="A32" s="70"/>
      <c r="B32" s="70" t="s">
        <v>131</v>
      </c>
      <c r="N32" s="72">
        <f>'vs 2015 Actual'!S18</f>
        <v>132496</v>
      </c>
      <c r="O32" s="72">
        <f>N44</f>
        <v>132121</v>
      </c>
      <c r="P32" s="72">
        <f>O44</f>
        <v>118705</v>
      </c>
      <c r="Q32" s="72">
        <f t="shared" ref="Q32:AA32" si="6">P44</f>
        <v>124188</v>
      </c>
      <c r="R32" s="72">
        <f t="shared" si="6"/>
        <v>125743</v>
      </c>
      <c r="S32" s="72">
        <f t="shared" si="6"/>
        <v>109155</v>
      </c>
      <c r="T32" s="72">
        <f t="shared" si="6"/>
        <v>106776</v>
      </c>
      <c r="U32" s="72">
        <f t="shared" si="6"/>
        <v>105617</v>
      </c>
      <c r="V32" s="72">
        <f t="shared" si="6"/>
        <v>113238</v>
      </c>
      <c r="W32" s="72">
        <f t="shared" si="6"/>
        <v>130957</v>
      </c>
      <c r="X32" s="72">
        <f t="shared" si="6"/>
        <v>144573</v>
      </c>
      <c r="Y32" s="72">
        <f t="shared" si="6"/>
        <v>158410</v>
      </c>
      <c r="Z32" s="72">
        <f t="shared" si="6"/>
        <v>167132</v>
      </c>
      <c r="AA32" s="72">
        <f t="shared" si="6"/>
        <v>176634</v>
      </c>
    </row>
    <row r="33" spans="2:27" x14ac:dyDescent="0.2">
      <c r="B33" s="70" t="s">
        <v>130</v>
      </c>
      <c r="N33" s="8">
        <f>'vs 2015 Actual'!$V19</f>
        <v>-375</v>
      </c>
      <c r="O33" s="8">
        <f>'vs 2015 Actual'!$V20</f>
        <v>-117</v>
      </c>
      <c r="P33" s="8">
        <f>'vs 2015 Actual'!$V21</f>
        <v>5483</v>
      </c>
      <c r="Q33" s="8">
        <f>'vs 2015 Actual'!$V22</f>
        <v>1555</v>
      </c>
      <c r="R33" s="8">
        <f>'vs 2015 Actual'!$V23</f>
        <v>-298</v>
      </c>
      <c r="S33" s="8">
        <f>'vs 2015 Actual'!$V24</f>
        <v>-2269</v>
      </c>
      <c r="T33" s="8">
        <f>'vs 2015 Actual'!$V25</f>
        <v>-600</v>
      </c>
      <c r="U33" s="8">
        <f>'vs 2015 Actual'!$V26</f>
        <v>6409</v>
      </c>
      <c r="V33" s="8">
        <f>'vs 2015 Actual'!$V27</f>
        <v>19262</v>
      </c>
      <c r="W33" s="8">
        <f>'vs 2015 Actual'!$V28</f>
        <v>14011</v>
      </c>
      <c r="X33" s="8">
        <f>'vs 2015 Actual'!$V29</f>
        <v>12969</v>
      </c>
      <c r="Y33" s="8">
        <f>'vs 2015 Actual'!$V30</f>
        <v>9220</v>
      </c>
      <c r="Z33" s="8">
        <f>'vs 2015 Actual'!$V31</f>
        <v>10453</v>
      </c>
      <c r="AA33" s="8">
        <f>'vs 2015 Actual'!$V32</f>
        <v>10315</v>
      </c>
    </row>
    <row r="34" spans="2:27" x14ac:dyDescent="0.2">
      <c r="B34" s="70" t="s">
        <v>143</v>
      </c>
    </row>
    <row r="35" spans="2:27" x14ac:dyDescent="0.2">
      <c r="B35" s="70" t="s">
        <v>132</v>
      </c>
      <c r="N35" s="8"/>
      <c r="O35" s="8">
        <v>-13299</v>
      </c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</row>
    <row r="36" spans="2:27" x14ac:dyDescent="0.2">
      <c r="B36" s="70" t="s">
        <v>134</v>
      </c>
      <c r="N36" s="8"/>
      <c r="O36" s="8"/>
      <c r="P36" s="8"/>
      <c r="Q36" s="8"/>
      <c r="R36" s="8">
        <v>-16290</v>
      </c>
      <c r="S36" s="8"/>
      <c r="T36" s="8"/>
      <c r="U36" s="8"/>
      <c r="V36" s="8"/>
      <c r="W36" s="8"/>
      <c r="X36" s="8"/>
      <c r="Y36" s="8"/>
      <c r="Z36" s="8"/>
      <c r="AA36" s="8"/>
    </row>
    <row r="37" spans="2:27" ht="11.25" customHeight="1" x14ac:dyDescent="0.2">
      <c r="B37" s="70" t="s">
        <v>136</v>
      </c>
      <c r="N37" s="8"/>
      <c r="O37" s="8"/>
      <c r="P37" s="8"/>
      <c r="Q37" s="8"/>
      <c r="R37" s="8"/>
      <c r="S37" s="8">
        <v>-110</v>
      </c>
      <c r="T37" s="8"/>
      <c r="U37" s="8"/>
      <c r="V37" s="8"/>
      <c r="W37" s="8"/>
      <c r="X37" s="8"/>
      <c r="Y37" s="8"/>
      <c r="Z37" s="8"/>
      <c r="AA37" s="8"/>
    </row>
    <row r="38" spans="2:27" ht="11.25" customHeight="1" x14ac:dyDescent="0.2">
      <c r="B38" s="70" t="s">
        <v>141</v>
      </c>
      <c r="N38" s="8"/>
      <c r="O38" s="8"/>
      <c r="P38" s="8"/>
      <c r="Q38" s="8"/>
      <c r="R38" s="8"/>
      <c r="S38" s="8"/>
      <c r="T38" s="8">
        <v>-1494</v>
      </c>
      <c r="U38" s="8"/>
      <c r="V38" s="8"/>
      <c r="W38" s="8"/>
      <c r="X38" s="8"/>
      <c r="Y38" s="8"/>
      <c r="Z38" s="8"/>
      <c r="AA38" s="8"/>
    </row>
    <row r="39" spans="2:27" x14ac:dyDescent="0.2">
      <c r="B39" s="70" t="s">
        <v>135</v>
      </c>
      <c r="N39" s="8"/>
      <c r="O39" s="8"/>
      <c r="P39" s="8"/>
      <c r="Q39" s="8"/>
      <c r="R39" s="8"/>
      <c r="S39" s="8"/>
      <c r="T39" s="8">
        <v>935</v>
      </c>
      <c r="U39" s="8">
        <v>1212</v>
      </c>
      <c r="V39" s="8">
        <v>-1090</v>
      </c>
      <c r="W39" s="8">
        <v>-395</v>
      </c>
      <c r="X39" s="8">
        <v>3</v>
      </c>
      <c r="Y39" s="8">
        <v>-639</v>
      </c>
      <c r="Z39" s="8"/>
      <c r="AA39" s="8"/>
    </row>
    <row r="40" spans="2:27" x14ac:dyDescent="0.2">
      <c r="B40" s="70" t="s">
        <v>139</v>
      </c>
      <c r="N40" s="8"/>
      <c r="O40" s="8"/>
      <c r="P40" s="8"/>
      <c r="Q40" s="8"/>
      <c r="R40" s="8"/>
      <c r="S40" s="8"/>
      <c r="T40" s="8"/>
      <c r="U40" s="8"/>
      <c r="V40" s="8"/>
      <c r="W40" s="8"/>
      <c r="X40" s="8">
        <v>758</v>
      </c>
      <c r="Y40" s="8"/>
      <c r="Z40" s="8"/>
      <c r="AA40" s="8"/>
    </row>
    <row r="41" spans="2:27" x14ac:dyDescent="0.2">
      <c r="B41" s="70" t="s">
        <v>140</v>
      </c>
      <c r="N41" s="8"/>
      <c r="O41" s="8"/>
      <c r="P41" s="8"/>
      <c r="Q41" s="8"/>
      <c r="R41" s="8"/>
      <c r="S41" s="8"/>
      <c r="T41" s="8"/>
      <c r="U41" s="8"/>
      <c r="V41" s="8"/>
      <c r="W41" s="8"/>
      <c r="X41" s="8">
        <v>107</v>
      </c>
      <c r="Y41" s="8">
        <v>141</v>
      </c>
      <c r="Z41" s="8">
        <v>-951</v>
      </c>
      <c r="AA41" s="8">
        <v>-1121</v>
      </c>
    </row>
    <row r="42" spans="2:27" x14ac:dyDescent="0.2">
      <c r="B42" s="70" t="s">
        <v>138</v>
      </c>
      <c r="N42" s="8"/>
      <c r="O42" s="8"/>
      <c r="P42" s="8"/>
      <c r="Q42" s="8"/>
      <c r="R42" s="8"/>
      <c r="S42" s="8"/>
      <c r="T42" s="8"/>
      <c r="U42" s="8"/>
      <c r="V42" s="8">
        <v>-453</v>
      </c>
      <c r="W42" s="8"/>
      <c r="X42" s="8"/>
      <c r="Y42" s="8"/>
      <c r="Z42" s="8"/>
      <c r="AA42" s="8"/>
    </row>
    <row r="43" spans="2:27" x14ac:dyDescent="0.2">
      <c r="B43" s="70" t="s">
        <v>137</v>
      </c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  <c r="AA43" s="8">
        <v>1683</v>
      </c>
    </row>
    <row r="44" spans="2:27" x14ac:dyDescent="0.2">
      <c r="B44" s="70" t="s">
        <v>142</v>
      </c>
      <c r="N44" s="73">
        <f t="shared" ref="N44:AA44" si="7">SUM(N32:N43)</f>
        <v>132121</v>
      </c>
      <c r="O44" s="73">
        <f t="shared" si="7"/>
        <v>118705</v>
      </c>
      <c r="P44" s="73">
        <f t="shared" si="7"/>
        <v>124188</v>
      </c>
      <c r="Q44" s="73">
        <f t="shared" si="7"/>
        <v>125743</v>
      </c>
      <c r="R44" s="73">
        <f t="shared" si="7"/>
        <v>109155</v>
      </c>
      <c r="S44" s="73">
        <f t="shared" si="7"/>
        <v>106776</v>
      </c>
      <c r="T44" s="73">
        <f t="shared" si="7"/>
        <v>105617</v>
      </c>
      <c r="U44" s="73">
        <f t="shared" si="7"/>
        <v>113238</v>
      </c>
      <c r="V44" s="73">
        <f t="shared" si="7"/>
        <v>130957</v>
      </c>
      <c r="W44" s="73">
        <f t="shared" si="7"/>
        <v>144573</v>
      </c>
      <c r="X44" s="73">
        <f t="shared" si="7"/>
        <v>158410</v>
      </c>
      <c r="Y44" s="73">
        <f t="shared" si="7"/>
        <v>167132</v>
      </c>
      <c r="Z44" s="73">
        <f t="shared" si="7"/>
        <v>176634</v>
      </c>
      <c r="AA44" s="73">
        <f t="shared" si="7"/>
        <v>187511</v>
      </c>
    </row>
    <row r="46" spans="2:27" x14ac:dyDescent="0.2">
      <c r="B46" s="70" t="s">
        <v>133</v>
      </c>
      <c r="N46" s="72">
        <f t="shared" ref="N46:AA46" si="8">N20-N44</f>
        <v>0</v>
      </c>
      <c r="O46" s="72">
        <f t="shared" si="8"/>
        <v>0</v>
      </c>
      <c r="P46" s="72">
        <f t="shared" si="8"/>
        <v>0</v>
      </c>
      <c r="Q46" s="72">
        <f t="shared" si="8"/>
        <v>0</v>
      </c>
      <c r="R46" s="72">
        <f t="shared" si="8"/>
        <v>0</v>
      </c>
      <c r="S46" s="72">
        <f t="shared" si="8"/>
        <v>0</v>
      </c>
      <c r="T46" s="72">
        <f t="shared" si="8"/>
        <v>0</v>
      </c>
      <c r="U46" s="72">
        <f t="shared" si="8"/>
        <v>0</v>
      </c>
      <c r="V46" s="72">
        <f t="shared" si="8"/>
        <v>0</v>
      </c>
      <c r="W46" s="72">
        <f t="shared" si="8"/>
        <v>0</v>
      </c>
      <c r="X46" s="72">
        <f t="shared" si="8"/>
        <v>0</v>
      </c>
      <c r="Y46" s="72">
        <f t="shared" si="8"/>
        <v>0</v>
      </c>
      <c r="Z46" s="72">
        <f t="shared" si="8"/>
        <v>0</v>
      </c>
      <c r="AA46" s="72">
        <f t="shared" si="8"/>
        <v>0</v>
      </c>
    </row>
  </sheetData>
  <pageMargins left="0.5" right="0.5" top="1" bottom="1" header="0.5" footer="0.5"/>
  <pageSetup paperSize="5" scale="65" orientation="landscape" r:id="rId1"/>
  <headerFooter alignWithMargins="0">
    <oddFooter>&amp;L&amp;"Arial,Bold"&amp;F&amp;C&amp;A
&amp;R&amp;D  &amp;T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53"/>
  <sheetViews>
    <sheetView workbookViewId="0">
      <pane xSplit="3" ySplit="5" topLeftCell="D6" activePane="bottomRight" state="frozen"/>
      <selection pane="topRight" activeCell="D1" sqref="D1"/>
      <selection pane="bottomLeft" activeCell="A6" sqref="A6"/>
      <selection pane="bottomRight" activeCell="B44" sqref="B44"/>
    </sheetView>
  </sheetViews>
  <sheetFormatPr defaultRowHeight="15" outlineLevelCol="1" x14ac:dyDescent="0.25"/>
  <cols>
    <col min="1" max="1" width="12.7109375" style="76" customWidth="1"/>
    <col min="2" max="2" width="15.7109375" style="76" bestFit="1" customWidth="1"/>
    <col min="3" max="3" width="1.28515625" style="76" customWidth="1"/>
    <col min="4" max="5" width="10.42578125" style="76" hidden="1" customWidth="1" outlineLevel="1"/>
    <col min="6" max="6" width="9" style="76" hidden="1" customWidth="1" outlineLevel="1"/>
    <col min="7" max="7" width="11.5703125" style="76" hidden="1" customWidth="1" outlineLevel="1"/>
    <col min="8" max="8" width="13.28515625" style="77" hidden="1" customWidth="1" outlineLevel="1"/>
    <col min="9" max="10" width="12.5703125" style="76" hidden="1" customWidth="1" outlineLevel="1"/>
    <col min="11" max="12" width="10.42578125" style="76" hidden="1" customWidth="1" outlineLevel="1"/>
    <col min="13" max="13" width="2.140625" style="76" hidden="1" customWidth="1" outlineLevel="1"/>
    <col min="14" max="14" width="11.7109375" style="76" customWidth="1" collapsed="1"/>
    <col min="15" max="15" width="10.42578125" style="76" customWidth="1"/>
    <col min="16" max="16" width="8.85546875" style="76" hidden="1" customWidth="1"/>
    <col min="17" max="17" width="11.85546875" style="76" bestFit="1" customWidth="1"/>
    <col min="18" max="18" width="13.28515625" style="77" hidden="1" customWidth="1"/>
    <col min="19" max="20" width="12.5703125" style="76" customWidth="1"/>
    <col min="21" max="22" width="10.42578125" style="76" customWidth="1"/>
    <col min="23" max="23" width="3" style="76" hidden="1" customWidth="1" outlineLevel="1"/>
    <col min="24" max="25" width="10.42578125" style="76" hidden="1" customWidth="1" outlineLevel="1"/>
    <col min="26" max="26" width="9" style="76" hidden="1" customWidth="1" outlineLevel="1"/>
    <col min="27" max="27" width="9.42578125" style="76" hidden="1" customWidth="1" outlineLevel="1"/>
    <col min="28" max="28" width="13.28515625" style="76" hidden="1" customWidth="1" outlineLevel="1"/>
    <col min="29" max="30" width="12.5703125" style="76" hidden="1" customWidth="1" outlineLevel="1"/>
    <col min="31" max="32" width="10.42578125" style="76" hidden="1" customWidth="1" outlineLevel="1"/>
    <col min="33" max="34" width="0" style="76" hidden="1" customWidth="1" outlineLevel="1"/>
    <col min="35" max="35" width="9.140625" style="76" collapsed="1"/>
    <col min="36" max="16384" width="9.140625" style="76"/>
  </cols>
  <sheetData>
    <row r="1" spans="1:32" ht="15.75" thickBot="1" x14ac:dyDescent="0.3">
      <c r="A1" s="75" t="s">
        <v>85</v>
      </c>
      <c r="N1" s="78" t="s">
        <v>86</v>
      </c>
    </row>
    <row r="2" spans="1:32" ht="15.75" thickBot="1" x14ac:dyDescent="0.3">
      <c r="A2" s="76" t="s">
        <v>87</v>
      </c>
      <c r="D2" s="79" t="s">
        <v>88</v>
      </c>
      <c r="E2" s="80"/>
      <c r="F2" s="80"/>
      <c r="G2" s="80"/>
      <c r="H2" s="81"/>
      <c r="I2" s="82"/>
      <c r="J2" s="82"/>
      <c r="K2" s="83"/>
      <c r="L2" s="84"/>
      <c r="N2" s="79" t="str">
        <f>+'[1]vs 2015 Budget'!N2</f>
        <v>2016 Public Accounts</v>
      </c>
      <c r="O2" s="80"/>
      <c r="P2" s="80"/>
      <c r="Q2" s="80"/>
      <c r="R2" s="81"/>
      <c r="S2" s="82"/>
      <c r="T2" s="82"/>
      <c r="U2" s="83"/>
      <c r="V2" s="84"/>
      <c r="X2" s="79" t="s">
        <v>89</v>
      </c>
      <c r="Y2" s="80"/>
      <c r="Z2" s="80"/>
      <c r="AA2" s="80"/>
      <c r="AB2" s="80"/>
      <c r="AC2" s="82"/>
      <c r="AD2" s="82"/>
      <c r="AE2" s="83"/>
      <c r="AF2" s="84"/>
    </row>
    <row r="3" spans="1:32" x14ac:dyDescent="0.25">
      <c r="D3" s="77"/>
      <c r="F3" s="77"/>
      <c r="K3" s="77"/>
      <c r="U3" s="77"/>
      <c r="AE3" s="77"/>
    </row>
    <row r="4" spans="1:32" x14ac:dyDescent="0.25">
      <c r="D4" s="85"/>
      <c r="E4" s="86"/>
      <c r="F4" s="85"/>
      <c r="G4" s="86" t="s">
        <v>90</v>
      </c>
      <c r="H4" s="85" t="s">
        <v>90</v>
      </c>
      <c r="I4" s="86" t="s">
        <v>91</v>
      </c>
      <c r="J4" s="86" t="s">
        <v>92</v>
      </c>
      <c r="K4" s="86"/>
      <c r="L4" s="86" t="s">
        <v>93</v>
      </c>
      <c r="O4" s="86"/>
      <c r="P4" s="86"/>
      <c r="Q4" s="86" t="s">
        <v>90</v>
      </c>
      <c r="R4" s="85" t="s">
        <v>90</v>
      </c>
      <c r="S4" s="86" t="s">
        <v>91</v>
      </c>
      <c r="T4" s="86" t="s">
        <v>92</v>
      </c>
      <c r="U4" s="86"/>
      <c r="V4" s="86" t="s">
        <v>93</v>
      </c>
      <c r="X4" s="86"/>
      <c r="Y4" s="86"/>
      <c r="Z4" s="86"/>
      <c r="AA4" s="86" t="s">
        <v>90</v>
      </c>
      <c r="AB4" s="86" t="s">
        <v>90</v>
      </c>
      <c r="AC4" s="86" t="s">
        <v>91</v>
      </c>
      <c r="AD4" s="86" t="s">
        <v>92</v>
      </c>
      <c r="AE4" s="86"/>
      <c r="AF4" s="86" t="s">
        <v>93</v>
      </c>
    </row>
    <row r="5" spans="1:32" x14ac:dyDescent="0.25">
      <c r="B5" s="76" t="s">
        <v>3</v>
      </c>
      <c r="D5" s="85" t="s">
        <v>94</v>
      </c>
      <c r="E5" s="86" t="s">
        <v>95</v>
      </c>
      <c r="F5" s="85" t="s">
        <v>96</v>
      </c>
      <c r="G5" s="86" t="s">
        <v>97</v>
      </c>
      <c r="H5" s="85" t="s">
        <v>98</v>
      </c>
      <c r="I5" s="86" t="s">
        <v>99</v>
      </c>
      <c r="J5" s="86" t="s">
        <v>100</v>
      </c>
      <c r="K5" s="86" t="s">
        <v>101</v>
      </c>
      <c r="L5" s="86" t="s">
        <v>102</v>
      </c>
      <c r="N5" s="86" t="s">
        <v>94</v>
      </c>
      <c r="O5" s="86" t="s">
        <v>95</v>
      </c>
      <c r="P5" s="86" t="s">
        <v>96</v>
      </c>
      <c r="Q5" s="86" t="s">
        <v>97</v>
      </c>
      <c r="R5" s="85" t="s">
        <v>98</v>
      </c>
      <c r="S5" s="86" t="s">
        <v>99</v>
      </c>
      <c r="T5" s="86" t="s">
        <v>100</v>
      </c>
      <c r="U5" s="86" t="s">
        <v>101</v>
      </c>
      <c r="V5" s="86" t="s">
        <v>102</v>
      </c>
      <c r="X5" s="86" t="s">
        <v>94</v>
      </c>
      <c r="Y5" s="86" t="s">
        <v>95</v>
      </c>
      <c r="Z5" s="86" t="s">
        <v>96</v>
      </c>
      <c r="AA5" s="86" t="s">
        <v>97</v>
      </c>
      <c r="AB5" s="86" t="s">
        <v>98</v>
      </c>
      <c r="AC5" s="86" t="s">
        <v>99</v>
      </c>
      <c r="AD5" s="86" t="s">
        <v>100</v>
      </c>
      <c r="AE5" s="86" t="s">
        <v>101</v>
      </c>
      <c r="AF5" s="86" t="s">
        <v>102</v>
      </c>
    </row>
    <row r="6" spans="1:32" x14ac:dyDescent="0.25">
      <c r="D6" s="77"/>
      <c r="F6" s="77"/>
      <c r="K6" s="77"/>
      <c r="U6" s="77"/>
      <c r="AE6" s="77"/>
    </row>
    <row r="7" spans="1:32" x14ac:dyDescent="0.25">
      <c r="A7" s="76" t="s">
        <v>103</v>
      </c>
      <c r="B7" s="76" t="s">
        <v>104</v>
      </c>
      <c r="D7" s="87">
        <v>281837</v>
      </c>
      <c r="E7" s="88">
        <v>35409</v>
      </c>
      <c r="F7" s="88">
        <v>46500</v>
      </c>
      <c r="G7" s="89">
        <v>12.563644943708596</v>
      </c>
      <c r="H7" s="90">
        <v>76.148387096774201</v>
      </c>
      <c r="I7" s="88">
        <v>35409</v>
      </c>
      <c r="J7" s="89">
        <v>12.563644943708596</v>
      </c>
      <c r="K7" s="91">
        <v>0</v>
      </c>
      <c r="L7" s="88">
        <v>-90</v>
      </c>
      <c r="N7" s="92">
        <v>282766</v>
      </c>
      <c r="O7" s="92">
        <v>35409</v>
      </c>
      <c r="P7" s="92">
        <v>46500</v>
      </c>
      <c r="Q7" s="93">
        <v>12.522368318680464</v>
      </c>
      <c r="R7" s="94">
        <v>76.148387096774201</v>
      </c>
      <c r="S7" s="95">
        <v>35409</v>
      </c>
      <c r="T7" s="93">
        <v>12.522368318680464</v>
      </c>
      <c r="U7" s="96">
        <v>0</v>
      </c>
      <c r="V7" s="95">
        <v>-90</v>
      </c>
      <c r="X7" s="97">
        <f t="shared" ref="X7:AF27" si="0">+N7-D7</f>
        <v>929</v>
      </c>
      <c r="Y7" s="97">
        <f t="shared" si="0"/>
        <v>0</v>
      </c>
      <c r="Z7" s="97">
        <f t="shared" si="0"/>
        <v>0</v>
      </c>
      <c r="AA7" s="97">
        <f t="shared" si="0"/>
        <v>-4.127662502813223E-2</v>
      </c>
      <c r="AB7" s="97">
        <f t="shared" si="0"/>
        <v>0</v>
      </c>
      <c r="AC7" s="97">
        <f t="shared" si="0"/>
        <v>0</v>
      </c>
      <c r="AD7" s="97">
        <f t="shared" si="0"/>
        <v>-4.127662502813223E-2</v>
      </c>
      <c r="AE7" s="97">
        <f t="shared" si="0"/>
        <v>0</v>
      </c>
      <c r="AF7" s="97">
        <f t="shared" si="0"/>
        <v>0</v>
      </c>
    </row>
    <row r="8" spans="1:32" x14ac:dyDescent="0.25">
      <c r="A8" s="76" t="s">
        <v>103</v>
      </c>
      <c r="B8" s="76" t="s">
        <v>105</v>
      </c>
      <c r="D8" s="87">
        <v>286213</v>
      </c>
      <c r="E8" s="88">
        <v>38438</v>
      </c>
      <c r="F8" s="88">
        <v>49002</v>
      </c>
      <c r="G8" s="89">
        <v>13.429858182542374</v>
      </c>
      <c r="H8" s="90">
        <v>78.441696257295618</v>
      </c>
      <c r="I8" s="88">
        <v>38438</v>
      </c>
      <c r="J8" s="89">
        <v>13.429858182542374</v>
      </c>
      <c r="K8" s="91">
        <v>0</v>
      </c>
      <c r="L8" s="88">
        <v>3029</v>
      </c>
      <c r="N8" s="92">
        <v>287334</v>
      </c>
      <c r="O8" s="92">
        <v>38438</v>
      </c>
      <c r="P8" s="92">
        <v>49002</v>
      </c>
      <c r="Q8" s="93">
        <v>13.377463161338374</v>
      </c>
      <c r="R8" s="94">
        <v>78.441696257295618</v>
      </c>
      <c r="S8" s="95">
        <v>38438</v>
      </c>
      <c r="T8" s="93">
        <v>13.377463161338374</v>
      </c>
      <c r="U8" s="96">
        <v>0</v>
      </c>
      <c r="V8" s="95">
        <v>3029</v>
      </c>
      <c r="X8" s="97">
        <f t="shared" si="0"/>
        <v>1121</v>
      </c>
      <c r="Y8" s="97">
        <f t="shared" si="0"/>
        <v>0</v>
      </c>
      <c r="Z8" s="97">
        <f t="shared" si="0"/>
        <v>0</v>
      </c>
      <c r="AA8" s="97">
        <f t="shared" si="0"/>
        <v>-5.2395021203999192E-2</v>
      </c>
      <c r="AB8" s="97">
        <f t="shared" si="0"/>
        <v>0</v>
      </c>
      <c r="AC8" s="97">
        <f t="shared" si="0"/>
        <v>0</v>
      </c>
      <c r="AD8" s="97">
        <f t="shared" si="0"/>
        <v>-5.2395021203999192E-2</v>
      </c>
      <c r="AE8" s="97">
        <f t="shared" si="0"/>
        <v>0</v>
      </c>
      <c r="AF8" s="97">
        <f t="shared" si="0"/>
        <v>0</v>
      </c>
    </row>
    <row r="9" spans="1:32" x14ac:dyDescent="0.25">
      <c r="A9" s="76" t="s">
        <v>103</v>
      </c>
      <c r="B9" s="76" t="s">
        <v>106</v>
      </c>
      <c r="D9" s="87">
        <v>286757</v>
      </c>
      <c r="E9" s="88">
        <v>49368</v>
      </c>
      <c r="F9" s="88">
        <v>47527</v>
      </c>
      <c r="G9" s="89">
        <v>17.215970316330552</v>
      </c>
      <c r="H9" s="90">
        <v>103.87358764491763</v>
      </c>
      <c r="I9" s="88">
        <v>49368</v>
      </c>
      <c r="J9" s="89">
        <v>17.215970316330552</v>
      </c>
      <c r="K9" s="91">
        <v>0</v>
      </c>
      <c r="L9" s="88">
        <v>10930</v>
      </c>
      <c r="N9" s="92">
        <v>288217</v>
      </c>
      <c r="O9" s="92">
        <v>49368</v>
      </c>
      <c r="P9" s="92">
        <v>47527</v>
      </c>
      <c r="Q9" s="93">
        <v>17.128760621337396</v>
      </c>
      <c r="R9" s="94">
        <v>103.87358764491763</v>
      </c>
      <c r="S9" s="95">
        <v>49368</v>
      </c>
      <c r="T9" s="93">
        <v>17.128760621337396</v>
      </c>
      <c r="U9" s="96">
        <v>0</v>
      </c>
      <c r="V9" s="95">
        <v>10930</v>
      </c>
      <c r="X9" s="97">
        <f t="shared" si="0"/>
        <v>1460</v>
      </c>
      <c r="Y9" s="97">
        <f t="shared" si="0"/>
        <v>0</v>
      </c>
      <c r="Z9" s="97">
        <f t="shared" si="0"/>
        <v>0</v>
      </c>
      <c r="AA9" s="97">
        <f t="shared" si="0"/>
        <v>-8.7209694993156006E-2</v>
      </c>
      <c r="AB9" s="97">
        <f t="shared" si="0"/>
        <v>0</v>
      </c>
      <c r="AC9" s="97">
        <f t="shared" si="0"/>
        <v>0</v>
      </c>
      <c r="AD9" s="97">
        <f t="shared" si="0"/>
        <v>-8.7209694993156006E-2</v>
      </c>
      <c r="AE9" s="97">
        <f t="shared" si="0"/>
        <v>0</v>
      </c>
      <c r="AF9" s="97">
        <f t="shared" si="0"/>
        <v>0</v>
      </c>
    </row>
    <row r="10" spans="1:32" x14ac:dyDescent="0.25">
      <c r="A10" s="76" t="s">
        <v>103</v>
      </c>
      <c r="B10" s="76" t="s">
        <v>107</v>
      </c>
      <c r="D10" s="87">
        <v>290946</v>
      </c>
      <c r="E10" s="88">
        <v>61796</v>
      </c>
      <c r="F10" s="88">
        <v>49122</v>
      </c>
      <c r="G10" s="89">
        <v>21.239680215572648</v>
      </c>
      <c r="H10" s="90">
        <v>125.80106673181059</v>
      </c>
      <c r="I10" s="88">
        <v>61796</v>
      </c>
      <c r="J10" s="89">
        <v>21.239680215572648</v>
      </c>
      <c r="K10" s="91">
        <v>0</v>
      </c>
      <c r="L10" s="88">
        <v>12428</v>
      </c>
      <c r="N10" s="92">
        <v>293068</v>
      </c>
      <c r="O10" s="92">
        <v>61796</v>
      </c>
      <c r="P10" s="92">
        <v>49122</v>
      </c>
      <c r="Q10" s="93">
        <v>21.085891328974846</v>
      </c>
      <c r="R10" s="94">
        <v>125.80106673181059</v>
      </c>
      <c r="S10" s="95">
        <v>61796</v>
      </c>
      <c r="T10" s="93">
        <v>21.085891328974846</v>
      </c>
      <c r="U10" s="96">
        <v>0</v>
      </c>
      <c r="V10" s="95">
        <v>12428</v>
      </c>
      <c r="X10" s="97">
        <f t="shared" si="0"/>
        <v>2122</v>
      </c>
      <c r="Y10" s="97">
        <f t="shared" si="0"/>
        <v>0</v>
      </c>
      <c r="Z10" s="97">
        <f t="shared" si="0"/>
        <v>0</v>
      </c>
      <c r="AA10" s="97">
        <f t="shared" si="0"/>
        <v>-0.15378888659780188</v>
      </c>
      <c r="AB10" s="97">
        <f t="shared" si="0"/>
        <v>0</v>
      </c>
      <c r="AC10" s="97">
        <f t="shared" si="0"/>
        <v>0</v>
      </c>
      <c r="AD10" s="97">
        <f t="shared" si="0"/>
        <v>-0.15378888659780188</v>
      </c>
      <c r="AE10" s="97">
        <f t="shared" si="0"/>
        <v>0</v>
      </c>
      <c r="AF10" s="97">
        <f t="shared" si="0"/>
        <v>0</v>
      </c>
    </row>
    <row r="11" spans="1:32" x14ac:dyDescent="0.25">
      <c r="A11" s="76" t="s">
        <v>103</v>
      </c>
      <c r="B11" s="76" t="s">
        <v>108</v>
      </c>
      <c r="D11" s="87">
        <v>299924</v>
      </c>
      <c r="E11" s="88">
        <v>80599</v>
      </c>
      <c r="F11" s="88">
        <v>51410</v>
      </c>
      <c r="G11" s="89">
        <v>26.873141195769595</v>
      </c>
      <c r="H11" s="90">
        <v>156.77689165531999</v>
      </c>
      <c r="I11" s="88">
        <v>80599</v>
      </c>
      <c r="J11" s="89">
        <v>26.873141195769595</v>
      </c>
      <c r="K11" s="91">
        <v>0</v>
      </c>
      <c r="L11" s="88">
        <v>11202</v>
      </c>
      <c r="N11" s="92">
        <v>302245</v>
      </c>
      <c r="O11" s="92">
        <v>80599</v>
      </c>
      <c r="P11" s="92">
        <v>51410</v>
      </c>
      <c r="Q11" s="93">
        <v>26.666776952472333</v>
      </c>
      <c r="R11" s="94">
        <v>156.77689165531999</v>
      </c>
      <c r="S11" s="95">
        <v>80599</v>
      </c>
      <c r="T11" s="93">
        <v>26.666776952472333</v>
      </c>
      <c r="U11" s="96">
        <v>0</v>
      </c>
      <c r="V11" s="95">
        <v>11202</v>
      </c>
      <c r="X11" s="97">
        <f t="shared" si="0"/>
        <v>2321</v>
      </c>
      <c r="Y11" s="97">
        <f t="shared" si="0"/>
        <v>0</v>
      </c>
      <c r="Z11" s="97">
        <f t="shared" si="0"/>
        <v>0</v>
      </c>
      <c r="AA11" s="97">
        <f t="shared" si="0"/>
        <v>-0.20636424329726211</v>
      </c>
      <c r="AB11" s="97">
        <f t="shared" si="0"/>
        <v>0</v>
      </c>
      <c r="AC11" s="97">
        <f t="shared" si="0"/>
        <v>0</v>
      </c>
      <c r="AD11" s="97">
        <f t="shared" si="0"/>
        <v>-0.20636424329726211</v>
      </c>
      <c r="AE11" s="97">
        <f t="shared" si="0"/>
        <v>0</v>
      </c>
      <c r="AF11" s="97">
        <f t="shared" si="0"/>
        <v>0</v>
      </c>
    </row>
    <row r="12" spans="1:32" x14ac:dyDescent="0.25">
      <c r="A12" s="76" t="s">
        <v>103</v>
      </c>
      <c r="B12" s="76" t="s">
        <v>109</v>
      </c>
      <c r="D12" s="87">
        <v>317830</v>
      </c>
      <c r="E12" s="88">
        <v>90728</v>
      </c>
      <c r="F12" s="88">
        <v>53962</v>
      </c>
      <c r="G12" s="89">
        <v>28.546078092061794</v>
      </c>
      <c r="H12" s="90">
        <v>168.1331307216189</v>
      </c>
      <c r="I12" s="88">
        <v>90728</v>
      </c>
      <c r="J12" s="89">
        <v>28.546078092061794</v>
      </c>
      <c r="K12" s="91">
        <v>0</v>
      </c>
      <c r="L12" s="88">
        <v>10129</v>
      </c>
      <c r="N12" s="92">
        <v>319986</v>
      </c>
      <c r="O12" s="92">
        <v>90728</v>
      </c>
      <c r="P12" s="92">
        <v>53962</v>
      </c>
      <c r="Q12" s="93">
        <v>28.353740476145834</v>
      </c>
      <c r="R12" s="94">
        <v>168.1331307216189</v>
      </c>
      <c r="S12" s="95">
        <v>90728</v>
      </c>
      <c r="T12" s="93">
        <v>28.353740476145834</v>
      </c>
      <c r="U12" s="96">
        <v>0</v>
      </c>
      <c r="V12" s="95">
        <v>10129</v>
      </c>
      <c r="X12" s="97">
        <f t="shared" si="0"/>
        <v>2156</v>
      </c>
      <c r="Y12" s="97">
        <f t="shared" si="0"/>
        <v>0</v>
      </c>
      <c r="Z12" s="97">
        <f t="shared" si="0"/>
        <v>0</v>
      </c>
      <c r="AA12" s="97">
        <f t="shared" si="0"/>
        <v>-0.19233761591596021</v>
      </c>
      <c r="AB12" s="97">
        <f t="shared" si="0"/>
        <v>0</v>
      </c>
      <c r="AC12" s="97">
        <f t="shared" si="0"/>
        <v>0</v>
      </c>
      <c r="AD12" s="97">
        <f t="shared" si="0"/>
        <v>-0.19233761591596021</v>
      </c>
      <c r="AE12" s="97">
        <f t="shared" si="0"/>
        <v>0</v>
      </c>
      <c r="AF12" s="97">
        <f t="shared" si="0"/>
        <v>0</v>
      </c>
    </row>
    <row r="13" spans="1:32" x14ac:dyDescent="0.25">
      <c r="A13" s="76" t="s">
        <v>103</v>
      </c>
      <c r="B13" s="76" t="s">
        <v>5</v>
      </c>
      <c r="D13" s="87">
        <v>335199</v>
      </c>
      <c r="E13" s="88">
        <v>101864</v>
      </c>
      <c r="F13" s="88">
        <v>57898</v>
      </c>
      <c r="G13" s="89">
        <v>30.389112139356023</v>
      </c>
      <c r="H13" s="90">
        <v>175.93699264223289</v>
      </c>
      <c r="I13" s="88">
        <v>101864</v>
      </c>
      <c r="J13" s="89">
        <v>30.389112139356023</v>
      </c>
      <c r="K13" s="91">
        <v>0</v>
      </c>
      <c r="L13" s="88">
        <v>8800</v>
      </c>
      <c r="N13" s="92">
        <v>337400</v>
      </c>
      <c r="O13" s="92">
        <v>101864</v>
      </c>
      <c r="P13" s="92">
        <v>57898</v>
      </c>
      <c r="Q13" s="93">
        <v>30.190871369294609</v>
      </c>
      <c r="R13" s="94">
        <v>175.93699264223289</v>
      </c>
      <c r="S13" s="95">
        <v>101864</v>
      </c>
      <c r="T13" s="93">
        <v>30.190871369294609</v>
      </c>
      <c r="U13" s="96">
        <v>0</v>
      </c>
      <c r="V13" s="95">
        <v>8800</v>
      </c>
      <c r="X13" s="97">
        <f t="shared" si="0"/>
        <v>2201</v>
      </c>
      <c r="Y13" s="97">
        <f t="shared" si="0"/>
        <v>0</v>
      </c>
      <c r="Z13" s="97">
        <f t="shared" si="0"/>
        <v>0</v>
      </c>
      <c r="AA13" s="97">
        <f t="shared" si="0"/>
        <v>-0.19824077006141394</v>
      </c>
      <c r="AB13" s="97">
        <f t="shared" si="0"/>
        <v>0</v>
      </c>
      <c r="AC13" s="97">
        <f t="shared" si="0"/>
        <v>0</v>
      </c>
      <c r="AD13" s="97">
        <f t="shared" si="0"/>
        <v>-0.19824077006141394</v>
      </c>
      <c r="AE13" s="97">
        <f t="shared" si="0"/>
        <v>0</v>
      </c>
      <c r="AF13" s="97">
        <f t="shared" si="0"/>
        <v>0</v>
      </c>
    </row>
    <row r="14" spans="1:32" x14ac:dyDescent="0.25">
      <c r="A14" s="76" t="s">
        <v>103</v>
      </c>
      <c r="B14" s="76" t="s">
        <v>6</v>
      </c>
      <c r="D14" s="87">
        <v>345659</v>
      </c>
      <c r="E14" s="88">
        <v>108769</v>
      </c>
      <c r="F14" s="88">
        <v>58060</v>
      </c>
      <c r="G14" s="89">
        <v>31.467139579759241</v>
      </c>
      <c r="H14" s="90">
        <v>187.33895969686532</v>
      </c>
      <c r="I14" s="88">
        <v>108769</v>
      </c>
      <c r="J14" s="89">
        <v>31.467139579759241</v>
      </c>
      <c r="K14" s="91">
        <v>0</v>
      </c>
      <c r="L14" s="88">
        <v>6905</v>
      </c>
      <c r="N14" s="92">
        <v>347842</v>
      </c>
      <c r="O14" s="92">
        <v>108769</v>
      </c>
      <c r="P14" s="92">
        <v>58060</v>
      </c>
      <c r="Q14" s="93">
        <v>31.269656913196219</v>
      </c>
      <c r="R14" s="94">
        <v>187.33895969686532</v>
      </c>
      <c r="S14" s="95">
        <v>108769</v>
      </c>
      <c r="T14" s="93">
        <v>31.269656913196219</v>
      </c>
      <c r="U14" s="96">
        <v>0</v>
      </c>
      <c r="V14" s="95">
        <v>6905</v>
      </c>
      <c r="X14" s="97">
        <f t="shared" si="0"/>
        <v>2183</v>
      </c>
      <c r="Y14" s="97">
        <f t="shared" si="0"/>
        <v>0</v>
      </c>
      <c r="Z14" s="97">
        <f t="shared" si="0"/>
        <v>0</v>
      </c>
      <c r="AA14" s="97">
        <f t="shared" si="0"/>
        <v>-0.19748266656302249</v>
      </c>
      <c r="AB14" s="97">
        <f t="shared" si="0"/>
        <v>0</v>
      </c>
      <c r="AC14" s="97">
        <f t="shared" si="0"/>
        <v>0</v>
      </c>
      <c r="AD14" s="97">
        <f t="shared" si="0"/>
        <v>-0.19748266656302249</v>
      </c>
      <c r="AE14" s="97">
        <f t="shared" si="0"/>
        <v>0</v>
      </c>
      <c r="AF14" s="97">
        <f t="shared" si="0"/>
        <v>0</v>
      </c>
    </row>
    <row r="15" spans="1:32" x14ac:dyDescent="0.25">
      <c r="A15" s="76" t="s">
        <v>103</v>
      </c>
      <c r="B15" s="76" t="s">
        <v>7</v>
      </c>
      <c r="D15" s="87">
        <v>367098</v>
      </c>
      <c r="E15" s="88">
        <v>112735</v>
      </c>
      <c r="F15" s="88">
        <v>61362</v>
      </c>
      <c r="G15" s="89">
        <v>30.70978321865006</v>
      </c>
      <c r="H15" s="90">
        <v>183.72119552817705</v>
      </c>
      <c r="I15" s="88">
        <v>112735</v>
      </c>
      <c r="J15" s="89">
        <v>30.70978321865006</v>
      </c>
      <c r="K15" s="91">
        <v>0</v>
      </c>
      <c r="L15" s="88">
        <v>3966</v>
      </c>
      <c r="N15" s="92">
        <v>368960</v>
      </c>
      <c r="O15" s="92">
        <v>112735</v>
      </c>
      <c r="P15" s="92">
        <v>61362</v>
      </c>
      <c r="Q15" s="93">
        <v>30.554802688638333</v>
      </c>
      <c r="R15" s="94">
        <v>183.72119552817705</v>
      </c>
      <c r="S15" s="95">
        <v>112735</v>
      </c>
      <c r="T15" s="93">
        <v>30.554802688638333</v>
      </c>
      <c r="U15" s="96">
        <v>0</v>
      </c>
      <c r="V15" s="95">
        <v>3966</v>
      </c>
      <c r="X15" s="97">
        <f t="shared" si="0"/>
        <v>1862</v>
      </c>
      <c r="Y15" s="97">
        <f t="shared" si="0"/>
        <v>0</v>
      </c>
      <c r="Z15" s="97">
        <f t="shared" si="0"/>
        <v>0</v>
      </c>
      <c r="AA15" s="97">
        <f t="shared" si="0"/>
        <v>-0.15498053001172707</v>
      </c>
      <c r="AB15" s="97">
        <f t="shared" si="0"/>
        <v>0</v>
      </c>
      <c r="AC15" s="97">
        <f t="shared" si="0"/>
        <v>0</v>
      </c>
      <c r="AD15" s="97">
        <f t="shared" si="0"/>
        <v>-0.15498053001172707</v>
      </c>
      <c r="AE15" s="97">
        <f t="shared" si="0"/>
        <v>0</v>
      </c>
      <c r="AF15" s="97">
        <f t="shared" si="0"/>
        <v>0</v>
      </c>
    </row>
    <row r="16" spans="1:32" x14ac:dyDescent="0.25">
      <c r="A16" s="76" t="s">
        <v>103</v>
      </c>
      <c r="B16" s="76" t="s">
        <v>8</v>
      </c>
      <c r="D16" s="87">
        <v>388257</v>
      </c>
      <c r="E16" s="88">
        <v>114737</v>
      </c>
      <c r="F16" s="88">
        <v>63044</v>
      </c>
      <c r="G16" s="89">
        <v>29.551817481719585</v>
      </c>
      <c r="H16" s="90">
        <v>181.99511452319015</v>
      </c>
      <c r="I16" s="88">
        <v>114737</v>
      </c>
      <c r="J16" s="89">
        <v>29.551817481719585</v>
      </c>
      <c r="K16" s="91">
        <v>0</v>
      </c>
      <c r="L16" s="88">
        <v>2002</v>
      </c>
      <c r="N16" s="92">
        <v>389250</v>
      </c>
      <c r="O16" s="92">
        <v>114737</v>
      </c>
      <c r="P16" s="92">
        <v>63044</v>
      </c>
      <c r="Q16" s="93">
        <v>29.476429030186257</v>
      </c>
      <c r="R16" s="94">
        <v>181.99511452319015</v>
      </c>
      <c r="S16" s="95">
        <v>114737</v>
      </c>
      <c r="T16" s="93">
        <v>29.476429030186257</v>
      </c>
      <c r="U16" s="96">
        <v>0</v>
      </c>
      <c r="V16" s="95">
        <v>2002</v>
      </c>
      <c r="X16" s="97">
        <f t="shared" si="0"/>
        <v>993</v>
      </c>
      <c r="Y16" s="97">
        <f t="shared" si="0"/>
        <v>0</v>
      </c>
      <c r="Z16" s="97">
        <f t="shared" si="0"/>
        <v>0</v>
      </c>
      <c r="AA16" s="97">
        <f t="shared" si="0"/>
        <v>-7.5388451533328293E-2</v>
      </c>
      <c r="AB16" s="97">
        <f t="shared" si="0"/>
        <v>0</v>
      </c>
      <c r="AC16" s="97">
        <f t="shared" si="0"/>
        <v>0</v>
      </c>
      <c r="AD16" s="97">
        <f t="shared" si="0"/>
        <v>-7.5388451533328293E-2</v>
      </c>
      <c r="AE16" s="97">
        <f t="shared" si="0"/>
        <v>0</v>
      </c>
      <c r="AF16" s="97">
        <f t="shared" si="0"/>
        <v>0</v>
      </c>
    </row>
    <row r="17" spans="1:32" x14ac:dyDescent="0.25">
      <c r="A17" s="76" t="s">
        <v>103</v>
      </c>
      <c r="B17" s="76" t="s">
        <v>9</v>
      </c>
      <c r="D17" s="87">
        <v>416087</v>
      </c>
      <c r="E17" s="88">
        <v>134398</v>
      </c>
      <c r="F17" s="88">
        <v>70983</v>
      </c>
      <c r="G17" s="89">
        <v>32.300456394936639</v>
      </c>
      <c r="H17" s="90">
        <v>189.33829226716256</v>
      </c>
      <c r="I17" s="88">
        <v>134398</v>
      </c>
      <c r="J17" s="89">
        <v>32.300456394936639</v>
      </c>
      <c r="K17" s="91">
        <v>0</v>
      </c>
      <c r="L17" s="88">
        <v>-668</v>
      </c>
      <c r="M17" s="98"/>
      <c r="N17" s="92">
        <v>418245</v>
      </c>
      <c r="O17" s="92">
        <v>134398</v>
      </c>
      <c r="P17" s="92">
        <v>70983</v>
      </c>
      <c r="Q17" s="93">
        <v>32.133797176296191</v>
      </c>
      <c r="R17" s="94">
        <v>189.33829226716256</v>
      </c>
      <c r="S17" s="95">
        <v>134398</v>
      </c>
      <c r="T17" s="93">
        <v>32.133797176296191</v>
      </c>
      <c r="U17" s="96">
        <v>0</v>
      </c>
      <c r="V17" s="95">
        <v>-668</v>
      </c>
      <c r="X17" s="97">
        <f t="shared" si="0"/>
        <v>2158</v>
      </c>
      <c r="Y17" s="97">
        <f t="shared" si="0"/>
        <v>0</v>
      </c>
      <c r="Z17" s="97">
        <f t="shared" si="0"/>
        <v>0</v>
      </c>
      <c r="AA17" s="97">
        <f t="shared" si="0"/>
        <v>-0.16665921864044719</v>
      </c>
      <c r="AB17" s="97">
        <f t="shared" si="0"/>
        <v>0</v>
      </c>
      <c r="AC17" s="97">
        <f t="shared" si="0"/>
        <v>0</v>
      </c>
      <c r="AD17" s="97">
        <f t="shared" si="0"/>
        <v>-0.16665921864044719</v>
      </c>
      <c r="AE17" s="97">
        <f t="shared" si="0"/>
        <v>0</v>
      </c>
      <c r="AF17" s="97">
        <f t="shared" si="0"/>
        <v>0</v>
      </c>
    </row>
    <row r="18" spans="1:32" x14ac:dyDescent="0.25">
      <c r="A18" s="76" t="s">
        <v>103</v>
      </c>
      <c r="B18" s="76" t="s">
        <v>10</v>
      </c>
      <c r="D18" s="87">
        <v>449159</v>
      </c>
      <c r="E18" s="88">
        <v>132496</v>
      </c>
      <c r="F18" s="88">
        <v>72258</v>
      </c>
      <c r="G18" s="89">
        <v>29.498685320788411</v>
      </c>
      <c r="H18" s="90">
        <v>183.36516371889618</v>
      </c>
      <c r="I18" s="88">
        <v>132496</v>
      </c>
      <c r="J18" s="89">
        <v>29.498685320788411</v>
      </c>
      <c r="K18" s="91">
        <v>0</v>
      </c>
      <c r="L18" s="88">
        <v>-1902</v>
      </c>
      <c r="M18" s="99"/>
      <c r="N18" s="92">
        <v>452238</v>
      </c>
      <c r="O18" s="92">
        <v>132496</v>
      </c>
      <c r="P18" s="92">
        <v>72258</v>
      </c>
      <c r="Q18" s="93">
        <v>29.297847593523763</v>
      </c>
      <c r="R18" s="94">
        <v>183.36516371889618</v>
      </c>
      <c r="S18" s="95">
        <v>132496</v>
      </c>
      <c r="T18" s="93">
        <v>29.297847593523763</v>
      </c>
      <c r="U18" s="96">
        <v>0</v>
      </c>
      <c r="V18" s="95">
        <v>-1902</v>
      </c>
      <c r="X18" s="97">
        <f t="shared" si="0"/>
        <v>3079</v>
      </c>
      <c r="Y18" s="97">
        <f t="shared" si="0"/>
        <v>0</v>
      </c>
      <c r="Z18" s="97">
        <f t="shared" si="0"/>
        <v>0</v>
      </c>
      <c r="AA18" s="97">
        <f t="shared" si="0"/>
        <v>-0.20083772726464844</v>
      </c>
      <c r="AB18" s="97">
        <f t="shared" si="0"/>
        <v>0</v>
      </c>
      <c r="AC18" s="97">
        <f t="shared" si="0"/>
        <v>0</v>
      </c>
      <c r="AD18" s="97">
        <f t="shared" si="0"/>
        <v>-0.20083772726464844</v>
      </c>
      <c r="AE18" s="97">
        <f t="shared" si="0"/>
        <v>0</v>
      </c>
      <c r="AF18" s="97">
        <f t="shared" si="0"/>
        <v>0</v>
      </c>
    </row>
    <row r="19" spans="1:32" x14ac:dyDescent="0.25">
      <c r="A19" s="76" t="s">
        <v>103</v>
      </c>
      <c r="B19" s="76" t="s">
        <v>11</v>
      </c>
      <c r="D19" s="87">
        <v>465476</v>
      </c>
      <c r="E19" s="88">
        <v>132121</v>
      </c>
      <c r="F19" s="88">
        <v>72550</v>
      </c>
      <c r="G19" s="89">
        <v>28.384062765856889</v>
      </c>
      <c r="H19" s="90">
        <v>182.11026878015161</v>
      </c>
      <c r="I19" s="88">
        <v>132121</v>
      </c>
      <c r="J19" s="89">
        <v>28.384062765856889</v>
      </c>
      <c r="K19" s="91">
        <v>0</v>
      </c>
      <c r="L19" s="88">
        <v>-375</v>
      </c>
      <c r="M19" s="98"/>
      <c r="N19" s="92">
        <v>469084</v>
      </c>
      <c r="O19" s="92">
        <v>132121</v>
      </c>
      <c r="P19" s="92">
        <v>72550</v>
      </c>
      <c r="Q19" s="93">
        <v>28.165744301660254</v>
      </c>
      <c r="R19" s="94">
        <v>182.11026878015161</v>
      </c>
      <c r="S19" s="95">
        <v>132121</v>
      </c>
      <c r="T19" s="93">
        <v>28.165744301660254</v>
      </c>
      <c r="U19" s="96">
        <v>0</v>
      </c>
      <c r="V19" s="95">
        <v>-375</v>
      </c>
      <c r="X19" s="97">
        <f t="shared" si="0"/>
        <v>3608</v>
      </c>
      <c r="Y19" s="97">
        <f t="shared" si="0"/>
        <v>0</v>
      </c>
      <c r="Z19" s="97">
        <f t="shared" si="0"/>
        <v>0</v>
      </c>
      <c r="AA19" s="97">
        <f t="shared" si="0"/>
        <v>-0.21831846419663492</v>
      </c>
      <c r="AB19" s="97">
        <f t="shared" si="0"/>
        <v>0</v>
      </c>
      <c r="AC19" s="97">
        <f t="shared" si="0"/>
        <v>0</v>
      </c>
      <c r="AD19" s="97">
        <f t="shared" si="0"/>
        <v>-0.21831846419663492</v>
      </c>
      <c r="AE19" s="97">
        <f t="shared" si="0"/>
        <v>0</v>
      </c>
      <c r="AF19" s="97">
        <f t="shared" si="0"/>
        <v>0</v>
      </c>
    </row>
    <row r="20" spans="1:32" x14ac:dyDescent="0.25">
      <c r="A20" s="76" t="s">
        <v>103</v>
      </c>
      <c r="B20" s="76" t="s">
        <v>110</v>
      </c>
      <c r="D20" s="87">
        <v>490123</v>
      </c>
      <c r="E20" s="88">
        <v>132647</v>
      </c>
      <c r="F20" s="88">
        <v>74938</v>
      </c>
      <c r="G20" s="89">
        <v>27.064022704504787</v>
      </c>
      <c r="H20" s="90">
        <v>177.00899410179082</v>
      </c>
      <c r="I20" s="88">
        <v>118705</v>
      </c>
      <c r="J20" s="89">
        <v>24.219430632718726</v>
      </c>
      <c r="K20" s="91">
        <v>13942</v>
      </c>
      <c r="L20" s="88">
        <v>-117</v>
      </c>
      <c r="M20" s="98"/>
      <c r="N20" s="92">
        <v>494815</v>
      </c>
      <c r="O20" s="92">
        <v>132647</v>
      </c>
      <c r="P20" s="92">
        <v>74938</v>
      </c>
      <c r="Q20" s="93">
        <v>26.807392661903943</v>
      </c>
      <c r="R20" s="94">
        <v>177.00899410179082</v>
      </c>
      <c r="S20" s="95">
        <v>118705</v>
      </c>
      <c r="T20" s="93">
        <v>23.989773955922921</v>
      </c>
      <c r="U20" s="96">
        <v>13942</v>
      </c>
      <c r="V20" s="95">
        <v>-117</v>
      </c>
      <c r="X20" s="97">
        <f t="shared" si="0"/>
        <v>4692</v>
      </c>
      <c r="Y20" s="97">
        <f t="shared" si="0"/>
        <v>0</v>
      </c>
      <c r="Z20" s="97">
        <f t="shared" si="0"/>
        <v>0</v>
      </c>
      <c r="AA20" s="97">
        <f t="shared" si="0"/>
        <v>-0.25663004260084321</v>
      </c>
      <c r="AB20" s="97">
        <f t="shared" si="0"/>
        <v>0</v>
      </c>
      <c r="AC20" s="97">
        <f t="shared" si="0"/>
        <v>0</v>
      </c>
      <c r="AD20" s="97">
        <f t="shared" si="0"/>
        <v>-0.22965667679580548</v>
      </c>
      <c r="AE20" s="97">
        <f t="shared" si="0"/>
        <v>0</v>
      </c>
      <c r="AF20" s="97">
        <f t="shared" si="0"/>
        <v>0</v>
      </c>
    </row>
    <row r="21" spans="1:32" x14ac:dyDescent="0.25">
      <c r="A21" s="76" t="s">
        <v>103</v>
      </c>
      <c r="B21" s="77" t="s">
        <v>13</v>
      </c>
      <c r="D21" s="87">
        <v>505471</v>
      </c>
      <c r="E21" s="88">
        <v>138816</v>
      </c>
      <c r="F21" s="88">
        <v>74549</v>
      </c>
      <c r="G21" s="89">
        <v>27.462703102650792</v>
      </c>
      <c r="H21" s="90">
        <v>186.20772914458948</v>
      </c>
      <c r="I21" s="88">
        <v>124188</v>
      </c>
      <c r="J21" s="89">
        <v>24.568768534693387</v>
      </c>
      <c r="K21" s="91">
        <v>14628</v>
      </c>
      <c r="L21" s="88">
        <v>5483</v>
      </c>
      <c r="M21" s="98"/>
      <c r="N21" s="92">
        <v>509511</v>
      </c>
      <c r="O21" s="92">
        <v>138816</v>
      </c>
      <c r="P21" s="92">
        <v>74549</v>
      </c>
      <c r="Q21" s="93">
        <v>27.244946625293665</v>
      </c>
      <c r="R21" s="94">
        <v>186.20772914458948</v>
      </c>
      <c r="S21" s="95">
        <v>124188</v>
      </c>
      <c r="T21" s="93">
        <v>24.373958560266608</v>
      </c>
      <c r="U21" s="96">
        <v>14628</v>
      </c>
      <c r="V21" s="95">
        <v>5483</v>
      </c>
      <c r="X21" s="97">
        <f t="shared" si="0"/>
        <v>4040</v>
      </c>
      <c r="Y21" s="97">
        <f t="shared" si="0"/>
        <v>0</v>
      </c>
      <c r="Z21" s="97">
        <f t="shared" si="0"/>
        <v>0</v>
      </c>
      <c r="AA21" s="97">
        <f t="shared" si="0"/>
        <v>-0.21775647735712766</v>
      </c>
      <c r="AB21" s="97">
        <f t="shared" si="0"/>
        <v>0</v>
      </c>
      <c r="AC21" s="97">
        <f t="shared" si="0"/>
        <v>0</v>
      </c>
      <c r="AD21" s="97">
        <f t="shared" si="0"/>
        <v>-0.19480997442677861</v>
      </c>
      <c r="AE21" s="97">
        <f t="shared" si="0"/>
        <v>0</v>
      </c>
      <c r="AF21" s="97">
        <f t="shared" si="0"/>
        <v>0</v>
      </c>
    </row>
    <row r="22" spans="1:32" x14ac:dyDescent="0.25">
      <c r="A22" s="76" t="s">
        <v>103</v>
      </c>
      <c r="B22" s="77" t="s">
        <v>14</v>
      </c>
      <c r="D22" s="87">
        <v>530243</v>
      </c>
      <c r="E22" s="88">
        <v>140921</v>
      </c>
      <c r="F22" s="88">
        <v>84192</v>
      </c>
      <c r="G22" s="89">
        <v>26.576682766203419</v>
      </c>
      <c r="H22" s="90">
        <v>167.38051121246673</v>
      </c>
      <c r="I22" s="88">
        <v>125743</v>
      </c>
      <c r="J22" s="89">
        <v>23.714221592741442</v>
      </c>
      <c r="K22" s="91">
        <v>15178</v>
      </c>
      <c r="L22" s="88">
        <v>1555</v>
      </c>
      <c r="N22" s="92">
        <v>533365</v>
      </c>
      <c r="O22" s="92">
        <v>140921</v>
      </c>
      <c r="P22" s="92">
        <v>84192</v>
      </c>
      <c r="Q22" s="93">
        <v>26.421118746074452</v>
      </c>
      <c r="R22" s="94">
        <v>167.38051121246673</v>
      </c>
      <c r="S22" s="95">
        <v>125743</v>
      </c>
      <c r="T22" s="93">
        <v>23.575412709870353</v>
      </c>
      <c r="U22" s="96">
        <v>15178</v>
      </c>
      <c r="V22" s="95">
        <v>1555</v>
      </c>
      <c r="X22" s="97">
        <f t="shared" si="0"/>
        <v>3122</v>
      </c>
      <c r="Y22" s="97">
        <f t="shared" si="0"/>
        <v>0</v>
      </c>
      <c r="Z22" s="97">
        <f t="shared" si="0"/>
        <v>0</v>
      </c>
      <c r="AA22" s="97">
        <f t="shared" si="0"/>
        <v>-0.15556402012896697</v>
      </c>
      <c r="AB22" s="97">
        <f t="shared" si="0"/>
        <v>0</v>
      </c>
      <c r="AC22" s="97">
        <f t="shared" si="0"/>
        <v>0</v>
      </c>
      <c r="AD22" s="97">
        <f t="shared" si="0"/>
        <v>-0.13880888287108917</v>
      </c>
      <c r="AE22" s="97">
        <f t="shared" si="0"/>
        <v>0</v>
      </c>
      <c r="AF22" s="97">
        <f t="shared" si="0"/>
        <v>0</v>
      </c>
    </row>
    <row r="23" spans="1:32" x14ac:dyDescent="0.25">
      <c r="A23" s="76" t="s">
        <v>103</v>
      </c>
      <c r="B23" s="76" t="s">
        <v>15</v>
      </c>
      <c r="D23" s="87">
        <v>552769</v>
      </c>
      <c r="E23" s="88">
        <v>152702</v>
      </c>
      <c r="F23" s="88">
        <v>90738</v>
      </c>
      <c r="G23" s="89">
        <v>27.624921079148795</v>
      </c>
      <c r="H23" s="90">
        <v>168.28891974696378</v>
      </c>
      <c r="I23" s="88">
        <v>109155</v>
      </c>
      <c r="J23" s="89">
        <v>19.746946735435596</v>
      </c>
      <c r="K23" s="91">
        <v>43547</v>
      </c>
      <c r="L23" s="88">
        <v>-298</v>
      </c>
      <c r="N23" s="92">
        <v>556635</v>
      </c>
      <c r="O23" s="92">
        <v>152702</v>
      </c>
      <c r="P23" s="92">
        <v>90738</v>
      </c>
      <c r="Q23" s="93">
        <v>27.433057569143156</v>
      </c>
      <c r="R23" s="94">
        <v>168.28891974696378</v>
      </c>
      <c r="S23" s="95">
        <v>109155</v>
      </c>
      <c r="T23" s="93">
        <v>19.609798162170904</v>
      </c>
      <c r="U23" s="96">
        <v>43547</v>
      </c>
      <c r="V23" s="95">
        <v>-298</v>
      </c>
      <c r="X23" s="97">
        <f t="shared" si="0"/>
        <v>3866</v>
      </c>
      <c r="Y23" s="97">
        <f t="shared" si="0"/>
        <v>0</v>
      </c>
      <c r="Z23" s="97">
        <f t="shared" si="0"/>
        <v>0</v>
      </c>
      <c r="AA23" s="97">
        <f t="shared" si="0"/>
        <v>-0.19186351000563917</v>
      </c>
      <c r="AB23" s="97">
        <f t="shared" si="0"/>
        <v>0</v>
      </c>
      <c r="AC23" s="97">
        <f t="shared" si="0"/>
        <v>0</v>
      </c>
      <c r="AD23" s="97">
        <f t="shared" si="0"/>
        <v>-0.13714857326469243</v>
      </c>
      <c r="AE23" s="97">
        <f t="shared" si="0"/>
        <v>0</v>
      </c>
      <c r="AF23" s="97">
        <f t="shared" si="0"/>
        <v>0</v>
      </c>
    </row>
    <row r="24" spans="1:32" x14ac:dyDescent="0.25">
      <c r="A24" s="76" t="s">
        <v>103</v>
      </c>
      <c r="B24" s="76" t="s">
        <v>16</v>
      </c>
      <c r="D24" s="87">
        <v>574292</v>
      </c>
      <c r="E24" s="88">
        <v>153742</v>
      </c>
      <c r="F24" s="88">
        <v>97120</v>
      </c>
      <c r="G24" s="89">
        <v>26.77070201221678</v>
      </c>
      <c r="H24" s="90">
        <v>158.3010708401977</v>
      </c>
      <c r="I24" s="88">
        <v>106776</v>
      </c>
      <c r="J24" s="89">
        <v>18.592632319447251</v>
      </c>
      <c r="K24" s="91">
        <v>46966</v>
      </c>
      <c r="L24" s="88">
        <v>-2269</v>
      </c>
      <c r="N24" s="92">
        <v>578241</v>
      </c>
      <c r="O24" s="92">
        <v>153742</v>
      </c>
      <c r="P24" s="92">
        <v>97120</v>
      </c>
      <c r="Q24" s="93">
        <v>26.587875989423093</v>
      </c>
      <c r="R24" s="94">
        <v>158.3010708401977</v>
      </c>
      <c r="S24" s="95">
        <v>106776</v>
      </c>
      <c r="T24" s="93">
        <v>18.46565705302806</v>
      </c>
      <c r="U24" s="96">
        <v>46966</v>
      </c>
      <c r="V24" s="95">
        <v>-2269</v>
      </c>
      <c r="X24" s="97">
        <f t="shared" si="0"/>
        <v>3949</v>
      </c>
      <c r="Y24" s="97">
        <f t="shared" si="0"/>
        <v>0</v>
      </c>
      <c r="Z24" s="97">
        <f t="shared" si="0"/>
        <v>0</v>
      </c>
      <c r="AA24" s="97">
        <f t="shared" si="0"/>
        <v>-0.18282602279368732</v>
      </c>
      <c r="AB24" s="97">
        <f t="shared" si="0"/>
        <v>0</v>
      </c>
      <c r="AC24" s="97">
        <f t="shared" si="0"/>
        <v>0</v>
      </c>
      <c r="AD24" s="97">
        <f t="shared" si="0"/>
        <v>-0.12697526641919055</v>
      </c>
      <c r="AE24" s="97">
        <f t="shared" si="0"/>
        <v>0</v>
      </c>
      <c r="AF24" s="97">
        <f t="shared" si="0"/>
        <v>0</v>
      </c>
    </row>
    <row r="25" spans="1:32" x14ac:dyDescent="0.25">
      <c r="A25" s="76" t="s">
        <v>103</v>
      </c>
      <c r="B25" s="76" t="s">
        <v>17</v>
      </c>
      <c r="D25" s="87">
        <v>597803</v>
      </c>
      <c r="E25" s="88">
        <v>156616</v>
      </c>
      <c r="F25" s="88">
        <v>104115</v>
      </c>
      <c r="G25" s="89">
        <v>26.198597196735378</v>
      </c>
      <c r="H25" s="90">
        <v>150.42597128175575</v>
      </c>
      <c r="I25" s="88">
        <v>105617</v>
      </c>
      <c r="J25" s="89">
        <v>17.66752592409205</v>
      </c>
      <c r="K25" s="91">
        <v>50999</v>
      </c>
      <c r="L25" s="88">
        <v>-600</v>
      </c>
      <c r="N25" s="92">
        <v>601735</v>
      </c>
      <c r="O25" s="92">
        <v>156616</v>
      </c>
      <c r="P25" s="92">
        <v>104115</v>
      </c>
      <c r="Q25" s="93">
        <v>26.027404089840211</v>
      </c>
      <c r="R25" s="94">
        <v>150.42597128175575</v>
      </c>
      <c r="S25" s="95">
        <v>105617</v>
      </c>
      <c r="T25" s="93">
        <v>17.552078572793672</v>
      </c>
      <c r="U25" s="96">
        <v>50999</v>
      </c>
      <c r="V25" s="95">
        <v>-600</v>
      </c>
      <c r="X25" s="97">
        <f t="shared" si="0"/>
        <v>3932</v>
      </c>
      <c r="Y25" s="97">
        <f t="shared" si="0"/>
        <v>0</v>
      </c>
      <c r="Z25" s="97">
        <f t="shared" si="0"/>
        <v>0</v>
      </c>
      <c r="AA25" s="90">
        <f t="shared" si="0"/>
        <v>-0.17119310689516709</v>
      </c>
      <c r="AB25" s="97">
        <f t="shared" si="0"/>
        <v>0</v>
      </c>
      <c r="AC25" s="97">
        <f t="shared" si="0"/>
        <v>0</v>
      </c>
      <c r="AD25" s="97">
        <f t="shared" si="0"/>
        <v>-0.11544735129837846</v>
      </c>
      <c r="AE25" s="97">
        <f t="shared" si="0"/>
        <v>0</v>
      </c>
      <c r="AF25" s="97">
        <f t="shared" si="0"/>
        <v>0</v>
      </c>
    </row>
    <row r="26" spans="1:32" x14ac:dyDescent="0.25">
      <c r="A26" s="76" t="s">
        <v>103</v>
      </c>
      <c r="B26" s="77" t="s">
        <v>18</v>
      </c>
      <c r="C26" s="77"/>
      <c r="D26" s="87">
        <v>604282</v>
      </c>
      <c r="E26" s="97">
        <v>169585</v>
      </c>
      <c r="F26" s="97">
        <v>97532</v>
      </c>
      <c r="G26" s="89">
        <v>28.063884080611366</v>
      </c>
      <c r="H26" s="90">
        <v>173.87626625107657</v>
      </c>
      <c r="I26" s="97">
        <v>113238</v>
      </c>
      <c r="J26" s="89">
        <v>18.739264118408293</v>
      </c>
      <c r="K26" s="91">
        <v>56347</v>
      </c>
      <c r="L26" s="88">
        <v>6409</v>
      </c>
      <c r="N26" s="92">
        <v>608446</v>
      </c>
      <c r="O26" s="92">
        <v>169585</v>
      </c>
      <c r="P26" s="92">
        <v>97532</v>
      </c>
      <c r="Q26" s="93">
        <v>27.871824286789625</v>
      </c>
      <c r="R26" s="94">
        <v>173.87626625107657</v>
      </c>
      <c r="S26" s="95">
        <v>113238</v>
      </c>
      <c r="T26" s="93">
        <v>18.611018890747903</v>
      </c>
      <c r="U26" s="96">
        <v>56347</v>
      </c>
      <c r="V26" s="95">
        <v>6409</v>
      </c>
      <c r="X26" s="97">
        <f t="shared" si="0"/>
        <v>4164</v>
      </c>
      <c r="Y26" s="97">
        <f t="shared" si="0"/>
        <v>0</v>
      </c>
      <c r="Z26" s="97">
        <f t="shared" si="0"/>
        <v>0</v>
      </c>
      <c r="AA26" s="90">
        <f t="shared" si="0"/>
        <v>-0.19205979382174121</v>
      </c>
      <c r="AB26" s="97">
        <f t="shared" si="0"/>
        <v>0</v>
      </c>
      <c r="AC26" s="97">
        <f t="shared" si="0"/>
        <v>0</v>
      </c>
      <c r="AD26" s="90">
        <f t="shared" si="0"/>
        <v>-0.12824522766038982</v>
      </c>
      <c r="AE26" s="97">
        <f t="shared" si="0"/>
        <v>0</v>
      </c>
      <c r="AF26" s="97">
        <f t="shared" si="0"/>
        <v>0</v>
      </c>
    </row>
    <row r="27" spans="1:32" x14ac:dyDescent="0.25">
      <c r="A27" s="76" t="s">
        <v>103</v>
      </c>
      <c r="B27" s="77" t="s">
        <v>19</v>
      </c>
      <c r="C27" s="77"/>
      <c r="D27" s="87">
        <v>595433</v>
      </c>
      <c r="E27" s="97">
        <v>193589</v>
      </c>
      <c r="F27" s="97">
        <v>96313</v>
      </c>
      <c r="G27" s="89">
        <v>32.512306170467539</v>
      </c>
      <c r="H27" s="90">
        <v>200.99986502341324</v>
      </c>
      <c r="I27" s="97">
        <v>130957</v>
      </c>
      <c r="J27" s="89">
        <v>21.993574423990609</v>
      </c>
      <c r="K27" s="91">
        <v>62632</v>
      </c>
      <c r="L27" s="88">
        <v>19262</v>
      </c>
      <c r="N27" s="92">
        <v>597882</v>
      </c>
      <c r="O27" s="92">
        <v>193589</v>
      </c>
      <c r="P27" s="92">
        <v>96313</v>
      </c>
      <c r="Q27" s="93">
        <v>32.379131668121801</v>
      </c>
      <c r="R27" s="94">
        <v>200.99986502341324</v>
      </c>
      <c r="S27" s="95">
        <v>130957</v>
      </c>
      <c r="T27" s="93">
        <v>21.903485972148353</v>
      </c>
      <c r="U27" s="96">
        <v>62632</v>
      </c>
      <c r="V27" s="95">
        <v>19262</v>
      </c>
      <c r="X27" s="97">
        <f t="shared" si="0"/>
        <v>2449</v>
      </c>
      <c r="Y27" s="97">
        <f t="shared" si="0"/>
        <v>0</v>
      </c>
      <c r="Z27" s="97">
        <f t="shared" si="0"/>
        <v>0</v>
      </c>
      <c r="AA27" s="90">
        <f t="shared" si="0"/>
        <v>-0.13317450234573869</v>
      </c>
      <c r="AB27" s="97">
        <f t="shared" si="0"/>
        <v>0</v>
      </c>
      <c r="AC27" s="97">
        <f t="shared" si="0"/>
        <v>0</v>
      </c>
      <c r="AD27" s="90">
        <f t="shared" si="0"/>
        <v>-9.0088451842255779E-2</v>
      </c>
      <c r="AE27" s="97">
        <f t="shared" si="0"/>
        <v>0</v>
      </c>
      <c r="AF27" s="97">
        <f t="shared" si="0"/>
        <v>0</v>
      </c>
    </row>
    <row r="28" spans="1:32" x14ac:dyDescent="0.25">
      <c r="A28" s="76" t="s">
        <v>103</v>
      </c>
      <c r="B28" s="77" t="s">
        <v>20</v>
      </c>
      <c r="C28" s="77"/>
      <c r="D28" s="87">
        <v>629500</v>
      </c>
      <c r="E28" s="97">
        <v>214511</v>
      </c>
      <c r="F28" s="88">
        <v>107175</v>
      </c>
      <c r="G28" s="89">
        <v>34.076409849086573</v>
      </c>
      <c r="H28" s="90">
        <v>200.1502216001866</v>
      </c>
      <c r="I28" s="97">
        <v>144573</v>
      </c>
      <c r="J28" s="89">
        <v>22.966322478157267</v>
      </c>
      <c r="K28" s="91">
        <v>69938</v>
      </c>
      <c r="L28" s="88">
        <v>14011</v>
      </c>
      <c r="N28" s="92">
        <v>630989</v>
      </c>
      <c r="O28" s="92">
        <v>214511</v>
      </c>
      <c r="P28" s="92">
        <v>107175</v>
      </c>
      <c r="Q28" s="93">
        <v>33.995996760640836</v>
      </c>
      <c r="R28" s="94">
        <v>200.1502216001866</v>
      </c>
      <c r="S28" s="95">
        <v>144573</v>
      </c>
      <c r="T28" s="93">
        <v>22.91212683580855</v>
      </c>
      <c r="U28" s="96">
        <v>69938</v>
      </c>
      <c r="V28" s="95">
        <v>14011</v>
      </c>
      <c r="X28" s="97">
        <f t="shared" ref="X28:AF36" si="1">+N28-D28</f>
        <v>1489</v>
      </c>
      <c r="Y28" s="97">
        <f t="shared" si="1"/>
        <v>0</v>
      </c>
      <c r="Z28" s="97">
        <f t="shared" si="1"/>
        <v>0</v>
      </c>
      <c r="AA28" s="90">
        <f t="shared" si="1"/>
        <v>-8.0413088445737912E-2</v>
      </c>
      <c r="AB28" s="97">
        <f t="shared" si="1"/>
        <v>0</v>
      </c>
      <c r="AC28" s="97">
        <f t="shared" si="1"/>
        <v>0</v>
      </c>
      <c r="AD28" s="90">
        <f t="shared" si="1"/>
        <v>-5.4195642348716433E-2</v>
      </c>
      <c r="AE28" s="97">
        <f t="shared" si="1"/>
        <v>0</v>
      </c>
      <c r="AF28" s="97">
        <f t="shared" si="1"/>
        <v>0</v>
      </c>
    </row>
    <row r="29" spans="1:32" x14ac:dyDescent="0.25">
      <c r="A29" s="76" t="s">
        <v>103</v>
      </c>
      <c r="B29" s="77" t="s">
        <v>21</v>
      </c>
      <c r="C29" s="77"/>
      <c r="D29" s="87">
        <v>658635</v>
      </c>
      <c r="E29" s="97">
        <v>235582</v>
      </c>
      <c r="F29" s="88">
        <v>109773</v>
      </c>
      <c r="G29" s="89">
        <v>35.768217601554731</v>
      </c>
      <c r="H29" s="90">
        <v>214.6083280952511</v>
      </c>
      <c r="I29" s="97">
        <v>158410</v>
      </c>
      <c r="J29" s="89">
        <v>24.051257525032831</v>
      </c>
      <c r="K29" s="96">
        <v>77172</v>
      </c>
      <c r="L29" s="88">
        <v>12969</v>
      </c>
      <c r="N29" s="92">
        <v>659743</v>
      </c>
      <c r="O29" s="92">
        <v>235582</v>
      </c>
      <c r="P29" s="92">
        <v>109773</v>
      </c>
      <c r="Q29" s="93">
        <v>35.708146960255739</v>
      </c>
      <c r="R29" s="94">
        <v>214.6083280952511</v>
      </c>
      <c r="S29" s="95">
        <v>158410</v>
      </c>
      <c r="T29" s="93">
        <v>24.010864836762195</v>
      </c>
      <c r="U29" s="96">
        <v>77172</v>
      </c>
      <c r="V29" s="95">
        <v>12969</v>
      </c>
      <c r="X29" s="97">
        <f t="shared" si="1"/>
        <v>1108</v>
      </c>
      <c r="Y29" s="97">
        <f t="shared" si="1"/>
        <v>0</v>
      </c>
      <c r="Z29" s="97">
        <f t="shared" si="1"/>
        <v>0</v>
      </c>
      <c r="AA29" s="90">
        <f t="shared" si="1"/>
        <v>-6.00706412989922E-2</v>
      </c>
      <c r="AB29" s="97">
        <f t="shared" si="1"/>
        <v>0</v>
      </c>
      <c r="AC29" s="97">
        <f t="shared" si="1"/>
        <v>0</v>
      </c>
      <c r="AD29" s="90">
        <f t="shared" si="1"/>
        <v>-4.0392688270635801E-2</v>
      </c>
      <c r="AE29" s="97">
        <f t="shared" si="1"/>
        <v>0</v>
      </c>
      <c r="AF29" s="97">
        <f t="shared" si="1"/>
        <v>0</v>
      </c>
    </row>
    <row r="30" spans="1:32" x14ac:dyDescent="0.25">
      <c r="A30" s="76" t="s">
        <v>103</v>
      </c>
      <c r="B30" s="77" t="s">
        <v>22</v>
      </c>
      <c r="C30" s="77"/>
      <c r="D30" s="87">
        <v>679616</v>
      </c>
      <c r="E30" s="97">
        <v>252088</v>
      </c>
      <c r="F30" s="88">
        <v>113369</v>
      </c>
      <c r="G30" s="89">
        <v>37.092711178077032</v>
      </c>
      <c r="H30" s="90">
        <v>222.36061004330989</v>
      </c>
      <c r="I30" s="97">
        <v>167132</v>
      </c>
      <c r="J30" s="89">
        <v>24.592122610415291</v>
      </c>
      <c r="K30" s="100">
        <v>84956</v>
      </c>
      <c r="L30" s="100">
        <v>9220</v>
      </c>
      <c r="M30" s="101"/>
      <c r="N30" s="92">
        <v>680084</v>
      </c>
      <c r="O30" s="92">
        <v>252088</v>
      </c>
      <c r="P30" s="92">
        <v>113369</v>
      </c>
      <c r="Q30" s="93">
        <v>37.067185818222455</v>
      </c>
      <c r="R30" s="94">
        <v>222.36061004330989</v>
      </c>
      <c r="S30" s="95">
        <v>167132</v>
      </c>
      <c r="T30" s="93">
        <v>24.575199534175191</v>
      </c>
      <c r="U30" s="96">
        <v>84956</v>
      </c>
      <c r="V30" s="95">
        <v>9220</v>
      </c>
      <c r="X30" s="97">
        <f t="shared" si="1"/>
        <v>468</v>
      </c>
      <c r="Y30" s="97">
        <f t="shared" si="1"/>
        <v>0</v>
      </c>
      <c r="Z30" s="97">
        <f t="shared" si="1"/>
        <v>0</v>
      </c>
      <c r="AA30" s="90">
        <f t="shared" si="1"/>
        <v>-2.5525359854576379E-2</v>
      </c>
      <c r="AB30" s="90">
        <f t="shared" si="1"/>
        <v>0</v>
      </c>
      <c r="AC30" s="97">
        <f t="shared" si="1"/>
        <v>0</v>
      </c>
      <c r="AD30" s="90">
        <f t="shared" si="1"/>
        <v>-1.6923076240100698E-2</v>
      </c>
      <c r="AE30" s="97">
        <f t="shared" si="1"/>
        <v>0</v>
      </c>
      <c r="AF30" s="97">
        <f t="shared" si="1"/>
        <v>0</v>
      </c>
    </row>
    <row r="31" spans="1:32" x14ac:dyDescent="0.25">
      <c r="A31" s="76" t="s">
        <v>103</v>
      </c>
      <c r="B31" s="77" t="s">
        <v>111</v>
      </c>
      <c r="C31" s="77"/>
      <c r="D31" s="87">
        <v>695705</v>
      </c>
      <c r="E31" s="102">
        <v>267190</v>
      </c>
      <c r="F31" s="97">
        <v>115911</v>
      </c>
      <c r="G31" s="90">
        <v>38.405646071251468</v>
      </c>
      <c r="H31" s="90">
        <v>230.51306605930412</v>
      </c>
      <c r="I31" s="102">
        <v>176634</v>
      </c>
      <c r="J31" s="90">
        <v>25.389209506903072</v>
      </c>
      <c r="K31" s="96">
        <v>90556</v>
      </c>
      <c r="L31" s="102">
        <v>10453</v>
      </c>
      <c r="N31" s="92">
        <v>693210</v>
      </c>
      <c r="O31" s="92">
        <v>267190</v>
      </c>
      <c r="P31" s="92">
        <v>115911</v>
      </c>
      <c r="Q31" s="94">
        <v>38.543875593254569</v>
      </c>
      <c r="R31" s="94">
        <v>230.51306605930412</v>
      </c>
      <c r="S31" s="102">
        <v>176634</v>
      </c>
      <c r="T31" s="94">
        <v>25.480590297312506</v>
      </c>
      <c r="U31" s="96">
        <v>90556</v>
      </c>
      <c r="V31" s="102">
        <v>10453</v>
      </c>
      <c r="X31" s="97">
        <f t="shared" si="1"/>
        <v>-2495</v>
      </c>
      <c r="Y31" s="97">
        <f t="shared" si="1"/>
        <v>0</v>
      </c>
      <c r="Z31" s="97">
        <f t="shared" si="1"/>
        <v>0</v>
      </c>
      <c r="AA31" s="90">
        <f t="shared" si="1"/>
        <v>0.13822952200310112</v>
      </c>
      <c r="AB31" s="90">
        <f t="shared" si="1"/>
        <v>0</v>
      </c>
      <c r="AC31" s="97">
        <f t="shared" si="1"/>
        <v>0</v>
      </c>
      <c r="AD31" s="90">
        <f t="shared" si="1"/>
        <v>9.1380790409434809E-2</v>
      </c>
      <c r="AE31" s="97">
        <f t="shared" si="1"/>
        <v>0</v>
      </c>
      <c r="AF31" s="97">
        <f t="shared" si="1"/>
        <v>0</v>
      </c>
    </row>
    <row r="32" spans="1:32" x14ac:dyDescent="0.25">
      <c r="A32" s="76" t="s">
        <v>103</v>
      </c>
      <c r="B32" s="77" t="s">
        <v>112</v>
      </c>
      <c r="C32" s="77"/>
      <c r="D32" s="87">
        <v>720938</v>
      </c>
      <c r="E32" s="103">
        <v>284576</v>
      </c>
      <c r="F32" s="103">
        <v>118546</v>
      </c>
      <c r="G32" s="90">
        <v>39.473019871334294</v>
      </c>
      <c r="H32" s="90">
        <v>240.05533716869402</v>
      </c>
      <c r="I32" s="103">
        <v>187511</v>
      </c>
      <c r="J32" s="90">
        <v>26.009310093239641</v>
      </c>
      <c r="K32" s="104">
        <v>97065</v>
      </c>
      <c r="L32" s="105">
        <v>10315</v>
      </c>
      <c r="M32" s="77"/>
      <c r="N32" s="92">
        <v>721970</v>
      </c>
      <c r="O32" s="92">
        <v>284576</v>
      </c>
      <c r="P32" s="106">
        <v>118546</v>
      </c>
      <c r="Q32" s="93">
        <v>39.416596257462224</v>
      </c>
      <c r="R32" s="94">
        <v>240.05533716869402</v>
      </c>
      <c r="S32" s="102">
        <v>187511</v>
      </c>
      <c r="T32" s="94">
        <v>25.972131806030724</v>
      </c>
      <c r="U32" s="96">
        <v>97065</v>
      </c>
      <c r="V32" s="102">
        <v>10315</v>
      </c>
      <c r="X32" s="97">
        <f t="shared" si="1"/>
        <v>1032</v>
      </c>
      <c r="Y32" s="97">
        <f t="shared" si="1"/>
        <v>0</v>
      </c>
      <c r="Z32" s="97">
        <f t="shared" si="1"/>
        <v>0</v>
      </c>
      <c r="AA32" s="90">
        <f t="shared" si="1"/>
        <v>-5.6423613872070177E-2</v>
      </c>
      <c r="AB32" s="90">
        <f t="shared" si="1"/>
        <v>0</v>
      </c>
      <c r="AC32" s="97">
        <f t="shared" si="1"/>
        <v>0</v>
      </c>
      <c r="AD32" s="90">
        <f t="shared" si="1"/>
        <v>-3.7178287208917027E-2</v>
      </c>
      <c r="AE32" s="97">
        <f t="shared" si="1"/>
        <v>0</v>
      </c>
      <c r="AF32" s="97">
        <f t="shared" si="1"/>
        <v>0</v>
      </c>
    </row>
    <row r="33" spans="1:32" x14ac:dyDescent="0.25">
      <c r="A33" s="107"/>
      <c r="B33" s="77" t="s">
        <v>113</v>
      </c>
      <c r="C33" s="77"/>
      <c r="D33" s="87">
        <v>751242</v>
      </c>
      <c r="E33" s="103">
        <v>300039</v>
      </c>
      <c r="F33" s="103">
        <v>124390</v>
      </c>
      <c r="G33" s="90">
        <v>39.93906091512455</v>
      </c>
      <c r="H33" s="90">
        <v>241.20829648685586</v>
      </c>
      <c r="I33" s="103">
        <v>196023</v>
      </c>
      <c r="J33" s="90">
        <v>26.09318967789341</v>
      </c>
      <c r="K33" s="104">
        <v>104016</v>
      </c>
      <c r="L33" s="105">
        <v>8512</v>
      </c>
      <c r="M33" s="77"/>
      <c r="N33" s="92">
        <v>747101</v>
      </c>
      <c r="O33" s="108">
        <v>294875</v>
      </c>
      <c r="P33" s="109">
        <v>127539</v>
      </c>
      <c r="Q33" s="110">
        <f>O33/N33*100</f>
        <v>39.469228390806599</v>
      </c>
      <c r="R33" s="111">
        <v>231.8906373736661</v>
      </c>
      <c r="S33" s="112">
        <v>193215</v>
      </c>
      <c r="T33" s="111">
        <v>25.861965115827712</v>
      </c>
      <c r="U33" s="96">
        <v>102536</v>
      </c>
      <c r="V33" s="112">
        <v>4701</v>
      </c>
      <c r="X33" s="97">
        <f t="shared" si="1"/>
        <v>-4141</v>
      </c>
      <c r="Y33" s="97">
        <f t="shared" si="1"/>
        <v>-5164</v>
      </c>
      <c r="Z33" s="97">
        <f t="shared" si="1"/>
        <v>3149</v>
      </c>
      <c r="AA33" s="90">
        <f t="shared" si="1"/>
        <v>-0.46983252431795108</v>
      </c>
      <c r="AB33" s="90">
        <f t="shared" si="1"/>
        <v>-9.3176591131897624</v>
      </c>
      <c r="AC33" s="97">
        <f t="shared" si="1"/>
        <v>-2808</v>
      </c>
      <c r="AD33" s="90">
        <f t="shared" si="1"/>
        <v>-0.23122456206569808</v>
      </c>
      <c r="AE33" s="97">
        <f t="shared" si="1"/>
        <v>-1480</v>
      </c>
      <c r="AF33" s="97">
        <f t="shared" si="1"/>
        <v>-3811</v>
      </c>
    </row>
    <row r="34" spans="1:32" x14ac:dyDescent="0.25">
      <c r="A34" s="107"/>
      <c r="B34" s="77" t="s">
        <v>114</v>
      </c>
      <c r="C34" s="77"/>
      <c r="D34" s="87">
        <v>783094</v>
      </c>
      <c r="E34" s="103">
        <v>312693</v>
      </c>
      <c r="F34" s="103">
        <v>129375</v>
      </c>
      <c r="G34" s="90">
        <v>39.930455347633874</v>
      </c>
      <c r="H34" s="90">
        <v>241.69507246376813</v>
      </c>
      <c r="I34" s="103">
        <v>200863</v>
      </c>
      <c r="J34" s="90">
        <v>25.649921976161227</v>
      </c>
      <c r="K34" s="104">
        <v>111830</v>
      </c>
      <c r="L34" s="105">
        <v>4840</v>
      </c>
      <c r="M34" s="77"/>
      <c r="N34" s="92">
        <v>777266</v>
      </c>
      <c r="O34" s="92">
        <v>308083</v>
      </c>
      <c r="P34" s="106">
        <v>130589</v>
      </c>
      <c r="Q34" s="93">
        <v>39.6367524116583</v>
      </c>
      <c r="R34" s="94">
        <v>235.91803291241987</v>
      </c>
      <c r="S34" s="95">
        <v>197521</v>
      </c>
      <c r="T34" s="93">
        <v>25.412278422058858</v>
      </c>
      <c r="U34" s="96">
        <v>110562</v>
      </c>
      <c r="V34" s="102">
        <v>4306</v>
      </c>
      <c r="W34" s="101"/>
      <c r="X34" s="97">
        <f t="shared" si="1"/>
        <v>-5828</v>
      </c>
      <c r="Y34" s="97">
        <f t="shared" si="1"/>
        <v>-4610</v>
      </c>
      <c r="Z34" s="97">
        <f t="shared" si="1"/>
        <v>1214</v>
      </c>
      <c r="AA34" s="90">
        <f t="shared" si="1"/>
        <v>-0.29370293597557406</v>
      </c>
      <c r="AB34" s="90">
        <f t="shared" si="1"/>
        <v>-5.7770395513482526</v>
      </c>
      <c r="AC34" s="97">
        <f t="shared" si="1"/>
        <v>-3342</v>
      </c>
      <c r="AD34" s="90">
        <f t="shared" si="1"/>
        <v>-0.23764355410236959</v>
      </c>
      <c r="AE34" s="97">
        <f t="shared" si="1"/>
        <v>-1268</v>
      </c>
      <c r="AF34" s="97">
        <f t="shared" si="1"/>
        <v>-534</v>
      </c>
    </row>
    <row r="35" spans="1:32" s="77" customFormat="1" x14ac:dyDescent="0.25">
      <c r="A35" s="107"/>
      <c r="B35" s="77" t="s">
        <v>115</v>
      </c>
      <c r="D35" s="87">
        <v>815687</v>
      </c>
      <c r="E35" s="103">
        <v>320699</v>
      </c>
      <c r="F35" s="103">
        <v>134384</v>
      </c>
      <c r="G35" s="90">
        <v>39.31642897336846</v>
      </c>
      <c r="H35" s="90">
        <v>238.6437373496845</v>
      </c>
      <c r="I35" s="103">
        <v>200863</v>
      </c>
      <c r="J35" s="90">
        <v>24.625009347948417</v>
      </c>
      <c r="K35" s="104">
        <v>119836</v>
      </c>
      <c r="L35" s="105">
        <v>0</v>
      </c>
      <c r="M35" s="113"/>
      <c r="N35" s="92">
        <v>812720</v>
      </c>
      <c r="O35" s="92">
        <v>316713</v>
      </c>
      <c r="P35" s="106">
        <v>137729</v>
      </c>
      <c r="Q35" s="93">
        <v>38.96950979427109</v>
      </c>
      <c r="R35" s="94">
        <v>229.95374975495358</v>
      </c>
      <c r="S35" s="95">
        <v>197508</v>
      </c>
      <c r="T35" s="93">
        <v>24.302096663057387</v>
      </c>
      <c r="U35" s="96">
        <v>119205</v>
      </c>
      <c r="V35" s="102">
        <v>-13</v>
      </c>
      <c r="W35" s="113"/>
      <c r="X35" s="97">
        <f t="shared" si="1"/>
        <v>-2967</v>
      </c>
      <c r="Y35" s="97">
        <f t="shared" si="1"/>
        <v>-3986</v>
      </c>
      <c r="Z35" s="97">
        <f t="shared" si="1"/>
        <v>3345</v>
      </c>
      <c r="AA35" s="90">
        <f t="shared" si="1"/>
        <v>-0.34691917909736958</v>
      </c>
      <c r="AB35" s="90">
        <f t="shared" si="1"/>
        <v>-8.6899875947309226</v>
      </c>
      <c r="AC35" s="97">
        <f t="shared" si="1"/>
        <v>-3355</v>
      </c>
      <c r="AD35" s="90">
        <f t="shared" si="1"/>
        <v>-0.32291268489102976</v>
      </c>
      <c r="AE35" s="97">
        <f t="shared" si="1"/>
        <v>-631</v>
      </c>
      <c r="AF35" s="97">
        <f t="shared" si="1"/>
        <v>-13</v>
      </c>
    </row>
    <row r="36" spans="1:32" x14ac:dyDescent="0.25">
      <c r="B36" s="77" t="s">
        <v>116</v>
      </c>
      <c r="D36" s="87"/>
      <c r="E36" s="103">
        <v>326958</v>
      </c>
      <c r="F36" s="103"/>
      <c r="G36" s="90" t="e">
        <v>#DIV/0!</v>
      </c>
      <c r="H36" s="90" t="e">
        <v>#DIV/0!</v>
      </c>
      <c r="I36" s="103">
        <v>200863</v>
      </c>
      <c r="J36" s="90" t="e">
        <v>#DIV/0!</v>
      </c>
      <c r="K36" s="104">
        <v>126095</v>
      </c>
      <c r="L36" s="105"/>
      <c r="M36" s="77"/>
      <c r="N36" s="92">
        <v>846982</v>
      </c>
      <c r="O36" s="92">
        <v>326595</v>
      </c>
      <c r="P36" s="106">
        <v>141920</v>
      </c>
      <c r="Q36" s="93">
        <v>38.559851330960988</v>
      </c>
      <c r="R36" s="94">
        <v>230.12612739571588</v>
      </c>
      <c r="S36" s="95">
        <v>197485</v>
      </c>
      <c r="T36" s="93">
        <v>23.316316049219463</v>
      </c>
      <c r="U36" s="96">
        <v>129110</v>
      </c>
      <c r="V36" s="102">
        <v>-23</v>
      </c>
      <c r="X36" s="97">
        <f t="shared" si="1"/>
        <v>846982</v>
      </c>
      <c r="Y36" s="97">
        <f t="shared" si="1"/>
        <v>-363</v>
      </c>
      <c r="Z36" s="97">
        <f t="shared" si="1"/>
        <v>141920</v>
      </c>
      <c r="AA36" s="90" t="e">
        <f t="shared" si="1"/>
        <v>#DIV/0!</v>
      </c>
      <c r="AB36" s="90" t="e">
        <f t="shared" si="1"/>
        <v>#DIV/0!</v>
      </c>
      <c r="AC36" s="97">
        <f t="shared" si="1"/>
        <v>-3378</v>
      </c>
      <c r="AD36" s="90" t="e">
        <f t="shared" si="1"/>
        <v>#DIV/0!</v>
      </c>
      <c r="AE36" s="97">
        <f t="shared" si="1"/>
        <v>3015</v>
      </c>
      <c r="AF36" s="97">
        <f t="shared" si="1"/>
        <v>-23</v>
      </c>
    </row>
    <row r="37" spans="1:32" x14ac:dyDescent="0.25">
      <c r="F37" s="101"/>
      <c r="G37" s="98"/>
      <c r="H37" s="98"/>
      <c r="I37" s="98"/>
      <c r="J37" s="98"/>
      <c r="K37" s="98"/>
      <c r="L37" s="98"/>
      <c r="O37" s="101"/>
      <c r="Q37" s="98"/>
      <c r="R37" s="98"/>
      <c r="S37" s="98"/>
      <c r="T37" s="98"/>
      <c r="U37" s="98"/>
      <c r="V37" s="98"/>
      <c r="X37" s="98"/>
      <c r="Z37" s="101"/>
      <c r="AA37" s="98"/>
      <c r="AB37" s="98"/>
      <c r="AC37" s="98"/>
      <c r="AD37" s="98"/>
      <c r="AE37" s="98"/>
    </row>
    <row r="38" spans="1:32" x14ac:dyDescent="0.25">
      <c r="D38" s="76" t="s">
        <v>117</v>
      </c>
      <c r="G38" s="98"/>
      <c r="H38" s="98"/>
      <c r="I38" s="87"/>
      <c r="J38" s="98"/>
      <c r="K38" s="98"/>
      <c r="L38" s="98"/>
      <c r="O38" s="101"/>
      <c r="Q38" s="98"/>
      <c r="R38" s="98"/>
      <c r="S38" s="98"/>
      <c r="T38" s="98"/>
      <c r="U38" s="98"/>
      <c r="V38" s="98"/>
      <c r="X38" s="98"/>
      <c r="AA38" s="98"/>
      <c r="AB38" s="98"/>
      <c r="AC38" s="98"/>
      <c r="AD38" s="98"/>
      <c r="AE38" s="98"/>
      <c r="AF38" s="114"/>
    </row>
    <row r="39" spans="1:32" x14ac:dyDescent="0.25">
      <c r="D39" s="76" t="s">
        <v>118</v>
      </c>
      <c r="I39" s="87"/>
      <c r="N39" s="88"/>
      <c r="AF39" s="101"/>
    </row>
    <row r="40" spans="1:32" x14ac:dyDescent="0.25">
      <c r="D40" s="76" t="s">
        <v>119</v>
      </c>
      <c r="I40" s="87"/>
      <c r="N40" s="88"/>
      <c r="AF40" s="101"/>
    </row>
    <row r="41" spans="1:32" x14ac:dyDescent="0.25">
      <c r="A41" s="115" t="s">
        <v>120</v>
      </c>
      <c r="G41" s="116"/>
      <c r="I41" s="117"/>
      <c r="J41" s="117"/>
      <c r="K41" s="117"/>
      <c r="L41" s="117"/>
      <c r="M41" s="117"/>
      <c r="N41" s="88"/>
      <c r="O41" s="117"/>
      <c r="V41" s="88"/>
      <c r="W41" s="88"/>
      <c r="X41" s="77"/>
      <c r="Y41" s="77"/>
      <c r="Z41" s="77"/>
      <c r="AA41" s="77"/>
      <c r="AB41" s="77"/>
    </row>
    <row r="42" spans="1:32" ht="15.75" x14ac:dyDescent="0.25">
      <c r="A42" s="118"/>
      <c r="B42" s="118">
        <v>42592</v>
      </c>
      <c r="I42" s="87"/>
      <c r="K42" s="117"/>
      <c r="N42" s="88"/>
      <c r="V42" s="88"/>
      <c r="W42" s="88"/>
      <c r="X42" s="119"/>
      <c r="Y42" s="119"/>
      <c r="Z42" s="77"/>
      <c r="AA42" s="77"/>
      <c r="AB42" s="77"/>
    </row>
    <row r="43" spans="1:32" x14ac:dyDescent="0.25">
      <c r="I43" s="87"/>
      <c r="K43" s="117"/>
      <c r="N43" s="88"/>
      <c r="V43" s="88"/>
      <c r="W43" s="88"/>
      <c r="X43" s="77"/>
      <c r="Y43" s="77"/>
      <c r="Z43" s="77"/>
      <c r="AA43" s="77"/>
      <c r="AB43" s="77"/>
    </row>
    <row r="44" spans="1:32" x14ac:dyDescent="0.25">
      <c r="I44" s="87"/>
      <c r="N44" s="88"/>
    </row>
    <row r="45" spans="1:32" x14ac:dyDescent="0.25">
      <c r="H45" s="87"/>
      <c r="I45" s="87"/>
      <c r="N45" s="88"/>
    </row>
    <row r="46" spans="1:32" x14ac:dyDescent="0.25">
      <c r="I46" s="87"/>
      <c r="N46" s="88"/>
    </row>
    <row r="47" spans="1:32" x14ac:dyDescent="0.25">
      <c r="N47" s="88"/>
    </row>
    <row r="48" spans="1:32" x14ac:dyDescent="0.25">
      <c r="I48" s="87"/>
      <c r="N48" s="88"/>
    </row>
    <row r="49" spans="9:14" x14ac:dyDescent="0.25">
      <c r="I49" s="87"/>
      <c r="N49" s="88"/>
    </row>
    <row r="50" spans="9:14" x14ac:dyDescent="0.25">
      <c r="N50" s="97"/>
    </row>
    <row r="51" spans="9:14" x14ac:dyDescent="0.25">
      <c r="N51" s="97"/>
    </row>
    <row r="52" spans="9:14" x14ac:dyDescent="0.25">
      <c r="N52" s="97"/>
    </row>
    <row r="53" spans="9:14" x14ac:dyDescent="0.25">
      <c r="N53" s="88"/>
    </row>
  </sheetData>
  <printOptions gridLines="1"/>
  <pageMargins left="0.7" right="0.2" top="0.75" bottom="0.5" header="0.3" footer="0.3"/>
  <pageSetup paperSize="5" scale="68" orientation="landscape" r:id="rId1"/>
  <headerFooter>
    <oddFooter>&amp;F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AG53"/>
  <sheetViews>
    <sheetView workbookViewId="0">
      <pane xSplit="1" ySplit="4" topLeftCell="B5" activePane="bottomRight" state="frozen"/>
      <selection activeCell="A55" sqref="A55"/>
      <selection pane="topRight" activeCell="A55" sqref="A55"/>
      <selection pane="bottomLeft" activeCell="A55" sqref="A55"/>
      <selection pane="bottomRight" activeCell="O20" sqref="O20"/>
    </sheetView>
  </sheetViews>
  <sheetFormatPr defaultColWidth="9.140625" defaultRowHeight="12.75" outlineLevelCol="1" x14ac:dyDescent="0.2"/>
  <cols>
    <col min="1" max="1" width="66.5703125" style="127" customWidth="1"/>
    <col min="2" max="2" width="18.7109375" style="127" customWidth="1"/>
    <col min="3" max="4" width="9.140625" style="127" hidden="1" customWidth="1" outlineLevel="1"/>
    <col min="5" max="5" width="8.85546875" style="127" hidden="1" customWidth="1" outlineLevel="1"/>
    <col min="6" max="6" width="11.5703125" style="127" hidden="1" customWidth="1" outlineLevel="1"/>
    <col min="7" max="7" width="11.5703125" style="127" customWidth="1" collapsed="1"/>
    <col min="8" max="13" width="11.5703125" style="127" customWidth="1"/>
    <col min="14" max="14" width="11" style="127" customWidth="1"/>
    <col min="15" max="16" width="13.42578125" style="127" customWidth="1"/>
    <col min="17" max="17" width="13.42578125" style="128" customWidth="1"/>
    <col min="18" max="18" width="15" style="128" customWidth="1"/>
    <col min="19" max="19" width="14.42578125" style="128" customWidth="1"/>
    <col min="20" max="20" width="13.42578125" style="128" customWidth="1"/>
    <col min="21" max="22" width="14.42578125" style="128" bestFit="1" customWidth="1"/>
    <col min="23" max="25" width="13.42578125" style="128" bestFit="1" customWidth="1"/>
    <col min="26" max="26" width="15.140625" style="128" customWidth="1"/>
    <col min="27" max="27" width="14.5703125" style="128" bestFit="1" customWidth="1"/>
    <col min="28" max="28" width="15.5703125" style="129" bestFit="1" customWidth="1"/>
    <col min="29" max="31" width="10.42578125" style="130" hidden="1" customWidth="1" outlineLevel="1"/>
    <col min="32" max="32" width="10.42578125" style="131" hidden="1" customWidth="1" outlineLevel="1"/>
    <col min="33" max="33" width="9.140625" style="127" collapsed="1"/>
    <col min="34" max="16384" width="9.140625" style="127"/>
  </cols>
  <sheetData>
    <row r="1" spans="1:32" ht="15.75" x14ac:dyDescent="0.25">
      <c r="A1" s="126" t="s">
        <v>72</v>
      </c>
    </row>
    <row r="2" spans="1:32" x14ac:dyDescent="0.2">
      <c r="A2" s="132" t="s">
        <v>51</v>
      </c>
    </row>
    <row r="3" spans="1:32" x14ac:dyDescent="0.2">
      <c r="Z3" s="133" t="s">
        <v>23</v>
      </c>
      <c r="AA3" s="133" t="s">
        <v>24</v>
      </c>
      <c r="AB3" s="134" t="s">
        <v>25</v>
      </c>
      <c r="AC3" s="135" t="s">
        <v>26</v>
      </c>
      <c r="AD3" s="135" t="s">
        <v>27</v>
      </c>
      <c r="AE3" s="135" t="s">
        <v>1</v>
      </c>
      <c r="AF3" s="136" t="s">
        <v>2</v>
      </c>
    </row>
    <row r="4" spans="1:32" s="132" customFormat="1" ht="13.5" thickBot="1" x14ac:dyDescent="0.25">
      <c r="A4" s="137" t="s">
        <v>73</v>
      </c>
      <c r="B4" s="138" t="s">
        <v>4</v>
      </c>
      <c r="C4" s="138">
        <v>1990</v>
      </c>
      <c r="D4" s="138">
        <v>1991</v>
      </c>
      <c r="E4" s="138">
        <v>1992</v>
      </c>
      <c r="F4" s="138">
        <v>1993</v>
      </c>
      <c r="G4" s="138">
        <v>1994</v>
      </c>
      <c r="H4" s="138">
        <v>1995</v>
      </c>
      <c r="I4" s="138">
        <v>1996</v>
      </c>
      <c r="J4" s="138">
        <v>1997</v>
      </c>
      <c r="K4" s="138">
        <v>1998</v>
      </c>
      <c r="L4" s="138">
        <v>1999</v>
      </c>
      <c r="M4" s="138">
        <v>2000</v>
      </c>
      <c r="N4" s="138">
        <v>2001</v>
      </c>
      <c r="O4" s="138">
        <v>2002</v>
      </c>
      <c r="P4" s="138">
        <v>2003</v>
      </c>
      <c r="Q4" s="139">
        <v>2004</v>
      </c>
      <c r="R4" s="139">
        <v>2005</v>
      </c>
      <c r="S4" s="139">
        <v>2006</v>
      </c>
      <c r="T4" s="139">
        <v>2007</v>
      </c>
      <c r="U4" s="139">
        <v>2008</v>
      </c>
      <c r="V4" s="139">
        <v>2009</v>
      </c>
      <c r="W4" s="139">
        <v>2010</v>
      </c>
      <c r="X4" s="139">
        <v>2011</v>
      </c>
      <c r="Y4" s="139">
        <v>2012</v>
      </c>
      <c r="Z4" s="139">
        <v>2013</v>
      </c>
      <c r="AA4" s="139">
        <v>2014</v>
      </c>
      <c r="AB4" s="140">
        <v>2015</v>
      </c>
      <c r="AC4" s="141">
        <v>2016</v>
      </c>
      <c r="AD4" s="141">
        <v>2017</v>
      </c>
      <c r="AE4" s="141">
        <v>2018</v>
      </c>
      <c r="AF4" s="142">
        <v>2019</v>
      </c>
    </row>
    <row r="6" spans="1:32" x14ac:dyDescent="0.2">
      <c r="A6" s="143" t="s">
        <v>144</v>
      </c>
    </row>
    <row r="7" spans="1:32" x14ac:dyDescent="0.2">
      <c r="A7" s="144" t="s">
        <v>145</v>
      </c>
      <c r="B7" s="7" t="s">
        <v>43</v>
      </c>
      <c r="C7" s="145">
        <f>'[2]Data Input'!D12</f>
        <v>24391</v>
      </c>
      <c r="D7" s="145">
        <f>'[2]Data Input'!E12</f>
        <v>27479</v>
      </c>
      <c r="E7" s="145">
        <f>'[2]Data Input'!F12</f>
        <v>30781</v>
      </c>
      <c r="F7" s="145">
        <f>'[2]Data Input'!G12</f>
        <v>33998</v>
      </c>
      <c r="G7" s="146">
        <f>'[2]Data Input'!H12</f>
        <v>36848</v>
      </c>
      <c r="H7" s="145">
        <f>'[2]Data Input'!I12</f>
        <v>39007</v>
      </c>
      <c r="I7" s="145">
        <f>'[2]Data Input'!J12</f>
        <v>41833</v>
      </c>
      <c r="J7" s="145">
        <f>'[2]Data Input'!K12</f>
        <v>46470</v>
      </c>
      <c r="K7" s="145">
        <f>'[2]Data Input'!L12</f>
        <v>48635</v>
      </c>
      <c r="L7" s="145">
        <f>'[2]Data Input'!M12</f>
        <v>50346</v>
      </c>
      <c r="M7" s="145">
        <f>'[2]Data Input'!N12</f>
        <v>55087</v>
      </c>
      <c r="N7" s="145">
        <f>'[2]Data Input'!O12</f>
        <v>64369</v>
      </c>
      <c r="O7" s="145">
        <f>'[2]Data Input'!P12</f>
        <v>67319</v>
      </c>
      <c r="P7" s="145">
        <f>'[2]Data Input'!Q12</f>
        <v>71009</v>
      </c>
      <c r="Q7" s="145">
        <f>'[2]Data Input'!R12</f>
        <v>74089</v>
      </c>
      <c r="R7" s="145">
        <f>'[2]Data Input'!S12</f>
        <v>80371</v>
      </c>
      <c r="S7" s="145">
        <f>'[2]Data Input'!T12</f>
        <v>83120</v>
      </c>
      <c r="T7" s="145">
        <f>'[2]Data Input'!U12</f>
        <v>88356</v>
      </c>
      <c r="U7" s="145">
        <f>'[2]Data Input'!V12</f>
        <v>92022</v>
      </c>
      <c r="V7" s="145">
        <f>'[2]Data Input'!W12</f>
        <v>96608</v>
      </c>
      <c r="W7" s="145">
        <f>'[2]Data Input'!X12</f>
        <v>99117</v>
      </c>
      <c r="X7" s="145">
        <f>'[2]Data Input'!Y12</f>
        <v>103693</v>
      </c>
      <c r="Y7" s="145">
        <f>'[2]Data Input'!Z12</f>
        <v>105954</v>
      </c>
      <c r="Z7" s="145">
        <f>'[2]Data Input'!AA12</f>
        <v>109524</v>
      </c>
      <c r="AA7" s="145">
        <f>'[2]Data Input'!AB12</f>
        <v>113801</v>
      </c>
      <c r="AB7" s="147">
        <f>'[2]Data Input'!AC12</f>
        <v>116367</v>
      </c>
      <c r="AC7" s="148">
        <f>'[2]Data Input'!AD12</f>
        <v>120891.15773981952</v>
      </c>
      <c r="AD7" s="148">
        <f>'[2]Data Input'!AE12</f>
        <v>125674.54587496544</v>
      </c>
      <c r="AE7" s="148">
        <f>'[2]Data Input'!AF12</f>
        <v>130724.77615093655</v>
      </c>
      <c r="AF7" s="149">
        <f>'[2]Data Input'!AG12</f>
        <v>136066.48289917331</v>
      </c>
    </row>
    <row r="8" spans="1:32" x14ac:dyDescent="0.2">
      <c r="A8" s="144" t="s">
        <v>146</v>
      </c>
      <c r="B8" s="7" t="s">
        <v>43</v>
      </c>
      <c r="C8" s="150">
        <f>'[2]Data Input'!D26</f>
        <v>20124</v>
      </c>
      <c r="D8" s="150">
        <f>'[2]Data Input'!E26</f>
        <v>24697</v>
      </c>
      <c r="E8" s="150">
        <f>'[2]Data Input'!F26</f>
        <v>27773</v>
      </c>
      <c r="F8" s="150">
        <f>'[2]Data Input'!G26</f>
        <v>33711</v>
      </c>
      <c r="G8" s="151">
        <f>'[2]Data Input'!H26</f>
        <v>34494</v>
      </c>
      <c r="H8" s="150">
        <f>'[2]Data Input'!I26</f>
        <v>40137</v>
      </c>
      <c r="I8" s="150">
        <f>'[2]Data Input'!J26</f>
        <v>47429</v>
      </c>
      <c r="J8" s="150">
        <f>'[2]Data Input'!K26</f>
        <v>54479</v>
      </c>
      <c r="K8" s="150">
        <f>'[2]Data Input'!L26</f>
        <v>59170</v>
      </c>
      <c r="L8" s="150">
        <f>'[2]Data Input'!M26</f>
        <v>68303</v>
      </c>
      <c r="M8" s="150">
        <f>'[2]Data Input'!N26</f>
        <v>73121</v>
      </c>
      <c r="N8" s="150">
        <f>'[2]Data Input'!O26</f>
        <v>69456</v>
      </c>
      <c r="O8" s="150">
        <f>'[2]Data Input'!P26</f>
        <v>66213</v>
      </c>
      <c r="P8" s="150">
        <f>'[2]Data Input'!Q26</f>
        <v>75677</v>
      </c>
      <c r="Q8" s="150">
        <f>'[2]Data Input'!R26</f>
        <v>84326</v>
      </c>
      <c r="R8" s="150">
        <f>'[2]Data Input'!S26</f>
        <v>96128</v>
      </c>
      <c r="S8" s="150">
        <f>'[2]Data Input'!T26</f>
        <v>106014</v>
      </c>
      <c r="T8" s="150">
        <f>'[2]Data Input'!U26</f>
        <v>108546</v>
      </c>
      <c r="U8" s="150">
        <f>'[2]Data Input'!V26</f>
        <v>87433</v>
      </c>
      <c r="V8" s="150">
        <f>'[2]Data Input'!W26</f>
        <v>96408</v>
      </c>
      <c r="W8" s="150">
        <f>'[2]Data Input'!X26</f>
        <v>107590</v>
      </c>
      <c r="X8" s="150">
        <f>'[2]Data Input'!Y26</f>
        <v>117099</v>
      </c>
      <c r="Y8" s="150">
        <f>'[2]Data Input'!Z26</f>
        <v>129524</v>
      </c>
      <c r="Z8" s="150">
        <f>'[2]Data Input'!AA26</f>
        <v>140764</v>
      </c>
      <c r="AA8" s="150">
        <f>'[2]Data Input'!AB26</f>
        <v>154476</v>
      </c>
      <c r="AB8" s="152">
        <f>'[2]Data Input'!AC26</f>
        <v>171440</v>
      </c>
      <c r="AC8" s="153">
        <f>'[2]Data Input'!AD26</f>
        <v>179866.87488462828</v>
      </c>
      <c r="AD8" s="153">
        <f>'[2]Data Input'!AE26</f>
        <v>188724.14824921408</v>
      </c>
      <c r="AE8" s="153">
        <f>'[2]Data Input'!AF26</f>
        <v>197994.25039928145</v>
      </c>
      <c r="AF8" s="154">
        <f>'[2]Data Input'!AG26</f>
        <v>207697.4054389525</v>
      </c>
    </row>
    <row r="9" spans="1:32" x14ac:dyDescent="0.2">
      <c r="A9" s="144" t="s">
        <v>147</v>
      </c>
      <c r="B9" s="155" t="s">
        <v>48</v>
      </c>
      <c r="C9" s="145">
        <f>C7-C8</f>
        <v>4267</v>
      </c>
      <c r="D9" s="145">
        <f t="shared" ref="D9:AF9" si="0">D7-D8</f>
        <v>2782</v>
      </c>
      <c r="E9" s="145">
        <f t="shared" si="0"/>
        <v>3008</v>
      </c>
      <c r="F9" s="145">
        <f t="shared" si="0"/>
        <v>287</v>
      </c>
      <c r="G9" s="146">
        <f t="shared" si="0"/>
        <v>2354</v>
      </c>
      <c r="H9" s="145">
        <f t="shared" si="0"/>
        <v>-1130</v>
      </c>
      <c r="I9" s="145">
        <f t="shared" si="0"/>
        <v>-5596</v>
      </c>
      <c r="J9" s="145">
        <f t="shared" si="0"/>
        <v>-8009</v>
      </c>
      <c r="K9" s="145">
        <f t="shared" si="0"/>
        <v>-10535</v>
      </c>
      <c r="L9" s="145">
        <f t="shared" si="0"/>
        <v>-17957</v>
      </c>
      <c r="M9" s="145">
        <f t="shared" si="0"/>
        <v>-18034</v>
      </c>
      <c r="N9" s="145">
        <f t="shared" si="0"/>
        <v>-5087</v>
      </c>
      <c r="O9" s="145">
        <f t="shared" si="0"/>
        <v>1106</v>
      </c>
      <c r="P9" s="145">
        <f t="shared" si="0"/>
        <v>-4668</v>
      </c>
      <c r="Q9" s="145">
        <f t="shared" si="0"/>
        <v>-10237</v>
      </c>
      <c r="R9" s="145">
        <f t="shared" si="0"/>
        <v>-15757</v>
      </c>
      <c r="S9" s="145">
        <f t="shared" si="0"/>
        <v>-22894</v>
      </c>
      <c r="T9" s="145">
        <f t="shared" si="0"/>
        <v>-20190</v>
      </c>
      <c r="U9" s="145">
        <f t="shared" si="0"/>
        <v>4589</v>
      </c>
      <c r="V9" s="145">
        <f t="shared" si="0"/>
        <v>200</v>
      </c>
      <c r="W9" s="145">
        <f t="shared" si="0"/>
        <v>-8473</v>
      </c>
      <c r="X9" s="145">
        <f t="shared" si="0"/>
        <v>-13406</v>
      </c>
      <c r="Y9" s="145">
        <f t="shared" si="0"/>
        <v>-23570</v>
      </c>
      <c r="Z9" s="145">
        <f t="shared" si="0"/>
        <v>-31240</v>
      </c>
      <c r="AA9" s="145">
        <f t="shared" si="0"/>
        <v>-40675</v>
      </c>
      <c r="AB9" s="147">
        <f t="shared" si="0"/>
        <v>-55073</v>
      </c>
      <c r="AC9" s="148">
        <f t="shared" si="0"/>
        <v>-58975.717144808761</v>
      </c>
      <c r="AD9" s="148">
        <f t="shared" si="0"/>
        <v>-63049.602374248643</v>
      </c>
      <c r="AE9" s="148">
        <f t="shared" si="0"/>
        <v>-67269.474248344894</v>
      </c>
      <c r="AF9" s="149">
        <f t="shared" si="0"/>
        <v>-71630.922539779189</v>
      </c>
    </row>
    <row r="10" spans="1:32" x14ac:dyDescent="0.2">
      <c r="G10" s="128"/>
    </row>
    <row r="11" spans="1:32" x14ac:dyDescent="0.2">
      <c r="A11" s="144" t="s">
        <v>148</v>
      </c>
      <c r="B11" s="155" t="s">
        <v>48</v>
      </c>
      <c r="C11" s="145">
        <f>C7*0.5</f>
        <v>12195.5</v>
      </c>
      <c r="D11" s="145">
        <f t="shared" ref="D11:AF12" si="1">D7*0.5</f>
        <v>13739.5</v>
      </c>
      <c r="E11" s="145">
        <f t="shared" si="1"/>
        <v>15390.5</v>
      </c>
      <c r="F11" s="145">
        <f t="shared" si="1"/>
        <v>16999</v>
      </c>
      <c r="G11" s="146">
        <f t="shared" si="1"/>
        <v>18424</v>
      </c>
      <c r="H11" s="145">
        <f t="shared" si="1"/>
        <v>19503.5</v>
      </c>
      <c r="I11" s="145">
        <f t="shared" si="1"/>
        <v>20916.5</v>
      </c>
      <c r="J11" s="145">
        <f t="shared" si="1"/>
        <v>23235</v>
      </c>
      <c r="K11" s="145">
        <f t="shared" si="1"/>
        <v>24317.5</v>
      </c>
      <c r="L11" s="145">
        <f t="shared" si="1"/>
        <v>25173</v>
      </c>
      <c r="M11" s="145">
        <f t="shared" si="1"/>
        <v>27543.5</v>
      </c>
      <c r="N11" s="145">
        <f t="shared" si="1"/>
        <v>32184.5</v>
      </c>
      <c r="O11" s="145">
        <f t="shared" si="1"/>
        <v>33659.5</v>
      </c>
      <c r="P11" s="145">
        <f t="shared" si="1"/>
        <v>35504.5</v>
      </c>
      <c r="Q11" s="145">
        <f t="shared" si="1"/>
        <v>37044.5</v>
      </c>
      <c r="R11" s="145">
        <f t="shared" si="1"/>
        <v>40185.5</v>
      </c>
      <c r="S11" s="145">
        <f t="shared" si="1"/>
        <v>41560</v>
      </c>
      <c r="T11" s="145">
        <f t="shared" si="1"/>
        <v>44178</v>
      </c>
      <c r="U11" s="145">
        <f t="shared" si="1"/>
        <v>46011</v>
      </c>
      <c r="V11" s="145">
        <f t="shared" si="1"/>
        <v>48304</v>
      </c>
      <c r="W11" s="145">
        <f t="shared" si="1"/>
        <v>49558.5</v>
      </c>
      <c r="X11" s="145">
        <f t="shared" si="1"/>
        <v>51846.5</v>
      </c>
      <c r="Y11" s="145">
        <f t="shared" si="1"/>
        <v>52977</v>
      </c>
      <c r="Z11" s="145">
        <f t="shared" si="1"/>
        <v>54762</v>
      </c>
      <c r="AA11" s="145">
        <f t="shared" si="1"/>
        <v>56900.5</v>
      </c>
      <c r="AB11" s="147">
        <f t="shared" si="1"/>
        <v>58183.5</v>
      </c>
      <c r="AC11" s="148">
        <f t="shared" si="1"/>
        <v>60445.578869909761</v>
      </c>
      <c r="AD11" s="148">
        <f t="shared" si="1"/>
        <v>62837.272937482718</v>
      </c>
      <c r="AE11" s="148">
        <f t="shared" si="1"/>
        <v>65362.388075468276</v>
      </c>
      <c r="AF11" s="149">
        <f t="shared" si="1"/>
        <v>68033.241449586654</v>
      </c>
    </row>
    <row r="12" spans="1:32" x14ac:dyDescent="0.2">
      <c r="A12" s="156" t="s">
        <v>149</v>
      </c>
      <c r="B12" s="157" t="s">
        <v>48</v>
      </c>
      <c r="C12" s="158">
        <f>C8*0.5</f>
        <v>10062</v>
      </c>
      <c r="D12" s="158">
        <f t="shared" si="1"/>
        <v>12348.5</v>
      </c>
      <c r="E12" s="158">
        <f t="shared" si="1"/>
        <v>13886.5</v>
      </c>
      <c r="F12" s="158">
        <f t="shared" si="1"/>
        <v>16855.5</v>
      </c>
      <c r="G12" s="151">
        <f t="shared" si="1"/>
        <v>17247</v>
      </c>
      <c r="H12" s="158">
        <f t="shared" si="1"/>
        <v>20068.5</v>
      </c>
      <c r="I12" s="158">
        <f t="shared" si="1"/>
        <v>23714.5</v>
      </c>
      <c r="J12" s="158">
        <f t="shared" si="1"/>
        <v>27239.5</v>
      </c>
      <c r="K12" s="158">
        <f t="shared" si="1"/>
        <v>29585</v>
      </c>
      <c r="L12" s="158">
        <f t="shared" si="1"/>
        <v>34151.5</v>
      </c>
      <c r="M12" s="158">
        <f t="shared" si="1"/>
        <v>36560.5</v>
      </c>
      <c r="N12" s="158">
        <f t="shared" si="1"/>
        <v>34728</v>
      </c>
      <c r="O12" s="158">
        <f t="shared" si="1"/>
        <v>33106.5</v>
      </c>
      <c r="P12" s="158">
        <f t="shared" si="1"/>
        <v>37838.5</v>
      </c>
      <c r="Q12" s="158">
        <f t="shared" si="1"/>
        <v>42163</v>
      </c>
      <c r="R12" s="158">
        <f t="shared" si="1"/>
        <v>48064</v>
      </c>
      <c r="S12" s="158">
        <f t="shared" si="1"/>
        <v>53007</v>
      </c>
      <c r="T12" s="158">
        <f t="shared" si="1"/>
        <v>54273</v>
      </c>
      <c r="U12" s="158">
        <f t="shared" si="1"/>
        <v>43716.5</v>
      </c>
      <c r="V12" s="158">
        <f t="shared" si="1"/>
        <v>48204</v>
      </c>
      <c r="W12" s="158">
        <f t="shared" si="1"/>
        <v>53795</v>
      </c>
      <c r="X12" s="158">
        <f t="shared" si="1"/>
        <v>58549.5</v>
      </c>
      <c r="Y12" s="158">
        <f t="shared" si="1"/>
        <v>64762</v>
      </c>
      <c r="Z12" s="158">
        <f t="shared" si="1"/>
        <v>70382</v>
      </c>
      <c r="AA12" s="158">
        <f t="shared" si="1"/>
        <v>77238</v>
      </c>
      <c r="AB12" s="152">
        <f t="shared" si="1"/>
        <v>85720</v>
      </c>
      <c r="AC12" s="153">
        <f t="shared" si="1"/>
        <v>89933.437442314142</v>
      </c>
      <c r="AD12" s="153">
        <f t="shared" si="1"/>
        <v>94362.074124607039</v>
      </c>
      <c r="AE12" s="153">
        <f t="shared" si="1"/>
        <v>98997.125199640723</v>
      </c>
      <c r="AF12" s="154">
        <f t="shared" si="1"/>
        <v>103848.70271947625</v>
      </c>
    </row>
    <row r="13" spans="1:32" x14ac:dyDescent="0.2">
      <c r="A13" s="144" t="s">
        <v>150</v>
      </c>
      <c r="B13" s="155" t="s">
        <v>48</v>
      </c>
      <c r="C13" s="145">
        <f>C11-C12</f>
        <v>2133.5</v>
      </c>
      <c r="D13" s="145">
        <f t="shared" ref="D13:AF13" si="2">D11-D12</f>
        <v>1391</v>
      </c>
      <c r="E13" s="145">
        <f t="shared" si="2"/>
        <v>1504</v>
      </c>
      <c r="F13" s="145">
        <f t="shared" si="2"/>
        <v>143.5</v>
      </c>
      <c r="G13" s="146">
        <f t="shared" si="2"/>
        <v>1177</v>
      </c>
      <c r="H13" s="145">
        <f t="shared" si="2"/>
        <v>-565</v>
      </c>
      <c r="I13" s="145">
        <f t="shared" si="2"/>
        <v>-2798</v>
      </c>
      <c r="J13" s="145">
        <f t="shared" si="2"/>
        <v>-4004.5</v>
      </c>
      <c r="K13" s="145">
        <f t="shared" si="2"/>
        <v>-5267.5</v>
      </c>
      <c r="L13" s="145">
        <f t="shared" si="2"/>
        <v>-8978.5</v>
      </c>
      <c r="M13" s="145">
        <f t="shared" si="2"/>
        <v>-9017</v>
      </c>
      <c r="N13" s="145">
        <f t="shared" si="2"/>
        <v>-2543.5</v>
      </c>
      <c r="O13" s="145">
        <f t="shared" si="2"/>
        <v>553</v>
      </c>
      <c r="P13" s="145">
        <f t="shared" si="2"/>
        <v>-2334</v>
      </c>
      <c r="Q13" s="145">
        <f t="shared" si="2"/>
        <v>-5118.5</v>
      </c>
      <c r="R13" s="145">
        <f t="shared" si="2"/>
        <v>-7878.5</v>
      </c>
      <c r="S13" s="145">
        <f t="shared" si="2"/>
        <v>-11447</v>
      </c>
      <c r="T13" s="145">
        <f t="shared" si="2"/>
        <v>-10095</v>
      </c>
      <c r="U13" s="145">
        <f t="shared" si="2"/>
        <v>2294.5</v>
      </c>
      <c r="V13" s="145">
        <f t="shared" si="2"/>
        <v>100</v>
      </c>
      <c r="W13" s="145">
        <f t="shared" si="2"/>
        <v>-4236.5</v>
      </c>
      <c r="X13" s="145">
        <f t="shared" si="2"/>
        <v>-6703</v>
      </c>
      <c r="Y13" s="145">
        <f t="shared" si="2"/>
        <v>-11785</v>
      </c>
      <c r="Z13" s="145">
        <f t="shared" si="2"/>
        <v>-15620</v>
      </c>
      <c r="AA13" s="145">
        <f t="shared" si="2"/>
        <v>-20337.5</v>
      </c>
      <c r="AB13" s="147">
        <f t="shared" si="2"/>
        <v>-27536.5</v>
      </c>
      <c r="AC13" s="148">
        <f t="shared" si="2"/>
        <v>-29487.858572404381</v>
      </c>
      <c r="AD13" s="148">
        <f t="shared" si="2"/>
        <v>-31524.801187124322</v>
      </c>
      <c r="AE13" s="148">
        <f t="shared" si="2"/>
        <v>-33634.737124172447</v>
      </c>
      <c r="AF13" s="149">
        <f t="shared" si="2"/>
        <v>-35815.461269889594</v>
      </c>
    </row>
    <row r="14" spans="1:32" x14ac:dyDescent="0.2">
      <c r="G14" s="128"/>
    </row>
    <row r="15" spans="1:32" x14ac:dyDescent="0.2">
      <c r="A15" s="143" t="s">
        <v>151</v>
      </c>
      <c r="G15" s="128"/>
    </row>
    <row r="16" spans="1:32" x14ac:dyDescent="0.2">
      <c r="A16" s="144" t="s">
        <v>145</v>
      </c>
      <c r="B16" s="7" t="s">
        <v>43</v>
      </c>
      <c r="C16" s="145">
        <f>'[2]Data Input'!D12</f>
        <v>24391</v>
      </c>
      <c r="D16" s="145">
        <f>'[2]Data Input'!E12</f>
        <v>27479</v>
      </c>
      <c r="E16" s="145">
        <f>'[2]Data Input'!F12</f>
        <v>30781</v>
      </c>
      <c r="F16" s="145">
        <f>'[2]Data Input'!G12</f>
        <v>33998</v>
      </c>
      <c r="G16" s="146">
        <f>'[2]Data Input'!H12</f>
        <v>36848</v>
      </c>
      <c r="H16" s="145">
        <f>'[2]Data Input'!I12</f>
        <v>39007</v>
      </c>
      <c r="I16" s="145">
        <f>'[2]Data Input'!J12</f>
        <v>41833</v>
      </c>
      <c r="J16" s="145">
        <f>'[2]Data Input'!K12</f>
        <v>46470</v>
      </c>
      <c r="K16" s="145">
        <f>'[2]Data Input'!L12</f>
        <v>48635</v>
      </c>
      <c r="L16" s="145">
        <f>'[2]Data Input'!M12</f>
        <v>50346</v>
      </c>
      <c r="M16" s="145">
        <f>'[2]Data Input'!N12</f>
        <v>55087</v>
      </c>
      <c r="N16" s="145">
        <f>'[2]Data Input'!O12</f>
        <v>64369</v>
      </c>
      <c r="O16" s="145">
        <f>'[2]Data Input'!P12</f>
        <v>67319</v>
      </c>
      <c r="P16" s="145">
        <f>'[2]Data Input'!Q12</f>
        <v>71009</v>
      </c>
      <c r="Q16" s="145">
        <f>'[2]Data Input'!R12</f>
        <v>74089</v>
      </c>
      <c r="R16" s="145">
        <f>'[2]Data Input'!S12</f>
        <v>80371</v>
      </c>
      <c r="S16" s="145">
        <f>'[2]Data Input'!T12</f>
        <v>83120</v>
      </c>
      <c r="T16" s="145">
        <f>'[2]Data Input'!U12</f>
        <v>88356</v>
      </c>
      <c r="U16" s="145">
        <f>'[2]Data Input'!V12</f>
        <v>92022</v>
      </c>
      <c r="V16" s="145">
        <f>'[2]Data Input'!W12</f>
        <v>96608</v>
      </c>
      <c r="W16" s="145">
        <f>'[2]Data Input'!X12</f>
        <v>99117</v>
      </c>
      <c r="X16" s="145">
        <f>'[2]Data Input'!Y12</f>
        <v>103693</v>
      </c>
      <c r="Y16" s="145">
        <f>'[2]Data Input'!Z12</f>
        <v>105954</v>
      </c>
      <c r="Z16" s="145">
        <f>'[2]Data Input'!AA12</f>
        <v>109524</v>
      </c>
      <c r="AA16" s="145">
        <f>'[2]Data Input'!AB12</f>
        <v>113801</v>
      </c>
      <c r="AB16" s="147">
        <f>'[2]Data Input'!AC12</f>
        <v>116367</v>
      </c>
      <c r="AC16" s="148">
        <f>'[2]Data Input'!AD12</f>
        <v>120891.15773981952</v>
      </c>
      <c r="AD16" s="148">
        <f>'[2]Data Input'!AE12</f>
        <v>125674.54587496544</v>
      </c>
      <c r="AE16" s="148">
        <f>'[2]Data Input'!AF12</f>
        <v>130724.77615093655</v>
      </c>
      <c r="AF16" s="149">
        <f>'[2]Data Input'!AG12</f>
        <v>136066.48289917331</v>
      </c>
    </row>
    <row r="17" spans="1:32" x14ac:dyDescent="0.2">
      <c r="A17" s="144" t="s">
        <v>152</v>
      </c>
      <c r="B17" s="7" t="s">
        <v>43</v>
      </c>
      <c r="C17" s="150">
        <f>'[2]Data Input'!D28</f>
        <v>20124</v>
      </c>
      <c r="D17" s="150">
        <f>'[2]Data Input'!E28</f>
        <v>24697</v>
      </c>
      <c r="E17" s="150">
        <f>'[2]Data Input'!F28</f>
        <v>27773</v>
      </c>
      <c r="F17" s="150">
        <f>'[2]Data Input'!G28</f>
        <v>33711</v>
      </c>
      <c r="G17" s="151">
        <f>'[2]Data Input'!H28</f>
        <v>34242</v>
      </c>
      <c r="H17" s="150">
        <f>'[2]Data Input'!I28</f>
        <v>38092</v>
      </c>
      <c r="I17" s="150">
        <f>'[2]Data Input'!J28</f>
        <v>43013</v>
      </c>
      <c r="J17" s="150">
        <f>'[2]Data Input'!K28</f>
        <v>48901</v>
      </c>
      <c r="K17" s="150">
        <f>'[2]Data Input'!L28</f>
        <v>54382</v>
      </c>
      <c r="L17" s="150">
        <f>'[2]Data Input'!M28</f>
        <v>61039</v>
      </c>
      <c r="M17" s="150">
        <f>'[2]Data Input'!N28</f>
        <v>68780</v>
      </c>
      <c r="N17" s="150">
        <f>'[2]Data Input'!O28</f>
        <v>72429</v>
      </c>
      <c r="O17" s="150">
        <f>'[2]Data Input'!P28</f>
        <v>75857</v>
      </c>
      <c r="P17" s="150">
        <f>'[2]Data Input'!Q28</f>
        <v>79157</v>
      </c>
      <c r="Q17" s="150">
        <f>'[2]Data Input'!R28</f>
        <v>82791</v>
      </c>
      <c r="R17" s="150">
        <f>'[2]Data Input'!S28</f>
        <v>88694</v>
      </c>
      <c r="S17" s="150">
        <f>'[2]Data Input'!T28</f>
        <v>94850</v>
      </c>
      <c r="T17" s="150">
        <f>'[2]Data Input'!U28</f>
        <v>104917</v>
      </c>
      <c r="U17" s="150">
        <f>'[2]Data Input'!V28</f>
        <v>106957</v>
      </c>
      <c r="V17" s="150">
        <f>'[2]Data Input'!W28</f>
        <v>109112</v>
      </c>
      <c r="W17" s="150">
        <f>'[2]Data Input'!X28</f>
        <v>114246</v>
      </c>
      <c r="X17" s="150">
        <f>'[2]Data Input'!Y28</f>
        <v>115685</v>
      </c>
      <c r="Y17" s="150">
        <f>'[2]Data Input'!Z28</f>
        <v>119864</v>
      </c>
      <c r="Z17" s="150">
        <f>'[2]Data Input'!AA28</f>
        <v>130867</v>
      </c>
      <c r="AA17" s="150">
        <f>'[2]Data Input'!AB28</f>
        <v>143076</v>
      </c>
      <c r="AB17" s="152">
        <f>'[2]Data Input'!AC28</f>
        <v>156998</v>
      </c>
      <c r="AC17" s="153">
        <f>'[2]Data Input'!AD28</f>
        <v>170805.87488462828</v>
      </c>
      <c r="AD17" s="153">
        <f>'[2]Data Input'!AE28</f>
        <v>183733.14824921408</v>
      </c>
      <c r="AE17" s="153">
        <f>'[2]Data Input'!AF28</f>
        <v>196139.25039928145</v>
      </c>
      <c r="AF17" s="154">
        <f>'[2]Data Input'!AG28</f>
        <v>207697.4054389525</v>
      </c>
    </row>
    <row r="18" spans="1:32" x14ac:dyDescent="0.2">
      <c r="A18" s="144" t="s">
        <v>147</v>
      </c>
      <c r="B18" s="155" t="s">
        <v>48</v>
      </c>
      <c r="C18" s="145">
        <f>C16-C17</f>
        <v>4267</v>
      </c>
      <c r="D18" s="145">
        <f t="shared" ref="D18:AF18" si="3">D16-D17</f>
        <v>2782</v>
      </c>
      <c r="E18" s="145">
        <f t="shared" si="3"/>
        <v>3008</v>
      </c>
      <c r="F18" s="145">
        <f t="shared" si="3"/>
        <v>287</v>
      </c>
      <c r="G18" s="145">
        <f t="shared" si="3"/>
        <v>2606</v>
      </c>
      <c r="H18" s="145">
        <f t="shared" si="3"/>
        <v>915</v>
      </c>
      <c r="I18" s="145">
        <f t="shared" si="3"/>
        <v>-1180</v>
      </c>
      <c r="J18" s="145">
        <f t="shared" si="3"/>
        <v>-2431</v>
      </c>
      <c r="K18" s="145">
        <f t="shared" si="3"/>
        <v>-5747</v>
      </c>
      <c r="L18" s="145">
        <f t="shared" si="3"/>
        <v>-10693</v>
      </c>
      <c r="M18" s="145">
        <f t="shared" si="3"/>
        <v>-13693</v>
      </c>
      <c r="N18" s="145">
        <f t="shared" si="3"/>
        <v>-8060</v>
      </c>
      <c r="O18" s="145">
        <f t="shared" si="3"/>
        <v>-8538</v>
      </c>
      <c r="P18" s="145">
        <f t="shared" si="3"/>
        <v>-8148</v>
      </c>
      <c r="Q18" s="145">
        <f t="shared" si="3"/>
        <v>-8702</v>
      </c>
      <c r="R18" s="145">
        <f t="shared" si="3"/>
        <v>-8323</v>
      </c>
      <c r="S18" s="145">
        <f t="shared" si="3"/>
        <v>-11730</v>
      </c>
      <c r="T18" s="145">
        <f t="shared" si="3"/>
        <v>-16561</v>
      </c>
      <c r="U18" s="145">
        <f t="shared" si="3"/>
        <v>-14935</v>
      </c>
      <c r="V18" s="145">
        <f t="shared" si="3"/>
        <v>-12504</v>
      </c>
      <c r="W18" s="145">
        <f t="shared" si="3"/>
        <v>-15129</v>
      </c>
      <c r="X18" s="145">
        <f t="shared" si="3"/>
        <v>-11992</v>
      </c>
      <c r="Y18" s="145">
        <f t="shared" si="3"/>
        <v>-13910</v>
      </c>
      <c r="Z18" s="145">
        <f t="shared" si="3"/>
        <v>-21343</v>
      </c>
      <c r="AA18" s="145">
        <f t="shared" si="3"/>
        <v>-29275</v>
      </c>
      <c r="AB18" s="147">
        <f t="shared" si="3"/>
        <v>-40631</v>
      </c>
      <c r="AC18" s="148">
        <f t="shared" si="3"/>
        <v>-49914.717144808761</v>
      </c>
      <c r="AD18" s="148">
        <f t="shared" si="3"/>
        <v>-58058.602374248643</v>
      </c>
      <c r="AE18" s="148">
        <f t="shared" si="3"/>
        <v>-65414.474248344894</v>
      </c>
      <c r="AF18" s="149">
        <f t="shared" si="3"/>
        <v>-71630.922539779189</v>
      </c>
    </row>
    <row r="20" spans="1:32" x14ac:dyDescent="0.2">
      <c r="A20" s="144" t="s">
        <v>148</v>
      </c>
      <c r="B20" s="155" t="s">
        <v>48</v>
      </c>
      <c r="C20" s="145">
        <f>C16*0.5</f>
        <v>12195.5</v>
      </c>
      <c r="D20" s="145">
        <f t="shared" ref="D20:AF21" si="4">D16*0.5</f>
        <v>13739.5</v>
      </c>
      <c r="E20" s="145">
        <f t="shared" si="4"/>
        <v>15390.5</v>
      </c>
      <c r="F20" s="145">
        <f t="shared" si="4"/>
        <v>16999</v>
      </c>
      <c r="G20" s="145">
        <f t="shared" si="4"/>
        <v>18424</v>
      </c>
      <c r="H20" s="145">
        <f t="shared" si="4"/>
        <v>19503.5</v>
      </c>
      <c r="I20" s="145">
        <f t="shared" si="4"/>
        <v>20916.5</v>
      </c>
      <c r="J20" s="145">
        <f t="shared" si="4"/>
        <v>23235</v>
      </c>
      <c r="K20" s="145">
        <f t="shared" si="4"/>
        <v>24317.5</v>
      </c>
      <c r="L20" s="145">
        <f t="shared" si="4"/>
        <v>25173</v>
      </c>
      <c r="M20" s="145">
        <f t="shared" si="4"/>
        <v>27543.5</v>
      </c>
      <c r="N20" s="145">
        <f t="shared" si="4"/>
        <v>32184.5</v>
      </c>
      <c r="O20" s="145">
        <f t="shared" si="4"/>
        <v>33659.5</v>
      </c>
      <c r="P20" s="145">
        <f t="shared" si="4"/>
        <v>35504.5</v>
      </c>
      <c r="Q20" s="145">
        <f t="shared" si="4"/>
        <v>37044.5</v>
      </c>
      <c r="R20" s="145">
        <f t="shared" si="4"/>
        <v>40185.5</v>
      </c>
      <c r="S20" s="145">
        <f t="shared" si="4"/>
        <v>41560</v>
      </c>
      <c r="T20" s="145">
        <f t="shared" si="4"/>
        <v>44178</v>
      </c>
      <c r="U20" s="145">
        <f t="shared" si="4"/>
        <v>46011</v>
      </c>
      <c r="V20" s="145">
        <f t="shared" si="4"/>
        <v>48304</v>
      </c>
      <c r="W20" s="145">
        <f t="shared" si="4"/>
        <v>49558.5</v>
      </c>
      <c r="X20" s="145">
        <f t="shared" si="4"/>
        <v>51846.5</v>
      </c>
      <c r="Y20" s="145">
        <f t="shared" si="4"/>
        <v>52977</v>
      </c>
      <c r="Z20" s="145">
        <f t="shared" si="4"/>
        <v>54762</v>
      </c>
      <c r="AA20" s="145">
        <f t="shared" si="4"/>
        <v>56900.5</v>
      </c>
      <c r="AB20" s="147">
        <f t="shared" si="4"/>
        <v>58183.5</v>
      </c>
      <c r="AC20" s="148">
        <f t="shared" si="4"/>
        <v>60445.578869909761</v>
      </c>
      <c r="AD20" s="148">
        <f t="shared" si="4"/>
        <v>62837.272937482718</v>
      </c>
      <c r="AE20" s="148">
        <f t="shared" si="4"/>
        <v>65362.388075468276</v>
      </c>
      <c r="AF20" s="149">
        <f t="shared" si="4"/>
        <v>68033.241449586654</v>
      </c>
    </row>
    <row r="21" spans="1:32" x14ac:dyDescent="0.2">
      <c r="A21" s="159" t="s">
        <v>153</v>
      </c>
      <c r="B21" s="160" t="s">
        <v>48</v>
      </c>
      <c r="C21" s="161">
        <f>C17*0.5</f>
        <v>10062</v>
      </c>
      <c r="D21" s="161">
        <f t="shared" si="4"/>
        <v>12348.5</v>
      </c>
      <c r="E21" s="161">
        <f t="shared" si="4"/>
        <v>13886.5</v>
      </c>
      <c r="F21" s="161">
        <f t="shared" si="4"/>
        <v>16855.5</v>
      </c>
      <c r="G21" s="161">
        <f t="shared" si="4"/>
        <v>17121</v>
      </c>
      <c r="H21" s="161">
        <f t="shared" si="4"/>
        <v>19046</v>
      </c>
      <c r="I21" s="161">
        <f t="shared" si="4"/>
        <v>21506.5</v>
      </c>
      <c r="J21" s="161">
        <f t="shared" si="4"/>
        <v>24450.5</v>
      </c>
      <c r="K21" s="161">
        <f t="shared" si="4"/>
        <v>27191</v>
      </c>
      <c r="L21" s="161">
        <f t="shared" si="4"/>
        <v>30519.5</v>
      </c>
      <c r="M21" s="161">
        <f t="shared" si="4"/>
        <v>34390</v>
      </c>
      <c r="N21" s="161">
        <f t="shared" si="4"/>
        <v>36214.5</v>
      </c>
      <c r="O21" s="161">
        <f t="shared" si="4"/>
        <v>37928.5</v>
      </c>
      <c r="P21" s="161">
        <f t="shared" si="4"/>
        <v>39578.5</v>
      </c>
      <c r="Q21" s="161">
        <f t="shared" si="4"/>
        <v>41395.5</v>
      </c>
      <c r="R21" s="161">
        <f t="shared" si="4"/>
        <v>44347</v>
      </c>
      <c r="S21" s="161">
        <f t="shared" si="4"/>
        <v>47425</v>
      </c>
      <c r="T21" s="161">
        <f t="shared" si="4"/>
        <v>52458.5</v>
      </c>
      <c r="U21" s="161">
        <f t="shared" si="4"/>
        <v>53478.5</v>
      </c>
      <c r="V21" s="161">
        <f t="shared" si="4"/>
        <v>54556</v>
      </c>
      <c r="W21" s="161">
        <f t="shared" si="4"/>
        <v>57123</v>
      </c>
      <c r="X21" s="161">
        <f t="shared" si="4"/>
        <v>57842.5</v>
      </c>
      <c r="Y21" s="161">
        <f t="shared" si="4"/>
        <v>59932</v>
      </c>
      <c r="Z21" s="161">
        <f t="shared" si="4"/>
        <v>65433.5</v>
      </c>
      <c r="AA21" s="161">
        <f t="shared" si="4"/>
        <v>71538</v>
      </c>
      <c r="AB21" s="152">
        <f t="shared" si="4"/>
        <v>78499</v>
      </c>
      <c r="AC21" s="153">
        <f t="shared" si="4"/>
        <v>85402.937442314142</v>
      </c>
      <c r="AD21" s="153">
        <f t="shared" si="4"/>
        <v>91866.574124607039</v>
      </c>
      <c r="AE21" s="153">
        <f t="shared" si="4"/>
        <v>98069.625199640723</v>
      </c>
      <c r="AF21" s="154">
        <f t="shared" si="4"/>
        <v>103848.70271947625</v>
      </c>
    </row>
    <row r="22" spans="1:32" x14ac:dyDescent="0.2">
      <c r="A22" s="144" t="s">
        <v>150</v>
      </c>
      <c r="B22" s="155" t="s">
        <v>48</v>
      </c>
      <c r="C22" s="145">
        <f>C20-C21</f>
        <v>2133.5</v>
      </c>
      <c r="D22" s="145">
        <f t="shared" ref="D22:AF22" si="5">D20-D21</f>
        <v>1391</v>
      </c>
      <c r="E22" s="145">
        <f t="shared" si="5"/>
        <v>1504</v>
      </c>
      <c r="F22" s="145">
        <f t="shared" si="5"/>
        <v>143.5</v>
      </c>
      <c r="G22" s="145">
        <f t="shared" si="5"/>
        <v>1303</v>
      </c>
      <c r="H22" s="145">
        <f t="shared" si="5"/>
        <v>457.5</v>
      </c>
      <c r="I22" s="145">
        <f t="shared" si="5"/>
        <v>-590</v>
      </c>
      <c r="J22" s="145">
        <f t="shared" si="5"/>
        <v>-1215.5</v>
      </c>
      <c r="K22" s="145">
        <f t="shared" si="5"/>
        <v>-2873.5</v>
      </c>
      <c r="L22" s="145">
        <f t="shared" si="5"/>
        <v>-5346.5</v>
      </c>
      <c r="M22" s="145">
        <f t="shared" si="5"/>
        <v>-6846.5</v>
      </c>
      <c r="N22" s="145">
        <f t="shared" si="5"/>
        <v>-4030</v>
      </c>
      <c r="O22" s="145">
        <f t="shared" si="5"/>
        <v>-4269</v>
      </c>
      <c r="P22" s="145">
        <f t="shared" si="5"/>
        <v>-4074</v>
      </c>
      <c r="Q22" s="145">
        <f t="shared" si="5"/>
        <v>-4351</v>
      </c>
      <c r="R22" s="145">
        <f t="shared" si="5"/>
        <v>-4161.5</v>
      </c>
      <c r="S22" s="145">
        <f t="shared" si="5"/>
        <v>-5865</v>
      </c>
      <c r="T22" s="145">
        <f t="shared" si="5"/>
        <v>-8280.5</v>
      </c>
      <c r="U22" s="145">
        <f t="shared" si="5"/>
        <v>-7467.5</v>
      </c>
      <c r="V22" s="145">
        <f t="shared" si="5"/>
        <v>-6252</v>
      </c>
      <c r="W22" s="145">
        <f t="shared" si="5"/>
        <v>-7564.5</v>
      </c>
      <c r="X22" s="145">
        <f t="shared" si="5"/>
        <v>-5996</v>
      </c>
      <c r="Y22" s="145">
        <f t="shared" si="5"/>
        <v>-6955</v>
      </c>
      <c r="Z22" s="145">
        <f t="shared" si="5"/>
        <v>-10671.5</v>
      </c>
      <c r="AA22" s="145">
        <f t="shared" si="5"/>
        <v>-14637.5</v>
      </c>
      <c r="AB22" s="147">
        <f t="shared" si="5"/>
        <v>-20315.5</v>
      </c>
      <c r="AC22" s="148">
        <f t="shared" si="5"/>
        <v>-24957.358572404381</v>
      </c>
      <c r="AD22" s="148">
        <f t="shared" si="5"/>
        <v>-29029.301187124322</v>
      </c>
      <c r="AE22" s="148">
        <f t="shared" si="5"/>
        <v>-32707.237124172447</v>
      </c>
      <c r="AF22" s="149">
        <f t="shared" si="5"/>
        <v>-35815.461269889594</v>
      </c>
    </row>
    <row r="24" spans="1:32" x14ac:dyDescent="0.2">
      <c r="A24" s="143" t="s">
        <v>154</v>
      </c>
    </row>
    <row r="25" spans="1:32" x14ac:dyDescent="0.2">
      <c r="A25" s="144" t="s">
        <v>155</v>
      </c>
      <c r="B25" s="144" t="s">
        <v>156</v>
      </c>
      <c r="C25" s="145"/>
      <c r="D25" s="145"/>
      <c r="E25" s="145"/>
      <c r="F25" s="145"/>
      <c r="G25" s="145">
        <f>'OTPP liability'!G11</f>
        <v>746.65187499999774</v>
      </c>
      <c r="H25" s="145">
        <f>'OTPP liability'!H11</f>
        <v>1618.3456249999999</v>
      </c>
      <c r="I25" s="145">
        <f>'OTPP liability'!I11</f>
        <v>2252.1831250000014</v>
      </c>
      <c r="J25" s="145">
        <f>'OTPP liability'!J11</f>
        <v>2676.4274999999998</v>
      </c>
      <c r="K25" s="145">
        <f>'OTPP liability'!K11</f>
        <v>3727.4987500000007</v>
      </c>
      <c r="L25" s="145">
        <f>'OTPP liability'!L11</f>
        <v>5475.6399999999976</v>
      </c>
      <c r="M25" s="145">
        <f>'OTPP liability'!M11</f>
        <v>6065.717499999997</v>
      </c>
      <c r="N25" s="145">
        <f>'OTPP liability'!N11</f>
        <v>2750.3574999999964</v>
      </c>
      <c r="O25" s="145">
        <f>'OTPP liability'!O11</f>
        <v>2645.717499999997</v>
      </c>
      <c r="P25" s="145">
        <f>'OTPP liability'!P11</f>
        <v>2112.1374999999953</v>
      </c>
      <c r="Q25" s="145">
        <f>'OTPP liability'!Q11</f>
        <v>2027.5249999999924</v>
      </c>
      <c r="R25" s="145">
        <f>'OTPP liability'!R11</f>
        <v>1492.7999999999938</v>
      </c>
      <c r="S25" s="145">
        <f>'OTPP liability'!S11</f>
        <v>2887.5749999999953</v>
      </c>
      <c r="T25" s="145">
        <f>'OTPP liability'!T11</f>
        <v>4560.4006249999929</v>
      </c>
      <c r="U25" s="145">
        <f>'OTPP liability'!U11</f>
        <v>2617.4881249999944</v>
      </c>
      <c r="V25" s="145">
        <f>'OTPP liability'!V11</f>
        <v>276.83999999999469</v>
      </c>
      <c r="W25" s="145">
        <f>'OTPP liability'!W11</f>
        <v>772.46767671427915</v>
      </c>
      <c r="X25" s="145">
        <f>'OTPP liability'!X11</f>
        <v>-1647.943947785725</v>
      </c>
      <c r="Y25" s="145">
        <f>'OTPP liability'!Y11</f>
        <v>-1236.5293332745659</v>
      </c>
      <c r="Z25" s="145">
        <f>'OTPP liability'!Z11</f>
        <v>1851.1560352254292</v>
      </c>
      <c r="AA25" s="145">
        <f>'OTPP liability'!AA11</f>
        <v>4815.5733102254362</v>
      </c>
      <c r="AB25" s="147">
        <f>'OTPP liability'!AB11</f>
        <v>9001.2793117254478</v>
      </c>
      <c r="AC25" s="148">
        <f>'OTPP liability'!AC11</f>
        <v>11508.649453994069</v>
      </c>
      <c r="AD25" s="148">
        <f>'OTPP liability'!AD11</f>
        <v>13013.897258302146</v>
      </c>
      <c r="AE25" s="148">
        <f>'OTPP liability'!AE11</f>
        <v>13774.378384187257</v>
      </c>
      <c r="AF25" s="149">
        <f>'OTPP liability'!AF11</f>
        <v>13660.746525199494</v>
      </c>
    </row>
    <row r="26" spans="1:32" x14ac:dyDescent="0.2">
      <c r="A26" s="144" t="s">
        <v>157</v>
      </c>
      <c r="B26" s="155" t="s">
        <v>48</v>
      </c>
      <c r="G26" s="150">
        <f>G12-G21</f>
        <v>126</v>
      </c>
      <c r="H26" s="150">
        <f>H12-H21</f>
        <v>1022.5</v>
      </c>
      <c r="I26" s="150">
        <f>I12-I21</f>
        <v>2208</v>
      </c>
      <c r="J26" s="150">
        <f>J12-J21</f>
        <v>2789</v>
      </c>
      <c r="K26" s="150">
        <f t="shared" ref="K26:AF26" si="6">K12-K21</f>
        <v>2394</v>
      </c>
      <c r="L26" s="150">
        <f t="shared" si="6"/>
        <v>3632</v>
      </c>
      <c r="M26" s="150">
        <f t="shared" si="6"/>
        <v>2170.5</v>
      </c>
      <c r="N26" s="150">
        <f>N12-N21</f>
        <v>-1486.5</v>
      </c>
      <c r="O26" s="150">
        <f>O12-O21</f>
        <v>-4822</v>
      </c>
      <c r="P26" s="150">
        <f t="shared" si="6"/>
        <v>-1740</v>
      </c>
      <c r="Q26" s="150">
        <f t="shared" si="6"/>
        <v>767.5</v>
      </c>
      <c r="R26" s="150">
        <f t="shared" si="6"/>
        <v>3717</v>
      </c>
      <c r="S26" s="150">
        <f>S12-S21</f>
        <v>5582</v>
      </c>
      <c r="T26" s="150">
        <f t="shared" si="6"/>
        <v>1814.5</v>
      </c>
      <c r="U26" s="150">
        <f t="shared" si="6"/>
        <v>-9762</v>
      </c>
      <c r="V26" s="150">
        <f t="shared" si="6"/>
        <v>-6352</v>
      </c>
      <c r="W26" s="150">
        <f t="shared" si="6"/>
        <v>-3328</v>
      </c>
      <c r="X26" s="150">
        <f t="shared" si="6"/>
        <v>707</v>
      </c>
      <c r="Y26" s="150">
        <f t="shared" si="6"/>
        <v>4830</v>
      </c>
      <c r="Z26" s="150">
        <f t="shared" si="6"/>
        <v>4948.5</v>
      </c>
      <c r="AA26" s="150">
        <f t="shared" si="6"/>
        <v>5700</v>
      </c>
      <c r="AB26" s="152">
        <f>AB12-AB21</f>
        <v>7221</v>
      </c>
      <c r="AC26" s="153">
        <f t="shared" si="6"/>
        <v>4530.5</v>
      </c>
      <c r="AD26" s="153">
        <f t="shared" si="6"/>
        <v>2495.5</v>
      </c>
      <c r="AE26" s="153">
        <f t="shared" si="6"/>
        <v>927.5</v>
      </c>
      <c r="AF26" s="154">
        <f t="shared" si="6"/>
        <v>0</v>
      </c>
    </row>
    <row r="27" spans="1:32" x14ac:dyDescent="0.2">
      <c r="A27" s="132" t="s">
        <v>158</v>
      </c>
      <c r="B27" s="155" t="s">
        <v>48</v>
      </c>
      <c r="G27" s="162">
        <f>SUM(G25:G26)</f>
        <v>872.65187499999774</v>
      </c>
      <c r="H27" s="162">
        <f t="shared" ref="H27:AF27" si="7">SUM(H25:H26)</f>
        <v>2640.8456249999999</v>
      </c>
      <c r="I27" s="162">
        <f t="shared" si="7"/>
        <v>4460.1831250000014</v>
      </c>
      <c r="J27" s="162">
        <f t="shared" si="7"/>
        <v>5465.4274999999998</v>
      </c>
      <c r="K27" s="162">
        <f t="shared" si="7"/>
        <v>6121.4987500000007</v>
      </c>
      <c r="L27" s="162">
        <f t="shared" si="7"/>
        <v>9107.6399999999976</v>
      </c>
      <c r="M27" s="162">
        <f t="shared" si="7"/>
        <v>8236.217499999997</v>
      </c>
      <c r="N27" s="162">
        <f t="shared" si="7"/>
        <v>1263.8574999999964</v>
      </c>
      <c r="O27" s="163">
        <f t="shared" si="7"/>
        <v>-2176.282500000003</v>
      </c>
      <c r="P27" s="162">
        <f t="shared" si="7"/>
        <v>372.13749999999527</v>
      </c>
      <c r="Q27" s="162">
        <f t="shared" si="7"/>
        <v>2795.0249999999924</v>
      </c>
      <c r="R27" s="162">
        <f t="shared" si="7"/>
        <v>5209.7999999999938</v>
      </c>
      <c r="S27" s="162">
        <f t="shared" si="7"/>
        <v>8469.5749999999953</v>
      </c>
      <c r="T27" s="162">
        <f t="shared" si="7"/>
        <v>6374.9006249999929</v>
      </c>
      <c r="U27" s="163">
        <f t="shared" si="7"/>
        <v>-7144.5118750000056</v>
      </c>
      <c r="V27" s="163">
        <f t="shared" si="7"/>
        <v>-6075.1600000000053</v>
      </c>
      <c r="W27" s="163">
        <f t="shared" si="7"/>
        <v>-2555.5323232857208</v>
      </c>
      <c r="X27" s="163">
        <f t="shared" si="7"/>
        <v>-940.94394778572496</v>
      </c>
      <c r="Y27" s="162">
        <f t="shared" si="7"/>
        <v>3593.4706667254341</v>
      </c>
      <c r="Z27" s="162">
        <f t="shared" si="7"/>
        <v>6799.6560352254292</v>
      </c>
      <c r="AA27" s="162">
        <f t="shared" si="7"/>
        <v>10515.573310225436</v>
      </c>
      <c r="AB27" s="164">
        <f t="shared" si="7"/>
        <v>16222.279311725448</v>
      </c>
      <c r="AC27" s="163">
        <f t="shared" si="7"/>
        <v>16039.149453994069</v>
      </c>
      <c r="AD27" s="163">
        <f t="shared" si="7"/>
        <v>15509.397258302146</v>
      </c>
      <c r="AE27" s="163">
        <f t="shared" si="7"/>
        <v>14701.878384187257</v>
      </c>
      <c r="AF27" s="165">
        <f t="shared" si="7"/>
        <v>13660.746525199494</v>
      </c>
    </row>
    <row r="29" spans="1:32" x14ac:dyDescent="0.2">
      <c r="A29" s="144" t="s">
        <v>159</v>
      </c>
    </row>
    <row r="30" spans="1:32" s="128" customFormat="1" x14ac:dyDescent="0.2">
      <c r="A30" s="166" t="s">
        <v>57</v>
      </c>
      <c r="B30" s="144" t="s">
        <v>156</v>
      </c>
      <c r="G30" s="146">
        <f>'OTPP liability'!G15</f>
        <v>2090</v>
      </c>
      <c r="H30" s="146">
        <f>'OTPP liability'!H15</f>
        <v>1916</v>
      </c>
      <c r="I30" s="146">
        <f>'OTPP liability'!I15</f>
        <v>1742</v>
      </c>
      <c r="J30" s="146">
        <f>'OTPP liability'!J15</f>
        <v>1568</v>
      </c>
      <c r="K30" s="146">
        <f>'OTPP liability'!K15</f>
        <v>1394</v>
      </c>
      <c r="L30" s="146">
        <f>'OTPP liability'!L15</f>
        <v>1220</v>
      </c>
      <c r="M30" s="146">
        <f>'OTPP liability'!M15</f>
        <v>1046</v>
      </c>
      <c r="N30" s="146">
        <f>'OTPP liability'!N15</f>
        <v>871</v>
      </c>
      <c r="O30" s="146">
        <f>'OTPP liability'!O15</f>
        <v>698</v>
      </c>
      <c r="P30" s="146">
        <f>'OTPP liability'!P15</f>
        <v>524</v>
      </c>
      <c r="Q30" s="146">
        <f>'OTPP liability'!Q15</f>
        <v>350</v>
      </c>
      <c r="R30" s="146">
        <f>'OTPP liability'!R15</f>
        <v>176</v>
      </c>
      <c r="S30" s="146">
        <f>'OTPP liability'!S15</f>
        <v>0</v>
      </c>
      <c r="T30" s="146">
        <f>'OTPP liability'!T15</f>
        <v>0</v>
      </c>
      <c r="U30" s="146">
        <f>'OTPP liability'!U15</f>
        <v>0</v>
      </c>
      <c r="V30" s="146">
        <f>'OTPP liability'!V15</f>
        <v>0</v>
      </c>
      <c r="W30" s="146">
        <f>'OTPP liability'!W15</f>
        <v>0</v>
      </c>
      <c r="X30" s="146">
        <f>'OTPP liability'!X15</f>
        <v>0</v>
      </c>
      <c r="Y30" s="146">
        <f>'OTPP liability'!Y15</f>
        <v>0</v>
      </c>
      <c r="Z30" s="146">
        <f>'OTPP liability'!Z15</f>
        <v>0</v>
      </c>
      <c r="AA30" s="146">
        <f>'OTPP liability'!AA15</f>
        <v>0</v>
      </c>
      <c r="AB30" s="147">
        <f>'OTPP liability'!AB15</f>
        <v>0</v>
      </c>
    </row>
    <row r="31" spans="1:32" s="128" customFormat="1" x14ac:dyDescent="0.2">
      <c r="A31" s="166" t="s">
        <v>160</v>
      </c>
      <c r="B31" s="144" t="s">
        <v>156</v>
      </c>
      <c r="G31" s="167">
        <f>'OTPP liability'!G12</f>
        <v>404.81750000000193</v>
      </c>
      <c r="H31" s="167">
        <f>'OTPP liability'!H12</f>
        <v>401.31750000000284</v>
      </c>
      <c r="I31" s="167">
        <f>'OTPP liability'!I12</f>
        <v>351.31750000000056</v>
      </c>
      <c r="J31" s="167">
        <f>'OTPP liability'!J12</f>
        <v>338.31749999999943</v>
      </c>
      <c r="K31" s="167">
        <f>'OTPP liability'!K12</f>
        <v>351.81750000000102</v>
      </c>
      <c r="L31" s="167">
        <f>'OTPP liability'!L12</f>
        <v>410.31750000000011</v>
      </c>
      <c r="M31" s="167">
        <f>'OTPP liability'!M12</f>
        <v>421.31750000000306</v>
      </c>
      <c r="N31" s="167">
        <f>'OTPP liability'!N12</f>
        <v>435.80031500000382</v>
      </c>
      <c r="O31" s="167">
        <f>'OTPP liability'!O12</f>
        <v>449.1789020000042</v>
      </c>
      <c r="P31" s="167">
        <f>'OTPP liability'!P12</f>
        <v>472.2073145000038</v>
      </c>
      <c r="Q31" s="167">
        <f>'OTPP liability'!Q12</f>
        <v>497.13549750000516</v>
      </c>
      <c r="R31" s="167">
        <f>'OTPP liability'!R12</f>
        <v>522.53073100000802</v>
      </c>
      <c r="S31" s="167">
        <f>'OTPP liability'!S12</f>
        <v>529.45758061765332</v>
      </c>
      <c r="T31" s="167">
        <f>'OTPP liability'!T12</f>
        <v>649.83554023529905</v>
      </c>
      <c r="U31" s="167">
        <f>'OTPP liability'!U12</f>
        <v>687.3208343529484</v>
      </c>
      <c r="V31" s="167">
        <f>'OTPP liability'!V12</f>
        <v>763.52104947059343</v>
      </c>
      <c r="W31" s="167">
        <f>'OTPP liability'!W12</f>
        <v>773.87541058824002</v>
      </c>
      <c r="X31" s="167">
        <f>'OTPP liability'!X12</f>
        <v>799.45422620588795</v>
      </c>
      <c r="Y31" s="167">
        <f>'OTPP liability'!Y12</f>
        <v>825.91103732353861</v>
      </c>
      <c r="Z31" s="167">
        <f>'OTPP liability'!Z12</f>
        <v>853.01835694118824</v>
      </c>
      <c r="AA31" s="167">
        <f>'OTPP liability'!AA12</f>
        <v>881.60331555883761</v>
      </c>
      <c r="AB31" s="168">
        <f>'OTPP liability'!AB12</f>
        <v>895.46956602647913</v>
      </c>
      <c r="AC31" s="128">
        <f>'OTPP liability'!AC12</f>
        <v>910.37871949425119</v>
      </c>
      <c r="AD31" s="128">
        <f>'OTPP liability'!AD12</f>
        <v>924.64029045566429</v>
      </c>
      <c r="AE31" s="128">
        <f>'OTPP liability'!AE12</f>
        <v>938.31987110463797</v>
      </c>
      <c r="AF31" s="128">
        <f>'OTPP liability'!AF12</f>
        <v>951.39729337327958</v>
      </c>
    </row>
    <row r="32" spans="1:32" s="128" customFormat="1" x14ac:dyDescent="0.2">
      <c r="A32" s="166" t="s">
        <v>161</v>
      </c>
      <c r="B32" s="144" t="s">
        <v>156</v>
      </c>
      <c r="G32" s="169">
        <f>'OTPP liability'!G14+'OTPP liability'!G16+'OTPP liability'!G13</f>
        <v>214</v>
      </c>
      <c r="H32" s="169">
        <f>'OTPP liability'!H14+'OTPP liability'!H16+'OTPP liability'!H13</f>
        <v>175.5</v>
      </c>
      <c r="I32" s="169">
        <f>'OTPP liability'!I14+'OTPP liability'!I16+'OTPP liability'!I13</f>
        <v>12</v>
      </c>
      <c r="J32" s="169">
        <f>'OTPP liability'!J14+'OTPP liability'!J16+'OTPP liability'!J13</f>
        <v>-237.5</v>
      </c>
      <c r="K32" s="169">
        <f>'OTPP liability'!K14+'OTPP liability'!K16+'OTPP liability'!K13</f>
        <v>-453</v>
      </c>
      <c r="L32" s="169">
        <f>'OTPP liability'!L14+'OTPP liability'!L16+'OTPP liability'!L13</f>
        <v>-437.5</v>
      </c>
      <c r="M32" s="169">
        <f>'OTPP liability'!M14+'OTPP liability'!M16+'OTPP liability'!M13</f>
        <v>-404.5</v>
      </c>
      <c r="N32" s="169">
        <f>'OTPP liability'!N14+'OTPP liability'!N16+'OTPP liability'!N13</f>
        <v>-363.51718499999993</v>
      </c>
      <c r="O32" s="169">
        <f>'OTPP liability'!O14+'OTPP liability'!O16+'OTPP liability'!O13</f>
        <v>-315.138598</v>
      </c>
      <c r="P32" s="169">
        <f>'OTPP liability'!P14+'OTPP liability'!P16+'OTPP liability'!P13</f>
        <v>-267.6101855</v>
      </c>
      <c r="Q32" s="169">
        <f>'OTPP liability'!Q14+'OTPP liability'!Q16+'OTPP liability'!Q13</f>
        <v>-214.68200250000001</v>
      </c>
      <c r="R32" s="169">
        <f>'OTPP liability'!R14+'OTPP liability'!R16+'OTPP liability'!R13</f>
        <v>-155.78676899999999</v>
      </c>
      <c r="S32" s="169">
        <f>'OTPP liability'!S14+'OTPP liability'!S16+'OTPP liability'!S13</f>
        <v>-113.8452135</v>
      </c>
      <c r="T32" s="169">
        <f>'OTPP liability'!T14+'OTPP liability'!T16+'OTPP liability'!T13</f>
        <v>54.047452000000021</v>
      </c>
      <c r="U32" s="169">
        <f>'OTPP liability'!U14+'OTPP liability'!U16+'OTPP liability'!U13</f>
        <v>136.04745200000002</v>
      </c>
      <c r="V32" s="169">
        <f>'OTPP liability'!V14+'OTPP liability'!V16+'OTPP liability'!V13</f>
        <v>206.25326650000002</v>
      </c>
      <c r="W32" s="169">
        <f>'OTPP liability'!W14+'OTPP liability'!W16+'OTPP liability'!W13</f>
        <v>219.52161907142857</v>
      </c>
      <c r="X32" s="169">
        <f>'OTPP liability'!X14+'OTPP liability'!X16+'OTPP liability'!X13</f>
        <v>221.68283207142852</v>
      </c>
      <c r="Y32" s="169">
        <f>'OTPP liability'!Y14+'OTPP liability'!Y16+'OTPP liability'!Y13</f>
        <v>241.78614164285705</v>
      </c>
      <c r="Z32" s="169">
        <f>'OTPP liability'!Z14+'OTPP liability'!Z16+'OTPP liability'!Z13</f>
        <v>256.72569864285697</v>
      </c>
      <c r="AA32" s="169">
        <f>'OTPP liability'!AA14+'OTPP liability'!AA16+'OTPP liability'!AA13</f>
        <v>273.24096464285702</v>
      </c>
      <c r="AB32" s="170">
        <f>'OTPP liability'!AB14+'OTPP liability'!AB16+'OTPP liability'!AB13</f>
        <v>271.75466949285703</v>
      </c>
    </row>
    <row r="33" spans="1:33" s="128" customFormat="1" x14ac:dyDescent="0.2">
      <c r="A33" s="171" t="s">
        <v>162</v>
      </c>
      <c r="B33" s="171"/>
      <c r="C33" s="171"/>
      <c r="D33" s="171"/>
      <c r="E33" s="171"/>
      <c r="F33" s="171"/>
      <c r="G33" s="172">
        <f>-(-G22-G25-G30-G31-G32)</f>
        <v>4758.4693749999997</v>
      </c>
      <c r="H33" s="172">
        <f t="shared" ref="H33:AF33" si="8">-(-H22-H25-H30-H31-H32)</f>
        <v>4568.6631250000028</v>
      </c>
      <c r="I33" s="172">
        <f t="shared" si="8"/>
        <v>3767.5006250000019</v>
      </c>
      <c r="J33" s="172">
        <f t="shared" si="8"/>
        <v>3129.744999999999</v>
      </c>
      <c r="K33" s="172">
        <f t="shared" si="8"/>
        <v>2146.8162500000017</v>
      </c>
      <c r="L33" s="172">
        <f t="shared" si="8"/>
        <v>1321.9574999999977</v>
      </c>
      <c r="M33" s="172">
        <f t="shared" si="8"/>
        <v>282.03500000000008</v>
      </c>
      <c r="N33" s="172">
        <f t="shared" si="8"/>
        <v>-336.35936999999967</v>
      </c>
      <c r="O33" s="172">
        <f t="shared" si="8"/>
        <v>-791.24219599999878</v>
      </c>
      <c r="P33" s="172">
        <f t="shared" si="8"/>
        <v>-1233.2653710000009</v>
      </c>
      <c r="Q33" s="172">
        <f t="shared" si="8"/>
        <v>-1691.0215050000024</v>
      </c>
      <c r="R33" s="172">
        <f t="shared" si="8"/>
        <v>-2125.956037999998</v>
      </c>
      <c r="S33" s="172">
        <f t="shared" si="8"/>
        <v>-2561.812632882351</v>
      </c>
      <c r="T33" s="172">
        <f t="shared" si="8"/>
        <v>-3016.2163827647082</v>
      </c>
      <c r="U33" s="172">
        <f t="shared" si="8"/>
        <v>-4026.6435886470572</v>
      </c>
      <c r="V33" s="172">
        <f t="shared" si="8"/>
        <v>-5005.385684029412</v>
      </c>
      <c r="W33" s="172">
        <f t="shared" si="8"/>
        <v>-5798.6352936260528</v>
      </c>
      <c r="X33" s="172">
        <f t="shared" si="8"/>
        <v>-6622.8068895084089</v>
      </c>
      <c r="Y33" s="172">
        <f t="shared" si="8"/>
        <v>-7123.8321543081702</v>
      </c>
      <c r="Z33" s="172">
        <f t="shared" si="8"/>
        <v>-7710.5999091905251</v>
      </c>
      <c r="AA33" s="172">
        <f t="shared" si="8"/>
        <v>-8667.0824095728694</v>
      </c>
      <c r="AB33" s="164">
        <f t="shared" si="8"/>
        <v>-10146.996452755217</v>
      </c>
      <c r="AC33" s="146">
        <f t="shared" si="8"/>
        <v>-12538.330398916061</v>
      </c>
      <c r="AD33" s="146">
        <f t="shared" si="8"/>
        <v>-15090.763638366512</v>
      </c>
      <c r="AE33" s="146">
        <f t="shared" si="8"/>
        <v>-17994.538868880551</v>
      </c>
      <c r="AF33" s="146">
        <f t="shared" si="8"/>
        <v>-21203.31745131682</v>
      </c>
    </row>
    <row r="34" spans="1:33" s="128" customFormat="1" x14ac:dyDescent="0.2">
      <c r="G34" s="146"/>
      <c r="H34" s="146"/>
      <c r="I34" s="146"/>
      <c r="J34" s="146"/>
      <c r="K34" s="146"/>
      <c r="L34" s="146"/>
      <c r="M34" s="146"/>
      <c r="N34" s="146"/>
      <c r="O34" s="146"/>
      <c r="P34" s="146"/>
      <c r="Q34" s="146"/>
      <c r="R34" s="146"/>
      <c r="S34" s="146"/>
      <c r="T34" s="146"/>
      <c r="U34" s="146"/>
      <c r="V34" s="146"/>
      <c r="W34" s="146"/>
      <c r="X34" s="146"/>
      <c r="Y34" s="146"/>
      <c r="Z34" s="146"/>
      <c r="AA34" s="146"/>
      <c r="AB34" s="147"/>
      <c r="AC34" s="146"/>
      <c r="AD34" s="146"/>
      <c r="AE34" s="146"/>
      <c r="AF34" s="146"/>
    </row>
    <row r="35" spans="1:33" x14ac:dyDescent="0.2">
      <c r="A35" s="144" t="s">
        <v>163</v>
      </c>
      <c r="B35" s="144" t="s">
        <v>164</v>
      </c>
      <c r="G35" s="145">
        <f>'OTPP liability'!G17</f>
        <v>4758.4693749999997</v>
      </c>
      <c r="H35" s="145">
        <f>'OTPP liability'!H17</f>
        <v>4568.6631250000028</v>
      </c>
      <c r="I35" s="145">
        <f>'OTPP liability'!I17</f>
        <v>4017.5006250000019</v>
      </c>
      <c r="J35" s="145">
        <f>'OTPP liability'!J17</f>
        <v>3129.744999999999</v>
      </c>
      <c r="K35" s="145">
        <f>'OTPP liability'!K17</f>
        <v>2146.8162500000017</v>
      </c>
      <c r="L35" s="145">
        <f>'OTPP liability'!L17</f>
        <v>1321.9574999999977</v>
      </c>
      <c r="M35" s="145">
        <f>'OTPP liability'!M17</f>
        <v>282.03500000000008</v>
      </c>
      <c r="N35" s="145">
        <f>'OTPP liability'!N17</f>
        <v>-336.35936999999967</v>
      </c>
      <c r="O35" s="145">
        <f>'OTPP liability'!O17</f>
        <v>-791.24219599999878</v>
      </c>
      <c r="P35" s="145">
        <f>'OTPP liability'!P17</f>
        <v>-1233.2653710000009</v>
      </c>
      <c r="Q35" s="145">
        <f>'OTPP liability'!Q17</f>
        <v>-1691.0215050000024</v>
      </c>
      <c r="R35" s="145">
        <f>'OTPP liability'!R17</f>
        <v>-2125.956037999998</v>
      </c>
      <c r="S35" s="145">
        <f>'OTPP liability'!S17</f>
        <v>-2561.812632882351</v>
      </c>
      <c r="T35" s="145">
        <f>'OTPP liability'!T17</f>
        <v>-3016.2163827647082</v>
      </c>
      <c r="U35" s="145">
        <f>'OTPP liability'!U17</f>
        <v>-4026.6435886470572</v>
      </c>
      <c r="V35" s="145">
        <f>'OTPP liability'!V17</f>
        <v>-5005.385684029412</v>
      </c>
      <c r="W35" s="145">
        <f>'OTPP liability'!W17</f>
        <v>-5798.6352936260528</v>
      </c>
      <c r="X35" s="145">
        <f>'OTPP liability'!X17</f>
        <v>-6622.8068895084089</v>
      </c>
      <c r="Y35" s="145">
        <f>'OTPP liability'!Y17</f>
        <v>-7123.8321543081702</v>
      </c>
      <c r="Z35" s="145">
        <f>'OTPP liability'!Z17</f>
        <v>-7710.5999091905251</v>
      </c>
      <c r="AA35" s="145">
        <f>'OTPP liability'!AA17</f>
        <v>-8667.0824095728694</v>
      </c>
      <c r="AB35" s="147">
        <f>'OTPP liability'!AB17</f>
        <v>-10146.996452755217</v>
      </c>
      <c r="AC35" s="148">
        <f>'OTPP liability'!AC17</f>
        <v>-12270.54140867866</v>
      </c>
      <c r="AD35" s="148">
        <f>'OTPP liability'!AD17</f>
        <v>-14828.832650718925</v>
      </c>
      <c r="AE35" s="148">
        <f>'OTPP liability'!AE17</f>
        <v>-17739.728708798732</v>
      </c>
      <c r="AF35" s="149">
        <f>'OTPP liability'!AF17</f>
        <v>-20955.899667972204</v>
      </c>
    </row>
    <row r="36" spans="1:33" x14ac:dyDescent="0.2">
      <c r="A36" s="144" t="s">
        <v>165</v>
      </c>
      <c r="B36" s="155" t="s">
        <v>61</v>
      </c>
      <c r="G36" s="146">
        <f>IF((G27+G30)&lt; 0,(G27+G30),0)</f>
        <v>0</v>
      </c>
      <c r="H36" s="146">
        <f t="shared" ref="H36:AA36" si="9">IF((H27+H30)&lt; 0,(H27+H30),0)</f>
        <v>0</v>
      </c>
      <c r="I36" s="146">
        <f t="shared" si="9"/>
        <v>0</v>
      </c>
      <c r="J36" s="146">
        <f t="shared" si="9"/>
        <v>0</v>
      </c>
      <c r="K36" s="146">
        <f t="shared" si="9"/>
        <v>0</v>
      </c>
      <c r="L36" s="146">
        <f t="shared" si="9"/>
        <v>0</v>
      </c>
      <c r="M36" s="146">
        <f>IF((M27+M30)&lt; 0,(M27+M30),0)</f>
        <v>0</v>
      </c>
      <c r="N36" s="146">
        <f t="shared" si="9"/>
        <v>0</v>
      </c>
      <c r="O36" s="146">
        <f>IF((O27+O30)&lt; 0,(O27+O30),0)</f>
        <v>-1478.282500000003</v>
      </c>
      <c r="P36" s="146">
        <f>IF((P27+P30)&lt; 0,(P27+P30),0)</f>
        <v>0</v>
      </c>
      <c r="Q36" s="146">
        <f t="shared" si="9"/>
        <v>0</v>
      </c>
      <c r="R36" s="146">
        <f>IF((R27+R30)&lt; 0,(R27+R30),0)</f>
        <v>0</v>
      </c>
      <c r="S36" s="146">
        <f t="shared" si="9"/>
        <v>0</v>
      </c>
      <c r="T36" s="146">
        <f t="shared" si="9"/>
        <v>0</v>
      </c>
      <c r="U36" s="146">
        <f t="shared" si="9"/>
        <v>-7144.5118750000056</v>
      </c>
      <c r="V36" s="146">
        <f>IF((V27+V30)&lt; 0,(V27+V30),0)</f>
        <v>-6075.1600000000053</v>
      </c>
      <c r="W36" s="146">
        <f t="shared" si="9"/>
        <v>-2555.5323232857208</v>
      </c>
      <c r="X36" s="146">
        <f t="shared" si="9"/>
        <v>-940.94394778572496</v>
      </c>
      <c r="Y36" s="146">
        <f t="shared" si="9"/>
        <v>0</v>
      </c>
      <c r="Z36" s="146">
        <f t="shared" si="9"/>
        <v>0</v>
      </c>
      <c r="AA36" s="146">
        <f t="shared" si="9"/>
        <v>0</v>
      </c>
      <c r="AB36" s="147">
        <f>IF((AB27+AB30)&lt; 0,(AB27+AB30),0)</f>
        <v>0</v>
      </c>
      <c r="AC36" s="148">
        <f>IF(AC27&lt; 0,AC27,0)</f>
        <v>0</v>
      </c>
      <c r="AD36" s="148">
        <f>IF(AD27&lt; 0,AD27,0)</f>
        <v>0</v>
      </c>
      <c r="AE36" s="148">
        <f>IF(AE27&lt; 0,AE27,0)</f>
        <v>0</v>
      </c>
      <c r="AF36" s="149">
        <f>IF(AF27&lt; 0,AF27,0)</f>
        <v>0</v>
      </c>
    </row>
    <row r="38" spans="1:33" x14ac:dyDescent="0.2">
      <c r="A38" s="132" t="s">
        <v>166</v>
      </c>
      <c r="G38" s="173">
        <f t="shared" ref="G38:AF38" si="10">G35-G36</f>
        <v>4758.4693749999997</v>
      </c>
      <c r="H38" s="173">
        <f t="shared" si="10"/>
        <v>4568.6631250000028</v>
      </c>
      <c r="I38" s="173">
        <f t="shared" si="10"/>
        <v>4017.5006250000019</v>
      </c>
      <c r="J38" s="173">
        <f t="shared" si="10"/>
        <v>3129.744999999999</v>
      </c>
      <c r="K38" s="173">
        <f t="shared" si="10"/>
        <v>2146.8162500000017</v>
      </c>
      <c r="L38" s="173">
        <f t="shared" si="10"/>
        <v>1321.9574999999977</v>
      </c>
      <c r="M38" s="173">
        <f t="shared" si="10"/>
        <v>282.03500000000008</v>
      </c>
      <c r="N38" s="173">
        <f t="shared" si="10"/>
        <v>-336.35936999999967</v>
      </c>
      <c r="O38" s="174">
        <f t="shared" si="10"/>
        <v>687.0403040000042</v>
      </c>
      <c r="P38" s="173">
        <f t="shared" si="10"/>
        <v>-1233.2653710000009</v>
      </c>
      <c r="Q38" s="173">
        <f t="shared" si="10"/>
        <v>-1691.0215050000024</v>
      </c>
      <c r="R38" s="173">
        <f t="shared" si="10"/>
        <v>-2125.956037999998</v>
      </c>
      <c r="S38" s="173">
        <f t="shared" si="10"/>
        <v>-2561.812632882351</v>
      </c>
      <c r="T38" s="173">
        <f t="shared" si="10"/>
        <v>-3016.2163827647082</v>
      </c>
      <c r="U38" s="174">
        <f t="shared" si="10"/>
        <v>3117.8682863529484</v>
      </c>
      <c r="V38" s="174">
        <f t="shared" si="10"/>
        <v>1069.7743159705933</v>
      </c>
      <c r="W38" s="173">
        <f t="shared" si="10"/>
        <v>-3243.1029703403319</v>
      </c>
      <c r="X38" s="173">
        <f t="shared" si="10"/>
        <v>-5681.8629417226839</v>
      </c>
      <c r="Y38" s="173">
        <f t="shared" si="10"/>
        <v>-7123.8321543081702</v>
      </c>
      <c r="Z38" s="173">
        <f t="shared" si="10"/>
        <v>-7710.5999091905251</v>
      </c>
      <c r="AA38" s="173">
        <f t="shared" si="10"/>
        <v>-8667.0824095728694</v>
      </c>
      <c r="AB38" s="175">
        <f t="shared" si="10"/>
        <v>-10146.996452755217</v>
      </c>
      <c r="AC38" s="176">
        <f t="shared" si="10"/>
        <v>-12270.54140867866</v>
      </c>
      <c r="AD38" s="176">
        <f t="shared" si="10"/>
        <v>-14828.832650718925</v>
      </c>
      <c r="AE38" s="176">
        <f t="shared" si="10"/>
        <v>-17739.728708798732</v>
      </c>
      <c r="AF38" s="177">
        <f t="shared" si="10"/>
        <v>-20955.899667972204</v>
      </c>
    </row>
    <row r="39" spans="1:33" x14ac:dyDescent="0.2">
      <c r="A39" s="144" t="s">
        <v>167</v>
      </c>
      <c r="B39" s="144" t="s">
        <v>168</v>
      </c>
      <c r="N39" s="145">
        <v>0</v>
      </c>
      <c r="O39" s="145">
        <v>0</v>
      </c>
      <c r="P39" s="145">
        <v>0</v>
      </c>
      <c r="Q39" s="145">
        <v>0</v>
      </c>
      <c r="R39" s="145">
        <v>0</v>
      </c>
      <c r="S39" s="145">
        <v>0</v>
      </c>
      <c r="T39" s="145">
        <v>0</v>
      </c>
      <c r="U39" s="145">
        <v>0</v>
      </c>
      <c r="V39" s="145">
        <v>0</v>
      </c>
      <c r="W39" s="145">
        <v>0</v>
      </c>
      <c r="X39" s="145">
        <v>0</v>
      </c>
      <c r="Y39" s="145">
        <v>0</v>
      </c>
      <c r="Z39" s="145">
        <v>0</v>
      </c>
      <c r="AA39" s="145">
        <v>0</v>
      </c>
      <c r="AB39" s="147">
        <v>0</v>
      </c>
      <c r="AC39" s="148">
        <v>0</v>
      </c>
      <c r="AD39" s="148">
        <v>0</v>
      </c>
      <c r="AE39" s="148">
        <v>0</v>
      </c>
      <c r="AF39" s="149">
        <v>0</v>
      </c>
    </row>
    <row r="40" spans="1:33" x14ac:dyDescent="0.2">
      <c r="A40" s="144"/>
      <c r="B40" s="144"/>
      <c r="N40" s="145"/>
      <c r="O40" s="145"/>
      <c r="P40" s="145"/>
      <c r="Q40" s="145"/>
      <c r="R40" s="145"/>
      <c r="S40" s="145"/>
      <c r="T40" s="145"/>
      <c r="U40" s="145"/>
      <c r="V40" s="145"/>
      <c r="W40" s="145"/>
      <c r="X40" s="145"/>
      <c r="Y40" s="145"/>
      <c r="Z40" s="145"/>
      <c r="AA40" s="145"/>
      <c r="AB40" s="147"/>
      <c r="AC40" s="148"/>
      <c r="AD40" s="148"/>
      <c r="AE40" s="148"/>
      <c r="AF40" s="149"/>
    </row>
    <row r="41" spans="1:33" ht="15.75" x14ac:dyDescent="0.25">
      <c r="A41" s="126" t="s">
        <v>169</v>
      </c>
      <c r="B41" s="126"/>
      <c r="C41" s="126"/>
      <c r="D41" s="126"/>
      <c r="E41" s="126"/>
      <c r="F41" s="126"/>
      <c r="G41" s="178">
        <f t="shared" ref="G41:M41" si="11">-IF((G38+G39)&lt;0,G38+G39,0)</f>
        <v>0</v>
      </c>
      <c r="H41" s="178">
        <f t="shared" si="11"/>
        <v>0</v>
      </c>
      <c r="I41" s="178">
        <f t="shared" si="11"/>
        <v>0</v>
      </c>
      <c r="J41" s="178">
        <f t="shared" si="11"/>
        <v>0</v>
      </c>
      <c r="K41" s="178">
        <f t="shared" si="11"/>
        <v>0</v>
      </c>
      <c r="L41" s="178">
        <f t="shared" si="11"/>
        <v>0</v>
      </c>
      <c r="M41" s="178">
        <f t="shared" si="11"/>
        <v>0</v>
      </c>
      <c r="N41" s="178">
        <f>-IF((N38+N39)&lt;0,N38+N39,0)</f>
        <v>336.35936999999967</v>
      </c>
      <c r="O41" s="178">
        <f t="shared" ref="O41:AF41" si="12">-IF((O38+O39)&lt;0,O38+O39,0)</f>
        <v>0</v>
      </c>
      <c r="P41" s="178">
        <f t="shared" si="12"/>
        <v>1233.2653710000009</v>
      </c>
      <c r="Q41" s="178">
        <f t="shared" si="12"/>
        <v>1691.0215050000024</v>
      </c>
      <c r="R41" s="178">
        <f>-IF((R38+R39)&lt;0,R38+R39,0)</f>
        <v>2125.956037999998</v>
      </c>
      <c r="S41" s="178">
        <f t="shared" si="12"/>
        <v>2561.812632882351</v>
      </c>
      <c r="T41" s="178">
        <f t="shared" si="12"/>
        <v>3016.2163827647082</v>
      </c>
      <c r="U41" s="178">
        <f t="shared" si="12"/>
        <v>0</v>
      </c>
      <c r="V41" s="178">
        <f t="shared" si="12"/>
        <v>0</v>
      </c>
      <c r="W41" s="178">
        <f t="shared" si="12"/>
        <v>3243.1029703403319</v>
      </c>
      <c r="X41" s="178">
        <f t="shared" si="12"/>
        <v>5681.8629417226839</v>
      </c>
      <c r="Y41" s="178">
        <f t="shared" si="12"/>
        <v>7123.8321543081702</v>
      </c>
      <c r="Z41" s="178">
        <f t="shared" si="12"/>
        <v>7710.5999091905251</v>
      </c>
      <c r="AA41" s="178">
        <f t="shared" si="12"/>
        <v>8667.0824095728694</v>
      </c>
      <c r="AB41" s="179">
        <f t="shared" si="12"/>
        <v>10146.996452755217</v>
      </c>
      <c r="AC41" s="180">
        <f t="shared" si="12"/>
        <v>12270.54140867866</v>
      </c>
      <c r="AD41" s="180">
        <f t="shared" si="12"/>
        <v>14828.832650718925</v>
      </c>
      <c r="AE41" s="180">
        <f t="shared" si="12"/>
        <v>17739.728708798732</v>
      </c>
      <c r="AF41" s="181">
        <f t="shared" si="12"/>
        <v>20955.899667972204</v>
      </c>
    </row>
    <row r="43" spans="1:33" ht="15.75" x14ac:dyDescent="0.25">
      <c r="A43" s="182" t="s">
        <v>170</v>
      </c>
      <c r="B43" s="183"/>
      <c r="C43" s="183"/>
      <c r="D43" s="183"/>
      <c r="E43" s="183"/>
      <c r="F43" s="183"/>
      <c r="G43" s="178">
        <f>G41</f>
        <v>0</v>
      </c>
      <c r="H43" s="178">
        <f>H41-G41</f>
        <v>0</v>
      </c>
      <c r="I43" s="178">
        <f t="shared" ref="I43:N43" si="13">I41-H41</f>
        <v>0</v>
      </c>
      <c r="J43" s="178">
        <f t="shared" si="13"/>
        <v>0</v>
      </c>
      <c r="K43" s="178">
        <f t="shared" si="13"/>
        <v>0</v>
      </c>
      <c r="L43" s="178">
        <f t="shared" si="13"/>
        <v>0</v>
      </c>
      <c r="M43" s="178">
        <f t="shared" si="13"/>
        <v>0</v>
      </c>
      <c r="N43" s="178">
        <f t="shared" si="13"/>
        <v>336.35936999999967</v>
      </c>
      <c r="O43" s="178">
        <f>O41-N41</f>
        <v>-336.35936999999967</v>
      </c>
      <c r="P43" s="178">
        <f t="shared" ref="P43:AF43" si="14">P41-O41</f>
        <v>1233.2653710000009</v>
      </c>
      <c r="Q43" s="178">
        <f t="shared" si="14"/>
        <v>457.75613400000157</v>
      </c>
      <c r="R43" s="178">
        <f t="shared" si="14"/>
        <v>434.93453299999555</v>
      </c>
      <c r="S43" s="178">
        <f t="shared" si="14"/>
        <v>435.85659488235297</v>
      </c>
      <c r="T43" s="178">
        <f t="shared" si="14"/>
        <v>454.40374988235726</v>
      </c>
      <c r="U43" s="178">
        <f t="shared" si="14"/>
        <v>-3016.2163827647082</v>
      </c>
      <c r="V43" s="178">
        <f t="shared" si="14"/>
        <v>0</v>
      </c>
      <c r="W43" s="178">
        <f t="shared" si="14"/>
        <v>3243.1029703403319</v>
      </c>
      <c r="X43" s="178">
        <f>X41-W41</f>
        <v>2438.759971382352</v>
      </c>
      <c r="Y43" s="178">
        <f t="shared" si="14"/>
        <v>1441.9692125854863</v>
      </c>
      <c r="Z43" s="178">
        <f t="shared" si="14"/>
        <v>586.76775488235489</v>
      </c>
      <c r="AA43" s="178">
        <f t="shared" si="14"/>
        <v>956.48250038234437</v>
      </c>
      <c r="AB43" s="179">
        <f t="shared" si="14"/>
        <v>1479.9140431823471</v>
      </c>
      <c r="AC43" s="180">
        <f t="shared" si="14"/>
        <v>2123.5449559234439</v>
      </c>
      <c r="AD43" s="180">
        <f t="shared" si="14"/>
        <v>2558.2912420402645</v>
      </c>
      <c r="AE43" s="180">
        <f t="shared" si="14"/>
        <v>2910.8960580798066</v>
      </c>
      <c r="AF43" s="181">
        <f t="shared" si="14"/>
        <v>3216.1709591734725</v>
      </c>
    </row>
    <row r="45" spans="1:33" x14ac:dyDescent="0.2">
      <c r="A45" s="127" t="str">
        <f>A35</f>
        <v>Accrued Benefit Liability (Asset) before any valuation allowance (50% share)</v>
      </c>
      <c r="G45" s="145">
        <f t="shared" ref="G45:AF45" si="15">G35</f>
        <v>4758.4693749999997</v>
      </c>
      <c r="H45" s="145">
        <f t="shared" si="15"/>
        <v>4568.6631250000028</v>
      </c>
      <c r="I45" s="145">
        <f t="shared" si="15"/>
        <v>4017.5006250000019</v>
      </c>
      <c r="J45" s="145">
        <f t="shared" si="15"/>
        <v>3129.744999999999</v>
      </c>
      <c r="K45" s="145">
        <f t="shared" si="15"/>
        <v>2146.8162500000017</v>
      </c>
      <c r="L45" s="145">
        <f t="shared" si="15"/>
        <v>1321.9574999999977</v>
      </c>
      <c r="M45" s="145">
        <f t="shared" si="15"/>
        <v>282.03500000000008</v>
      </c>
      <c r="N45" s="145">
        <f t="shared" si="15"/>
        <v>-336.35936999999967</v>
      </c>
      <c r="O45" s="145">
        <f t="shared" si="15"/>
        <v>-791.24219599999878</v>
      </c>
      <c r="P45" s="145">
        <f t="shared" si="15"/>
        <v>-1233.2653710000009</v>
      </c>
      <c r="Q45" s="145">
        <f t="shared" si="15"/>
        <v>-1691.0215050000024</v>
      </c>
      <c r="R45" s="145">
        <f t="shared" si="15"/>
        <v>-2125.956037999998</v>
      </c>
      <c r="S45" s="145">
        <f t="shared" si="15"/>
        <v>-2561.812632882351</v>
      </c>
      <c r="T45" s="145">
        <f t="shared" si="15"/>
        <v>-3016.2163827647082</v>
      </c>
      <c r="U45" s="145">
        <f t="shared" si="15"/>
        <v>-4026.6435886470572</v>
      </c>
      <c r="V45" s="145">
        <f t="shared" si="15"/>
        <v>-5005.385684029412</v>
      </c>
      <c r="W45" s="145">
        <f t="shared" si="15"/>
        <v>-5798.6352936260528</v>
      </c>
      <c r="X45" s="145">
        <f t="shared" si="15"/>
        <v>-6622.8068895084089</v>
      </c>
      <c r="Y45" s="145">
        <f t="shared" si="15"/>
        <v>-7123.8321543081702</v>
      </c>
      <c r="Z45" s="145">
        <f t="shared" si="15"/>
        <v>-7710.5999091905251</v>
      </c>
      <c r="AA45" s="145">
        <f t="shared" si="15"/>
        <v>-8667.0824095728694</v>
      </c>
      <c r="AB45" s="147">
        <f t="shared" si="15"/>
        <v>-10146.996452755217</v>
      </c>
      <c r="AC45" s="148">
        <f t="shared" si="15"/>
        <v>-12270.54140867866</v>
      </c>
      <c r="AD45" s="148">
        <f t="shared" si="15"/>
        <v>-14828.832650718925</v>
      </c>
      <c r="AE45" s="148">
        <f t="shared" si="15"/>
        <v>-17739.728708798732</v>
      </c>
      <c r="AF45" s="149">
        <f t="shared" si="15"/>
        <v>-20955.899667972204</v>
      </c>
    </row>
    <row r="46" spans="1:33" x14ac:dyDescent="0.2">
      <c r="A46" s="144" t="s">
        <v>171</v>
      </c>
      <c r="G46" s="145">
        <f t="shared" ref="G46:M46" si="16">G41</f>
        <v>0</v>
      </c>
      <c r="H46" s="145">
        <f t="shared" si="16"/>
        <v>0</v>
      </c>
      <c r="I46" s="145">
        <f t="shared" si="16"/>
        <v>0</v>
      </c>
      <c r="J46" s="145">
        <f t="shared" si="16"/>
        <v>0</v>
      </c>
      <c r="K46" s="145">
        <f t="shared" si="16"/>
        <v>0</v>
      </c>
      <c r="L46" s="145">
        <f t="shared" si="16"/>
        <v>0</v>
      </c>
      <c r="M46" s="145">
        <f t="shared" si="16"/>
        <v>0</v>
      </c>
      <c r="N46" s="145">
        <f>N41</f>
        <v>336.35936999999967</v>
      </c>
      <c r="O46" s="145">
        <f t="shared" ref="O46:AF46" si="17">O41</f>
        <v>0</v>
      </c>
      <c r="P46" s="145">
        <f t="shared" si="17"/>
        <v>1233.2653710000009</v>
      </c>
      <c r="Q46" s="145">
        <f t="shared" si="17"/>
        <v>1691.0215050000024</v>
      </c>
      <c r="R46" s="145">
        <f t="shared" si="17"/>
        <v>2125.956037999998</v>
      </c>
      <c r="S46" s="145">
        <f t="shared" si="17"/>
        <v>2561.812632882351</v>
      </c>
      <c r="T46" s="145">
        <f t="shared" si="17"/>
        <v>3016.2163827647082</v>
      </c>
      <c r="U46" s="145">
        <f t="shared" si="17"/>
        <v>0</v>
      </c>
      <c r="V46" s="145">
        <f t="shared" si="17"/>
        <v>0</v>
      </c>
      <c r="W46" s="145">
        <f t="shared" si="17"/>
        <v>3243.1029703403319</v>
      </c>
      <c r="X46" s="145">
        <f t="shared" si="17"/>
        <v>5681.8629417226839</v>
      </c>
      <c r="Y46" s="145">
        <f t="shared" si="17"/>
        <v>7123.8321543081702</v>
      </c>
      <c r="Z46" s="145">
        <f t="shared" si="17"/>
        <v>7710.5999091905251</v>
      </c>
      <c r="AA46" s="145">
        <f t="shared" si="17"/>
        <v>8667.0824095728694</v>
      </c>
      <c r="AB46" s="147">
        <f t="shared" si="17"/>
        <v>10146.996452755217</v>
      </c>
      <c r="AC46" s="148">
        <f t="shared" si="17"/>
        <v>12270.54140867866</v>
      </c>
      <c r="AD46" s="148">
        <f t="shared" si="17"/>
        <v>14828.832650718925</v>
      </c>
      <c r="AE46" s="148">
        <f t="shared" si="17"/>
        <v>17739.728708798732</v>
      </c>
      <c r="AF46" s="149">
        <f t="shared" si="17"/>
        <v>20955.899667972204</v>
      </c>
    </row>
    <row r="47" spans="1:33" x14ac:dyDescent="0.2">
      <c r="Q47" s="127"/>
      <c r="R47" s="127"/>
      <c r="S47" s="127"/>
      <c r="T47" s="127"/>
      <c r="U47" s="127"/>
      <c r="V47" s="127"/>
      <c r="W47" s="127"/>
      <c r="X47" s="127"/>
      <c r="Y47" s="127"/>
      <c r="Z47" s="127"/>
      <c r="AA47" s="127"/>
    </row>
    <row r="48" spans="1:33" ht="16.5" thickBot="1" x14ac:dyDescent="0.3">
      <c r="A48" s="126" t="s">
        <v>172</v>
      </c>
      <c r="B48" s="126"/>
      <c r="C48" s="126"/>
      <c r="D48" s="126"/>
      <c r="E48" s="126"/>
      <c r="F48" s="126"/>
      <c r="G48" s="184">
        <f t="shared" ref="G48:M48" si="18">G45+G46</f>
        <v>4758.4693749999997</v>
      </c>
      <c r="H48" s="184">
        <f t="shared" si="18"/>
        <v>4568.6631250000028</v>
      </c>
      <c r="I48" s="184">
        <f t="shared" si="18"/>
        <v>4017.5006250000019</v>
      </c>
      <c r="J48" s="184">
        <f t="shared" si="18"/>
        <v>3129.744999999999</v>
      </c>
      <c r="K48" s="184">
        <f t="shared" si="18"/>
        <v>2146.8162500000017</v>
      </c>
      <c r="L48" s="184">
        <f t="shared" si="18"/>
        <v>1321.9574999999977</v>
      </c>
      <c r="M48" s="184">
        <f t="shared" si="18"/>
        <v>282.03500000000008</v>
      </c>
      <c r="N48" s="184">
        <f>N45+N46</f>
        <v>0</v>
      </c>
      <c r="O48" s="184">
        <f t="shared" ref="O48:AF48" si="19">O45+O46</f>
        <v>-791.24219599999878</v>
      </c>
      <c r="P48" s="184">
        <f t="shared" si="19"/>
        <v>0</v>
      </c>
      <c r="Q48" s="184">
        <f t="shared" si="19"/>
        <v>0</v>
      </c>
      <c r="R48" s="184">
        <f t="shared" si="19"/>
        <v>0</v>
      </c>
      <c r="S48" s="184">
        <f t="shared" si="19"/>
        <v>0</v>
      </c>
      <c r="T48" s="184">
        <f t="shared" si="19"/>
        <v>0</v>
      </c>
      <c r="U48" s="184">
        <f t="shared" si="19"/>
        <v>-4026.6435886470572</v>
      </c>
      <c r="V48" s="184">
        <f t="shared" si="19"/>
        <v>-5005.385684029412</v>
      </c>
      <c r="W48" s="184">
        <f t="shared" si="19"/>
        <v>-2555.5323232857208</v>
      </c>
      <c r="X48" s="184">
        <f t="shared" si="19"/>
        <v>-940.94394778572496</v>
      </c>
      <c r="Y48" s="184">
        <f t="shared" si="19"/>
        <v>0</v>
      </c>
      <c r="Z48" s="184">
        <f t="shared" si="19"/>
        <v>0</v>
      </c>
      <c r="AA48" s="184">
        <f t="shared" si="19"/>
        <v>0</v>
      </c>
      <c r="AB48" s="185">
        <f t="shared" si="19"/>
        <v>0</v>
      </c>
      <c r="AC48" s="186">
        <f t="shared" si="19"/>
        <v>0</v>
      </c>
      <c r="AD48" s="186">
        <f t="shared" si="19"/>
        <v>0</v>
      </c>
      <c r="AE48" s="186">
        <f t="shared" si="19"/>
        <v>0</v>
      </c>
      <c r="AF48" s="187">
        <f t="shared" si="19"/>
        <v>0</v>
      </c>
      <c r="AG48" s="145"/>
    </row>
    <row r="49" spans="7:33" ht="13.5" thickTop="1" x14ac:dyDescent="0.2">
      <c r="G49" s="145">
        <f>'OTPP liability'!G19-'OTPP Valuation Allowance'!G48</f>
        <v>0</v>
      </c>
      <c r="H49" s="145">
        <f>'OTPP liability'!H19-'OTPP Valuation Allowance'!H48</f>
        <v>0</v>
      </c>
      <c r="I49" s="145">
        <f>'OTPP liability'!I19-'OTPP Valuation Allowance'!I48</f>
        <v>0</v>
      </c>
      <c r="J49" s="145">
        <f>'OTPP liability'!J19-'OTPP Valuation Allowance'!J48</f>
        <v>0</v>
      </c>
      <c r="K49" s="145">
        <f>'OTPP liability'!K19-'OTPP Valuation Allowance'!K48</f>
        <v>0</v>
      </c>
      <c r="L49" s="145">
        <f>'OTPP liability'!L19-'OTPP Valuation Allowance'!L48</f>
        <v>0</v>
      </c>
      <c r="M49" s="145">
        <f>'OTPP liability'!M19-'OTPP Valuation Allowance'!M48</f>
        <v>0</v>
      </c>
      <c r="N49" s="145">
        <f>'OTPP liability'!N19-'OTPP Valuation Allowance'!N48</f>
        <v>0</v>
      </c>
      <c r="O49" s="145">
        <f>'OTPP liability'!O19-'OTPP Valuation Allowance'!O48</f>
        <v>0</v>
      </c>
      <c r="P49" s="145">
        <f>'OTPP liability'!P19-'OTPP Valuation Allowance'!P48</f>
        <v>0</v>
      </c>
      <c r="Q49" s="145">
        <f>'OTPP liability'!Q19-'OTPP Valuation Allowance'!Q48</f>
        <v>0</v>
      </c>
      <c r="R49" s="145">
        <f>'OTPP liability'!R19-'OTPP Valuation Allowance'!R48</f>
        <v>0</v>
      </c>
      <c r="S49" s="145">
        <f>'OTPP liability'!S19-'OTPP Valuation Allowance'!S48</f>
        <v>0</v>
      </c>
      <c r="T49" s="145">
        <f>'OTPP liability'!T19-'OTPP Valuation Allowance'!T48</f>
        <v>0</v>
      </c>
      <c r="U49" s="145">
        <f>'OTPP liability'!U19-'OTPP Valuation Allowance'!U48</f>
        <v>0</v>
      </c>
      <c r="V49" s="145">
        <f>'OTPP liability'!V19-'OTPP Valuation Allowance'!V48</f>
        <v>0</v>
      </c>
      <c r="W49" s="145">
        <f>'OTPP liability'!W19-'OTPP Valuation Allowance'!W48</f>
        <v>0</v>
      </c>
      <c r="X49" s="145">
        <f>'OTPP liability'!X19-'OTPP Valuation Allowance'!X48</f>
        <v>0</v>
      </c>
      <c r="Y49" s="145">
        <f>'OTPP liability'!Y19-'OTPP Valuation Allowance'!Y48</f>
        <v>0</v>
      </c>
      <c r="Z49" s="145">
        <f>'OTPP liability'!Z19-'OTPP Valuation Allowance'!Z48</f>
        <v>0</v>
      </c>
      <c r="AA49" s="145">
        <f>'OTPP liability'!AA19-'OTPP Valuation Allowance'!AA48</f>
        <v>0</v>
      </c>
      <c r="AB49" s="147">
        <f>'OTPP liability'!AB19-'OTPP Valuation Allowance'!AB48</f>
        <v>0</v>
      </c>
      <c r="AC49" s="148">
        <f>'OTPP liability'!AC19-'OTPP Valuation Allowance'!AC48</f>
        <v>0</v>
      </c>
      <c r="AD49" s="148">
        <f>'OTPP liability'!AD19-'OTPP Valuation Allowance'!AD48</f>
        <v>0</v>
      </c>
      <c r="AE49" s="148">
        <f>'OTPP liability'!AE19-'OTPP Valuation Allowance'!AE48</f>
        <v>0</v>
      </c>
      <c r="AF49" s="149">
        <f>'OTPP liability'!AF19-'OTPP Valuation Allowance'!AF48</f>
        <v>0</v>
      </c>
    </row>
    <row r="51" spans="7:33" x14ac:dyDescent="0.2">
      <c r="X51" s="146"/>
    </row>
    <row r="53" spans="7:33" x14ac:dyDescent="0.2">
      <c r="AG53" s="162">
        <f t="shared" ref="AG53" si="20">IF((AG50+AG51)&lt;0,AG50+AG51,0)</f>
        <v>0</v>
      </c>
    </row>
  </sheetData>
  <pageMargins left="0.51181102362204722" right="0.51181102362204722" top="0.98425196850393704" bottom="0.98425196850393704" header="0.51181102362204722" footer="0.51181102362204722"/>
  <pageSetup paperSize="3" scale="53" orientation="landscape" r:id="rId1"/>
  <headerFooter alignWithMargins="0">
    <oddFooter>&amp;L&amp;"Arial,Bold"&amp;F&amp;C&amp;A
&amp;R&amp;D  &amp;T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AG45"/>
  <sheetViews>
    <sheetView topLeftCell="A2" workbookViewId="0">
      <selection activeCell="A55" sqref="A55"/>
    </sheetView>
  </sheetViews>
  <sheetFormatPr defaultColWidth="9.140625" defaultRowHeight="12.75" outlineLevelRow="1" outlineLevelCol="1" x14ac:dyDescent="0.2"/>
  <cols>
    <col min="1" max="1" width="60.7109375" style="127" customWidth="1"/>
    <col min="2" max="2" width="26.7109375" style="127" customWidth="1"/>
    <col min="3" max="5" width="10" style="127" hidden="1" customWidth="1"/>
    <col min="6" max="6" width="11.5703125" style="127" hidden="1" customWidth="1"/>
    <col min="7" max="13" width="11.5703125" style="127" customWidth="1" outlineLevel="1"/>
    <col min="14" max="14" width="11" style="127" customWidth="1" outlineLevel="1"/>
    <col min="15" max="15" width="12" style="127" customWidth="1" outlineLevel="1"/>
    <col min="16" max="16" width="13.42578125" style="127" customWidth="1" outlineLevel="1"/>
    <col min="17" max="17" width="13.42578125" style="128" customWidth="1" outlineLevel="1"/>
    <col min="18" max="18" width="15" style="128" customWidth="1" outlineLevel="1"/>
    <col min="19" max="19" width="14.42578125" style="128" customWidth="1" outlineLevel="1"/>
    <col min="20" max="20" width="13.42578125" style="128" bestFit="1" customWidth="1" outlineLevel="1"/>
    <col min="21" max="25" width="13.42578125" style="128" bestFit="1" customWidth="1"/>
    <col min="26" max="26" width="15.140625" style="128" customWidth="1"/>
    <col min="27" max="27" width="14.5703125" style="128" bestFit="1" customWidth="1"/>
    <col min="28" max="28" width="15.5703125" style="129" bestFit="1" customWidth="1"/>
    <col min="29" max="31" width="10.42578125" style="130" hidden="1" customWidth="1" outlineLevel="1"/>
    <col min="32" max="32" width="10.42578125" style="131" hidden="1" customWidth="1" outlineLevel="1"/>
    <col min="33" max="33" width="9.140625" style="127" collapsed="1"/>
    <col min="34" max="16384" width="9.140625" style="127"/>
  </cols>
  <sheetData>
    <row r="1" spans="1:32" ht="15.75" x14ac:dyDescent="0.25">
      <c r="A1" s="126" t="s">
        <v>72</v>
      </c>
    </row>
    <row r="2" spans="1:32" x14ac:dyDescent="0.2">
      <c r="A2" s="132" t="s">
        <v>51</v>
      </c>
    </row>
    <row r="3" spans="1:32" x14ac:dyDescent="0.2">
      <c r="Z3" s="133" t="s">
        <v>23</v>
      </c>
      <c r="AA3" s="133" t="s">
        <v>24</v>
      </c>
      <c r="AB3" s="134" t="s">
        <v>25</v>
      </c>
      <c r="AC3" s="135" t="s">
        <v>26</v>
      </c>
      <c r="AD3" s="135" t="s">
        <v>27</v>
      </c>
      <c r="AE3" s="135" t="s">
        <v>1</v>
      </c>
      <c r="AF3" s="136" t="s">
        <v>2</v>
      </c>
    </row>
    <row r="4" spans="1:32" s="132" customFormat="1" ht="13.5" thickBot="1" x14ac:dyDescent="0.25">
      <c r="A4" s="137" t="s">
        <v>73</v>
      </c>
      <c r="B4" s="138" t="s">
        <v>4</v>
      </c>
      <c r="C4" s="138">
        <v>1990</v>
      </c>
      <c r="D4" s="138">
        <v>1991</v>
      </c>
      <c r="E4" s="138">
        <v>1992</v>
      </c>
      <c r="F4" s="138">
        <v>1993</v>
      </c>
      <c r="G4" s="138">
        <v>1994</v>
      </c>
      <c r="H4" s="138">
        <v>1995</v>
      </c>
      <c r="I4" s="138">
        <v>1996</v>
      </c>
      <c r="J4" s="138">
        <v>1997</v>
      </c>
      <c r="K4" s="138">
        <v>1998</v>
      </c>
      <c r="L4" s="138">
        <v>1999</v>
      </c>
      <c r="M4" s="138">
        <v>2000</v>
      </c>
      <c r="N4" s="138">
        <v>2001</v>
      </c>
      <c r="O4" s="138">
        <v>2002</v>
      </c>
      <c r="P4" s="138">
        <v>2003</v>
      </c>
      <c r="Q4" s="139">
        <v>2004</v>
      </c>
      <c r="R4" s="139">
        <v>2005</v>
      </c>
      <c r="S4" s="139">
        <v>2006</v>
      </c>
      <c r="T4" s="139">
        <v>2007</v>
      </c>
      <c r="U4" s="139">
        <v>2008</v>
      </c>
      <c r="V4" s="139">
        <v>2009</v>
      </c>
      <c r="W4" s="139">
        <v>2010</v>
      </c>
      <c r="X4" s="139">
        <v>2011</v>
      </c>
      <c r="Y4" s="139">
        <v>2012</v>
      </c>
      <c r="Z4" s="139">
        <v>2013</v>
      </c>
      <c r="AA4" s="139">
        <v>2014</v>
      </c>
      <c r="AB4" s="140">
        <v>2015</v>
      </c>
      <c r="AC4" s="141">
        <v>2016</v>
      </c>
      <c r="AD4" s="141">
        <v>2017</v>
      </c>
      <c r="AE4" s="141">
        <v>2018</v>
      </c>
      <c r="AF4" s="142">
        <v>2019</v>
      </c>
    </row>
    <row r="6" spans="1:32" s="7" customFormat="1" x14ac:dyDescent="0.2">
      <c r="A6" s="12" t="s">
        <v>52</v>
      </c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38"/>
      <c r="AC6" s="11"/>
      <c r="AD6" s="11"/>
      <c r="AE6" s="11"/>
      <c r="AF6" s="188"/>
    </row>
    <row r="7" spans="1:32" s="7" customFormat="1" x14ac:dyDescent="0.2"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38"/>
      <c r="AC7" s="11"/>
      <c r="AD7" s="11"/>
      <c r="AE7" s="11"/>
      <c r="AF7" s="188"/>
    </row>
    <row r="8" spans="1:32" s="7" customFormat="1" x14ac:dyDescent="0.2">
      <c r="A8" s="7" t="s">
        <v>53</v>
      </c>
      <c r="B8" s="7" t="s">
        <v>30</v>
      </c>
      <c r="C8" s="7">
        <f>C34/2</f>
        <v>12195.5</v>
      </c>
      <c r="D8" s="7">
        <f>D34/2</f>
        <v>13739.5</v>
      </c>
      <c r="E8" s="7">
        <f>E34/2</f>
        <v>15390.5</v>
      </c>
      <c r="F8" s="7">
        <f>F34/2</f>
        <v>16999</v>
      </c>
      <c r="G8" s="7">
        <f t="shared" ref="G8:AF10" si="0">G34/2</f>
        <v>18424</v>
      </c>
      <c r="H8" s="7">
        <f t="shared" si="0"/>
        <v>19503.5</v>
      </c>
      <c r="I8" s="7">
        <f t="shared" si="0"/>
        <v>20916.5</v>
      </c>
      <c r="J8" s="7">
        <f t="shared" si="0"/>
        <v>23235</v>
      </c>
      <c r="K8" s="7">
        <f t="shared" si="0"/>
        <v>24317.5</v>
      </c>
      <c r="L8" s="7">
        <f t="shared" si="0"/>
        <v>25173</v>
      </c>
      <c r="M8" s="7">
        <f t="shared" si="0"/>
        <v>27543.5</v>
      </c>
      <c r="N8" s="7">
        <f t="shared" si="0"/>
        <v>32184.5</v>
      </c>
      <c r="O8" s="7">
        <f t="shared" si="0"/>
        <v>33659.5</v>
      </c>
      <c r="P8" s="7">
        <f t="shared" si="0"/>
        <v>35504.5</v>
      </c>
      <c r="Q8" s="8">
        <f t="shared" si="0"/>
        <v>37044.5</v>
      </c>
      <c r="R8" s="8">
        <f t="shared" si="0"/>
        <v>40185.5</v>
      </c>
      <c r="S8" s="8">
        <f t="shared" si="0"/>
        <v>41560</v>
      </c>
      <c r="T8" s="8">
        <f t="shared" si="0"/>
        <v>44178</v>
      </c>
      <c r="U8" s="8">
        <f t="shared" si="0"/>
        <v>46011</v>
      </c>
      <c r="V8" s="39">
        <f t="shared" si="0"/>
        <v>48304</v>
      </c>
      <c r="W8" s="8">
        <f t="shared" si="0"/>
        <v>49558.5</v>
      </c>
      <c r="X8" s="8">
        <f t="shared" si="0"/>
        <v>51846.5</v>
      </c>
      <c r="Y8" s="8">
        <f t="shared" si="0"/>
        <v>52977</v>
      </c>
      <c r="Z8" s="8">
        <f t="shared" si="0"/>
        <v>54762</v>
      </c>
      <c r="AA8" s="8">
        <f t="shared" si="0"/>
        <v>56900.5</v>
      </c>
      <c r="AB8" s="38">
        <f t="shared" si="0"/>
        <v>58183.5</v>
      </c>
      <c r="AC8" s="11">
        <f t="shared" si="0"/>
        <v>60445.578869909761</v>
      </c>
      <c r="AD8" s="11">
        <f t="shared" si="0"/>
        <v>62837.272937482718</v>
      </c>
      <c r="AE8" s="11">
        <f t="shared" si="0"/>
        <v>65362.388075468276</v>
      </c>
      <c r="AF8" s="188">
        <f t="shared" si="0"/>
        <v>68033.241449586654</v>
      </c>
    </row>
    <row r="9" spans="1:32" s="7" customFormat="1" x14ac:dyDescent="0.2">
      <c r="A9" s="7" t="s">
        <v>74</v>
      </c>
      <c r="B9" s="7" t="s">
        <v>30</v>
      </c>
      <c r="C9" s="7">
        <f t="shared" ref="C9:F10" si="1">C35/2</f>
        <v>0</v>
      </c>
      <c r="D9" s="7">
        <f t="shared" si="1"/>
        <v>0</v>
      </c>
      <c r="E9" s="7">
        <f t="shared" si="1"/>
        <v>0</v>
      </c>
      <c r="F9" s="7">
        <f t="shared" si="1"/>
        <v>0</v>
      </c>
      <c r="G9" s="7">
        <f t="shared" si="0"/>
        <v>0</v>
      </c>
      <c r="H9" s="7">
        <f t="shared" si="0"/>
        <v>0</v>
      </c>
      <c r="I9" s="7">
        <f t="shared" si="0"/>
        <v>250</v>
      </c>
      <c r="J9" s="7">
        <f t="shared" si="0"/>
        <v>0</v>
      </c>
      <c r="K9" s="7">
        <f t="shared" si="0"/>
        <v>0</v>
      </c>
      <c r="L9" s="7">
        <f t="shared" si="0"/>
        <v>0</v>
      </c>
      <c r="M9" s="7">
        <f t="shared" si="0"/>
        <v>0</v>
      </c>
      <c r="N9" s="7">
        <f t="shared" si="0"/>
        <v>0</v>
      </c>
      <c r="O9" s="7">
        <f t="shared" si="0"/>
        <v>0</v>
      </c>
      <c r="P9" s="7">
        <f t="shared" si="0"/>
        <v>0</v>
      </c>
      <c r="Q9" s="8">
        <f t="shared" si="0"/>
        <v>0</v>
      </c>
      <c r="R9" s="8">
        <f t="shared" si="0"/>
        <v>0</v>
      </c>
      <c r="S9" s="8">
        <f t="shared" si="0"/>
        <v>0</v>
      </c>
      <c r="T9" s="8">
        <f t="shared" si="0"/>
        <v>0</v>
      </c>
      <c r="U9" s="8">
        <f t="shared" si="0"/>
        <v>0</v>
      </c>
      <c r="V9" s="39">
        <f t="shared" si="0"/>
        <v>0</v>
      </c>
      <c r="W9" s="8">
        <f t="shared" si="0"/>
        <v>0</v>
      </c>
      <c r="X9" s="8">
        <f t="shared" si="0"/>
        <v>0</v>
      </c>
      <c r="Y9" s="8">
        <f t="shared" si="0"/>
        <v>0</v>
      </c>
      <c r="Z9" s="8">
        <f t="shared" si="0"/>
        <v>0</v>
      </c>
      <c r="AA9" s="8">
        <f t="shared" si="0"/>
        <v>0</v>
      </c>
      <c r="AB9" s="38">
        <f t="shared" si="0"/>
        <v>0</v>
      </c>
      <c r="AC9" s="11">
        <f t="shared" si="0"/>
        <v>0</v>
      </c>
      <c r="AD9" s="11">
        <f t="shared" si="0"/>
        <v>0</v>
      </c>
      <c r="AE9" s="11">
        <f t="shared" si="0"/>
        <v>0</v>
      </c>
      <c r="AF9" s="188">
        <f t="shared" si="0"/>
        <v>0</v>
      </c>
    </row>
    <row r="10" spans="1:32" s="7" customFormat="1" x14ac:dyDescent="0.2">
      <c r="A10" s="7" t="s">
        <v>54</v>
      </c>
      <c r="B10" s="7" t="s">
        <v>30</v>
      </c>
      <c r="C10" s="7">
        <f t="shared" si="1"/>
        <v>-10062</v>
      </c>
      <c r="D10" s="7">
        <f t="shared" si="1"/>
        <v>-12348.5</v>
      </c>
      <c r="E10" s="7">
        <f t="shared" si="1"/>
        <v>-13886.5</v>
      </c>
      <c r="F10" s="7">
        <f t="shared" si="1"/>
        <v>-16855.5</v>
      </c>
      <c r="G10" s="7">
        <f t="shared" si="0"/>
        <v>-17121</v>
      </c>
      <c r="H10" s="7">
        <f t="shared" si="0"/>
        <v>-19046</v>
      </c>
      <c r="I10" s="7">
        <f t="shared" si="0"/>
        <v>-21506.5</v>
      </c>
      <c r="J10" s="7">
        <f t="shared" si="0"/>
        <v>-24450.5</v>
      </c>
      <c r="K10" s="7">
        <f t="shared" si="0"/>
        <v>-27191</v>
      </c>
      <c r="L10" s="7">
        <f t="shared" si="0"/>
        <v>-30519.5</v>
      </c>
      <c r="M10" s="7">
        <f t="shared" si="0"/>
        <v>-34390</v>
      </c>
      <c r="N10" s="7">
        <f t="shared" si="0"/>
        <v>-36214.5</v>
      </c>
      <c r="O10" s="7">
        <f t="shared" si="0"/>
        <v>-37928.5</v>
      </c>
      <c r="P10" s="7">
        <f t="shared" si="0"/>
        <v>-39578.5</v>
      </c>
      <c r="Q10" s="8">
        <f t="shared" si="0"/>
        <v>-41395.5</v>
      </c>
      <c r="R10" s="8">
        <f t="shared" si="0"/>
        <v>-44347</v>
      </c>
      <c r="S10" s="8">
        <f t="shared" si="0"/>
        <v>-47425</v>
      </c>
      <c r="T10" s="8">
        <f t="shared" si="0"/>
        <v>-52458.5</v>
      </c>
      <c r="U10" s="8">
        <f t="shared" si="0"/>
        <v>-53478.5</v>
      </c>
      <c r="V10" s="39">
        <f t="shared" si="0"/>
        <v>-54556</v>
      </c>
      <c r="W10" s="8">
        <f t="shared" si="0"/>
        <v>-57123</v>
      </c>
      <c r="X10" s="8">
        <f t="shared" si="0"/>
        <v>-57842.5</v>
      </c>
      <c r="Y10" s="8">
        <f t="shared" si="0"/>
        <v>-59932</v>
      </c>
      <c r="Z10" s="8">
        <f t="shared" si="0"/>
        <v>-65433.5</v>
      </c>
      <c r="AA10" s="8">
        <f t="shared" si="0"/>
        <v>-71538</v>
      </c>
      <c r="AB10" s="38">
        <f t="shared" si="0"/>
        <v>-78499</v>
      </c>
      <c r="AC10" s="11">
        <f t="shared" si="0"/>
        <v>-85402.937442314142</v>
      </c>
      <c r="AD10" s="11">
        <f t="shared" si="0"/>
        <v>-91866.574124607039</v>
      </c>
      <c r="AE10" s="11">
        <f t="shared" si="0"/>
        <v>-98069.625199640723</v>
      </c>
      <c r="AF10" s="188">
        <f t="shared" si="0"/>
        <v>-103848.70271947625</v>
      </c>
    </row>
    <row r="11" spans="1:32" s="7" customFormat="1" x14ac:dyDescent="0.2">
      <c r="A11" s="7" t="s">
        <v>55</v>
      </c>
      <c r="B11" s="7" t="s">
        <v>30</v>
      </c>
      <c r="C11" s="7">
        <f>C38/2</f>
        <v>0</v>
      </c>
      <c r="D11" s="7">
        <f>D38/2</f>
        <v>721.71500000000015</v>
      </c>
      <c r="E11" s="7">
        <f>E38/2</f>
        <v>343.21125000000029</v>
      </c>
      <c r="F11" s="7">
        <f>F38/2</f>
        <v>1586.2581249999985</v>
      </c>
      <c r="G11" s="7">
        <f t="shared" ref="G11:M11" si="2">G38/2</f>
        <v>746.65187499999774</v>
      </c>
      <c r="H11" s="7">
        <f t="shared" si="2"/>
        <v>1618.3456249999999</v>
      </c>
      <c r="I11" s="7">
        <f t="shared" si="2"/>
        <v>2252.1831250000014</v>
      </c>
      <c r="J11" s="7">
        <f t="shared" si="2"/>
        <v>2676.4274999999998</v>
      </c>
      <c r="K11" s="7">
        <f t="shared" si="2"/>
        <v>3727.4987500000007</v>
      </c>
      <c r="L11" s="7">
        <f t="shared" si="2"/>
        <v>5475.6399999999976</v>
      </c>
      <c r="M11" s="7">
        <f t="shared" si="2"/>
        <v>6065.717499999997</v>
      </c>
      <c r="N11" s="7">
        <f>(N38/2)-1</f>
        <v>2750.3574999999964</v>
      </c>
      <c r="O11" s="7">
        <f t="shared" ref="O11:AA11" si="3">O38/2</f>
        <v>2645.717499999997</v>
      </c>
      <c r="P11" s="7">
        <f t="shared" si="3"/>
        <v>2112.1374999999953</v>
      </c>
      <c r="Q11" s="8">
        <f t="shared" si="3"/>
        <v>2027.5249999999924</v>
      </c>
      <c r="R11" s="8">
        <f t="shared" si="3"/>
        <v>1492.7999999999938</v>
      </c>
      <c r="S11" s="8">
        <f t="shared" si="3"/>
        <v>2887.5749999999953</v>
      </c>
      <c r="T11" s="8">
        <f t="shared" si="3"/>
        <v>4560.4006249999929</v>
      </c>
      <c r="U11" s="8">
        <f t="shared" si="3"/>
        <v>2617.4881249999944</v>
      </c>
      <c r="V11" s="39">
        <f t="shared" si="3"/>
        <v>276.83999999999469</v>
      </c>
      <c r="W11" s="8">
        <f t="shared" si="3"/>
        <v>772.46767671427915</v>
      </c>
      <c r="X11" s="8">
        <f t="shared" si="3"/>
        <v>-1647.943947785725</v>
      </c>
      <c r="Y11" s="8">
        <f>Y38/2</f>
        <v>-1236.5293332745659</v>
      </c>
      <c r="Z11" s="8">
        <f t="shared" si="3"/>
        <v>1851.1560352254292</v>
      </c>
      <c r="AA11" s="8">
        <f t="shared" si="3"/>
        <v>4815.5733102254362</v>
      </c>
      <c r="AB11" s="38">
        <f>AB38/2</f>
        <v>9001.2793117254478</v>
      </c>
      <c r="AC11" s="11">
        <f>AC38/2</f>
        <v>11508.649453994069</v>
      </c>
      <c r="AD11" s="11">
        <f>AD38/2</f>
        <v>13013.897258302146</v>
      </c>
      <c r="AE11" s="11">
        <f>AE38/2</f>
        <v>13774.378384187257</v>
      </c>
      <c r="AF11" s="188">
        <f>AF38/2</f>
        <v>13660.746525199494</v>
      </c>
    </row>
    <row r="12" spans="1:32" s="7" customFormat="1" x14ac:dyDescent="0.2">
      <c r="A12" s="7" t="s">
        <v>56</v>
      </c>
      <c r="B12" s="7" t="s">
        <v>30</v>
      </c>
      <c r="C12" s="7">
        <f>C42/2</f>
        <v>446.5</v>
      </c>
      <c r="D12" s="7">
        <f>D42/2</f>
        <v>472.31750000000011</v>
      </c>
      <c r="E12" s="7">
        <f>E42/2</f>
        <v>590.31750000000011</v>
      </c>
      <c r="F12" s="7">
        <f>F42/2</f>
        <v>721.31750000000011</v>
      </c>
      <c r="G12" s="7">
        <f t="shared" ref="G12:AF12" si="4">G42/2</f>
        <v>404.81750000000193</v>
      </c>
      <c r="H12" s="7">
        <f t="shared" si="4"/>
        <v>401.31750000000284</v>
      </c>
      <c r="I12" s="7">
        <f t="shared" si="4"/>
        <v>351.31750000000056</v>
      </c>
      <c r="J12" s="7">
        <f t="shared" si="4"/>
        <v>338.31749999999943</v>
      </c>
      <c r="K12" s="7">
        <f t="shared" si="4"/>
        <v>351.81750000000102</v>
      </c>
      <c r="L12" s="7">
        <f t="shared" si="4"/>
        <v>410.31750000000011</v>
      </c>
      <c r="M12" s="7">
        <f t="shared" si="4"/>
        <v>421.31750000000306</v>
      </c>
      <c r="N12" s="7">
        <f t="shared" si="4"/>
        <v>435.80031500000382</v>
      </c>
      <c r="O12" s="7">
        <f t="shared" si="4"/>
        <v>449.1789020000042</v>
      </c>
      <c r="P12" s="7">
        <f t="shared" si="4"/>
        <v>472.2073145000038</v>
      </c>
      <c r="Q12" s="8">
        <f t="shared" si="4"/>
        <v>497.13549750000516</v>
      </c>
      <c r="R12" s="8">
        <f t="shared" si="4"/>
        <v>522.53073100000802</v>
      </c>
      <c r="S12" s="8">
        <f t="shared" si="4"/>
        <v>529.45758061765332</v>
      </c>
      <c r="T12" s="8">
        <f t="shared" si="4"/>
        <v>649.83554023529905</v>
      </c>
      <c r="U12" s="8">
        <f t="shared" si="4"/>
        <v>687.3208343529484</v>
      </c>
      <c r="V12" s="39">
        <f t="shared" si="4"/>
        <v>763.52104947059343</v>
      </c>
      <c r="W12" s="8">
        <f t="shared" si="4"/>
        <v>773.87541058824002</v>
      </c>
      <c r="X12" s="8">
        <f t="shared" si="4"/>
        <v>799.45422620588795</v>
      </c>
      <c r="Y12" s="8">
        <f t="shared" si="4"/>
        <v>825.91103732353861</v>
      </c>
      <c r="Z12" s="8">
        <f t="shared" si="4"/>
        <v>853.01835694118824</v>
      </c>
      <c r="AA12" s="8">
        <f t="shared" si="4"/>
        <v>881.60331555883761</v>
      </c>
      <c r="AB12" s="38">
        <f t="shared" si="4"/>
        <v>895.46956602647913</v>
      </c>
      <c r="AC12" s="11">
        <f t="shared" si="4"/>
        <v>910.37871949425119</v>
      </c>
      <c r="AD12" s="11">
        <f t="shared" si="4"/>
        <v>924.64029045566429</v>
      </c>
      <c r="AE12" s="11">
        <f t="shared" si="4"/>
        <v>938.31987110463797</v>
      </c>
      <c r="AF12" s="188">
        <f t="shared" si="4"/>
        <v>951.39729337327958</v>
      </c>
    </row>
    <row r="13" spans="1:32" s="8" customFormat="1" x14ac:dyDescent="0.2">
      <c r="A13" s="40" t="s">
        <v>75</v>
      </c>
      <c r="B13" s="8" t="s">
        <v>30</v>
      </c>
      <c r="U13" s="8">
        <f>U41/2</f>
        <v>0</v>
      </c>
      <c r="V13" s="39">
        <f t="shared" ref="V13:AF13" si="5">V41/2</f>
        <v>0</v>
      </c>
      <c r="W13" s="8">
        <f t="shared" si="5"/>
        <v>0</v>
      </c>
      <c r="X13" s="8">
        <f t="shared" si="5"/>
        <v>0</v>
      </c>
      <c r="Y13" s="8">
        <f t="shared" si="5"/>
        <v>0</v>
      </c>
      <c r="Z13" s="8">
        <f t="shared" si="5"/>
        <v>-0.5</v>
      </c>
      <c r="AA13" s="8">
        <f t="shared" si="5"/>
        <v>-1</v>
      </c>
      <c r="AB13" s="38">
        <f t="shared" si="5"/>
        <v>-1.5</v>
      </c>
      <c r="AC13" s="11">
        <f t="shared" si="5"/>
        <v>-1.5</v>
      </c>
      <c r="AD13" s="11">
        <f t="shared" si="5"/>
        <v>-1.5</v>
      </c>
      <c r="AE13" s="11">
        <f t="shared" si="5"/>
        <v>-1.5</v>
      </c>
      <c r="AF13" s="188">
        <f t="shared" si="5"/>
        <v>-1.5</v>
      </c>
    </row>
    <row r="14" spans="1:32" s="7" customFormat="1" x14ac:dyDescent="0.2">
      <c r="A14" s="7" t="s">
        <v>76</v>
      </c>
      <c r="B14" s="7" t="s">
        <v>30</v>
      </c>
      <c r="C14" s="41" t="str">
        <f>+C39</f>
        <v>n/a</v>
      </c>
      <c r="D14" s="41" t="str">
        <f>+D39</f>
        <v>n/a</v>
      </c>
      <c r="E14" s="41" t="str">
        <f>+E39</f>
        <v>n/a</v>
      </c>
      <c r="F14" s="41" t="str">
        <f>+F39</f>
        <v>n/a</v>
      </c>
      <c r="G14" s="41">
        <f>+G39/2</f>
        <v>35</v>
      </c>
      <c r="H14" s="41">
        <f t="shared" ref="H14:AA14" si="6">+H39/2</f>
        <v>39.5</v>
      </c>
      <c r="I14" s="41">
        <f t="shared" si="6"/>
        <v>30.5</v>
      </c>
      <c r="J14" s="41">
        <f t="shared" si="6"/>
        <v>34</v>
      </c>
      <c r="K14" s="41">
        <f t="shared" si="6"/>
        <v>26.5</v>
      </c>
      <c r="L14" s="41">
        <f t="shared" si="6"/>
        <v>22</v>
      </c>
      <c r="M14" s="41">
        <f t="shared" si="6"/>
        <v>20.5</v>
      </c>
      <c r="N14" s="41">
        <f t="shared" si="6"/>
        <v>22</v>
      </c>
      <c r="O14" s="41">
        <f t="shared" si="6"/>
        <v>27</v>
      </c>
      <c r="P14" s="41">
        <f t="shared" si="6"/>
        <v>21.5</v>
      </c>
      <c r="Q14" s="42">
        <f t="shared" si="6"/>
        <v>20</v>
      </c>
      <c r="R14" s="42">
        <f t="shared" si="6"/>
        <v>18</v>
      </c>
      <c r="S14" s="42">
        <f t="shared" si="6"/>
        <v>17</v>
      </c>
      <c r="T14" s="42">
        <f t="shared" si="6"/>
        <v>15.5</v>
      </c>
      <c r="U14" s="42">
        <f t="shared" si="6"/>
        <v>23.5</v>
      </c>
      <c r="V14" s="43">
        <f t="shared" si="6"/>
        <v>28.990893499999999</v>
      </c>
      <c r="W14" s="42">
        <f t="shared" si="6"/>
        <v>29.2927505</v>
      </c>
      <c r="X14" s="42">
        <f t="shared" si="6"/>
        <v>19.860441999999999</v>
      </c>
      <c r="Y14" s="42">
        <f>+Y39/2</f>
        <v>19.6341185</v>
      </c>
      <c r="Z14" s="42">
        <f t="shared" si="6"/>
        <v>18.951650000000001</v>
      </c>
      <c r="AA14" s="42">
        <f t="shared" si="6"/>
        <v>18.367251499999998</v>
      </c>
      <c r="AB14" s="44">
        <f>+AB39/2</f>
        <v>19</v>
      </c>
      <c r="AC14" s="189">
        <f>+AC39/2</f>
        <v>21.682182705882354</v>
      </c>
      <c r="AD14" s="189">
        <f>+AD39/2</f>
        <v>21.682182705882354</v>
      </c>
      <c r="AE14" s="189">
        <f>+AE39/2</f>
        <v>21.682182705882354</v>
      </c>
      <c r="AF14" s="190">
        <f>+AF39/2</f>
        <v>21.682182705882354</v>
      </c>
    </row>
    <row r="15" spans="1:32" s="7" customFormat="1" x14ac:dyDescent="0.2">
      <c r="A15" s="7" t="s">
        <v>57</v>
      </c>
      <c r="B15" s="7" t="s">
        <v>36</v>
      </c>
      <c r="C15" s="7">
        <f>'[2]initial ufl'!C12</f>
        <v>0</v>
      </c>
      <c r="D15" s="7">
        <f>'[2]initial ufl'!D12</f>
        <v>0</v>
      </c>
      <c r="E15" s="7">
        <f>'[2]initial ufl'!E12</f>
        <v>0</v>
      </c>
      <c r="F15" s="7">
        <f>'[2]initial ufl'!F12</f>
        <v>2264</v>
      </c>
      <c r="G15" s="7">
        <f>'[2]initial ufl'!G12</f>
        <v>2090</v>
      </c>
      <c r="H15" s="7">
        <f>'[2]initial ufl'!H12</f>
        <v>1916</v>
      </c>
      <c r="I15" s="7">
        <f>'[2]initial ufl'!I12</f>
        <v>1742</v>
      </c>
      <c r="J15" s="7">
        <f>'[2]initial ufl'!J12</f>
        <v>1568</v>
      </c>
      <c r="K15" s="7">
        <f>'[2]initial ufl'!K12</f>
        <v>1394</v>
      </c>
      <c r="L15" s="7">
        <f>'[2]initial ufl'!L12</f>
        <v>1220</v>
      </c>
      <c r="M15" s="7">
        <f>'[2]initial ufl'!M12</f>
        <v>1046</v>
      </c>
      <c r="N15" s="7">
        <f>'[2]initial ufl'!N12-1</f>
        <v>871</v>
      </c>
      <c r="O15" s="7">
        <f>'[2]initial ufl'!O12</f>
        <v>698</v>
      </c>
      <c r="P15" s="7">
        <f>'[2]initial ufl'!P12</f>
        <v>524</v>
      </c>
      <c r="Q15" s="8">
        <f>'[2]initial ufl'!Q12</f>
        <v>350</v>
      </c>
      <c r="R15" s="8">
        <f>'[2]initial ufl'!R12</f>
        <v>176</v>
      </c>
      <c r="S15" s="8">
        <f>'[2]initial ufl'!S12</f>
        <v>0</v>
      </c>
      <c r="T15" s="8">
        <f>'[2]initial ufl'!T12</f>
        <v>0</v>
      </c>
      <c r="U15" s="8">
        <f>'[2]initial ufl'!U12</f>
        <v>0</v>
      </c>
      <c r="V15" s="39">
        <f>'[2]initial ufl'!V12</f>
        <v>0</v>
      </c>
      <c r="W15" s="8">
        <f>'[2]initial ufl'!W12</f>
        <v>0</v>
      </c>
      <c r="X15" s="8">
        <f>'[2]initial ufl'!X12</f>
        <v>0</v>
      </c>
      <c r="Y15" s="8">
        <f>'[2]initial ufl'!Y12</f>
        <v>0</v>
      </c>
      <c r="Z15" s="8">
        <f>'[2]initial ufl'!Z12</f>
        <v>0</v>
      </c>
      <c r="AA15" s="8">
        <f>'[2]initial ufl'!AA12</f>
        <v>0</v>
      </c>
      <c r="AB15" s="38">
        <f>'[2]initial ufl'!AB12</f>
        <v>0</v>
      </c>
      <c r="AC15" s="11">
        <f>'[2]initial ufl'!AC12</f>
        <v>0</v>
      </c>
      <c r="AD15" s="11">
        <f>'[2]initial ufl'!AD12</f>
        <v>0</v>
      </c>
      <c r="AE15" s="11">
        <f>'[2]initial ufl'!AE12</f>
        <v>0</v>
      </c>
      <c r="AF15" s="188">
        <f>'[2]initial ufl'!AF12</f>
        <v>0</v>
      </c>
    </row>
    <row r="16" spans="1:32" s="7" customFormat="1" x14ac:dyDescent="0.2">
      <c r="A16" s="7" t="s">
        <v>58</v>
      </c>
      <c r="B16" s="7" t="s">
        <v>39</v>
      </c>
      <c r="C16" s="24" t="s">
        <v>77</v>
      </c>
      <c r="D16" s="24" t="s">
        <v>77</v>
      </c>
      <c r="E16" s="24" t="s">
        <v>77</v>
      </c>
      <c r="F16" s="24">
        <f>[2]contributions!C52*-1</f>
        <v>118.5</v>
      </c>
      <c r="G16" s="24">
        <f>[2]contributions!D52*-1</f>
        <v>179</v>
      </c>
      <c r="H16" s="24">
        <f>[2]contributions!E52*-1</f>
        <v>136</v>
      </c>
      <c r="I16" s="24">
        <f>[2]contributions!F52*-1</f>
        <v>-18.5</v>
      </c>
      <c r="J16" s="24">
        <f>[2]contributions!G52*-1</f>
        <v>-271.5</v>
      </c>
      <c r="K16" s="24">
        <f>[2]contributions!H52*-1</f>
        <v>-479.5</v>
      </c>
      <c r="L16" s="24">
        <f>[2]contributions!I52*-1</f>
        <v>-459.5</v>
      </c>
      <c r="M16" s="24">
        <f>[2]contributions!J52*-1</f>
        <v>-425</v>
      </c>
      <c r="N16" s="24">
        <f>[2]contributions!K52*-1</f>
        <v>-385.51718499999993</v>
      </c>
      <c r="O16" s="24">
        <f>[2]contributions!L52*-1</f>
        <v>-342.138598</v>
      </c>
      <c r="P16" s="24">
        <f>[2]contributions!M52*-1</f>
        <v>-289.1101855</v>
      </c>
      <c r="Q16" s="45">
        <f>[2]contributions!N52*-1</f>
        <v>-234.68200250000001</v>
      </c>
      <c r="R16" s="45">
        <f>[2]contributions!O52*-1</f>
        <v>-173.78676899999999</v>
      </c>
      <c r="S16" s="45">
        <f>[2]contributions!P52*-1</f>
        <v>-130.8452135</v>
      </c>
      <c r="T16" s="45">
        <f>[2]contributions!Q52*-1</f>
        <v>38.547452000000021</v>
      </c>
      <c r="U16" s="45">
        <f>[2]contributions!R52*-1</f>
        <v>112.54745200000002</v>
      </c>
      <c r="V16" s="46">
        <f>[2]contributions!S52*-1</f>
        <v>177.26237300000003</v>
      </c>
      <c r="W16" s="45">
        <f>[2]contributions!T52*-1</f>
        <v>190.22886857142856</v>
      </c>
      <c r="X16" s="45">
        <f>[2]contributions!U52*-1</f>
        <v>201.82239007142852</v>
      </c>
      <c r="Y16" s="45">
        <f>[2]contributions!V52*-1</f>
        <v>222.15202314285705</v>
      </c>
      <c r="Z16" s="45">
        <f>[2]contributions!W52*-1</f>
        <v>238.274048642857</v>
      </c>
      <c r="AA16" s="45">
        <f>[2]contributions!X52*-1</f>
        <v>255.87371314285701</v>
      </c>
      <c r="AB16" s="47">
        <f>[2]contributions!Y52*-1</f>
        <v>254.25466949285703</v>
      </c>
      <c r="AC16" s="191">
        <f>[2]contributions!Z52*-1</f>
        <v>247.6068075315182</v>
      </c>
      <c r="AD16" s="191">
        <f>[2]contributions!AA52*-1</f>
        <v>241.74880494170486</v>
      </c>
      <c r="AE16" s="191">
        <f>[2]contributions!AB52*-1</f>
        <v>234.62797737593644</v>
      </c>
      <c r="AF16" s="192">
        <f>[2]contributions!AC52*-1</f>
        <v>227.2356006387343</v>
      </c>
    </row>
    <row r="17" spans="1:32" s="19" customFormat="1" ht="15.75" x14ac:dyDescent="0.25">
      <c r="A17" s="17" t="s">
        <v>173</v>
      </c>
      <c r="B17" s="18" t="s">
        <v>40</v>
      </c>
      <c r="C17" s="25">
        <f t="shared" ref="C17:Q17" si="7">SUM(C8:C16)</f>
        <v>2580</v>
      </c>
      <c r="D17" s="25">
        <f t="shared" si="7"/>
        <v>2585.0325000000003</v>
      </c>
      <c r="E17" s="25">
        <f t="shared" si="7"/>
        <v>2437.5287500000004</v>
      </c>
      <c r="F17" s="25">
        <f t="shared" si="7"/>
        <v>4833.5756249999986</v>
      </c>
      <c r="G17" s="193">
        <f t="shared" si="7"/>
        <v>4758.4693749999997</v>
      </c>
      <c r="H17" s="193">
        <f t="shared" si="7"/>
        <v>4568.6631250000028</v>
      </c>
      <c r="I17" s="193">
        <f t="shared" si="7"/>
        <v>4017.5006250000019</v>
      </c>
      <c r="J17" s="193">
        <f t="shared" si="7"/>
        <v>3129.744999999999</v>
      </c>
      <c r="K17" s="193">
        <f t="shared" si="7"/>
        <v>2146.8162500000017</v>
      </c>
      <c r="L17" s="193">
        <f t="shared" si="7"/>
        <v>1321.9574999999977</v>
      </c>
      <c r="M17" s="193">
        <f t="shared" si="7"/>
        <v>282.03500000000008</v>
      </c>
      <c r="N17" s="193">
        <f t="shared" si="7"/>
        <v>-336.35936999999967</v>
      </c>
      <c r="O17" s="193">
        <f t="shared" si="7"/>
        <v>-791.24219599999878</v>
      </c>
      <c r="P17" s="193">
        <f t="shared" si="7"/>
        <v>-1233.2653710000009</v>
      </c>
      <c r="Q17" s="193">
        <f t="shared" si="7"/>
        <v>-1691.0215050000024</v>
      </c>
      <c r="R17" s="194">
        <f t="shared" ref="R17:AA17" si="8">SUM(R8:R16)</f>
        <v>-2125.956037999998</v>
      </c>
      <c r="S17" s="194">
        <f t="shared" si="8"/>
        <v>-2561.812632882351</v>
      </c>
      <c r="T17" s="194">
        <f t="shared" si="8"/>
        <v>-3016.2163827647082</v>
      </c>
      <c r="U17" s="194">
        <f t="shared" si="8"/>
        <v>-4026.6435886470572</v>
      </c>
      <c r="V17" s="195">
        <f t="shared" si="8"/>
        <v>-5005.385684029412</v>
      </c>
      <c r="W17" s="194">
        <f t="shared" si="8"/>
        <v>-5798.6352936260528</v>
      </c>
      <c r="X17" s="194">
        <f t="shared" si="8"/>
        <v>-6622.8068895084089</v>
      </c>
      <c r="Y17" s="194">
        <f t="shared" si="8"/>
        <v>-7123.8321543081702</v>
      </c>
      <c r="Z17" s="194">
        <f t="shared" si="8"/>
        <v>-7710.5999091905251</v>
      </c>
      <c r="AA17" s="194">
        <f t="shared" si="8"/>
        <v>-8667.0824095728694</v>
      </c>
      <c r="AB17" s="196">
        <f>SUM(AB8:AB16)</f>
        <v>-10146.996452755217</v>
      </c>
      <c r="AC17" s="197">
        <f>SUM(AC8:AC16)</f>
        <v>-12270.54140867866</v>
      </c>
      <c r="AD17" s="197">
        <f>SUM(AD8:AD16)</f>
        <v>-14828.832650718925</v>
      </c>
      <c r="AE17" s="197">
        <f>SUM(AE8:AE16)</f>
        <v>-17739.728708798732</v>
      </c>
      <c r="AF17" s="198">
        <f>SUM(AF8:AF16)</f>
        <v>-20955.899667972204</v>
      </c>
    </row>
    <row r="18" spans="1:32" s="19" customFormat="1" ht="15.75" x14ac:dyDescent="0.25">
      <c r="A18" s="17" t="s">
        <v>174</v>
      </c>
      <c r="B18" s="18" t="s">
        <v>175</v>
      </c>
      <c r="C18" s="199">
        <f>'OTPP Valuation Allowance'!C41</f>
        <v>0</v>
      </c>
      <c r="D18" s="199">
        <f>'OTPP Valuation Allowance'!D41</f>
        <v>0</v>
      </c>
      <c r="E18" s="199">
        <f>'OTPP Valuation Allowance'!E41</f>
        <v>0</v>
      </c>
      <c r="F18" s="199">
        <f>'OTPP Valuation Allowance'!F41</f>
        <v>0</v>
      </c>
      <c r="G18" s="199">
        <f>'OTPP Valuation Allowance'!G41</f>
        <v>0</v>
      </c>
      <c r="H18" s="199">
        <f>'OTPP Valuation Allowance'!H41</f>
        <v>0</v>
      </c>
      <c r="I18" s="199">
        <f>'OTPP Valuation Allowance'!I41</f>
        <v>0</v>
      </c>
      <c r="J18" s="199">
        <f>'OTPP Valuation Allowance'!J41</f>
        <v>0</v>
      </c>
      <c r="K18" s="199">
        <f>'OTPP Valuation Allowance'!K41</f>
        <v>0</v>
      </c>
      <c r="L18" s="199">
        <f>'OTPP Valuation Allowance'!L41</f>
        <v>0</v>
      </c>
      <c r="M18" s="199">
        <f>'OTPP Valuation Allowance'!M41</f>
        <v>0</v>
      </c>
      <c r="N18" s="199">
        <f>'OTPP Valuation Allowance'!N41</f>
        <v>336.35936999999967</v>
      </c>
      <c r="O18" s="199">
        <f>'OTPP Valuation Allowance'!O41</f>
        <v>0</v>
      </c>
      <c r="P18" s="199">
        <f>'OTPP Valuation Allowance'!P41</f>
        <v>1233.2653710000009</v>
      </c>
      <c r="Q18" s="199">
        <f>'OTPP Valuation Allowance'!Q41</f>
        <v>1691.0215050000024</v>
      </c>
      <c r="R18" s="199">
        <f>'OTPP Valuation Allowance'!R41</f>
        <v>2125.956037999998</v>
      </c>
      <c r="S18" s="199">
        <f>'OTPP Valuation Allowance'!S41</f>
        <v>2561.812632882351</v>
      </c>
      <c r="T18" s="199">
        <f>'OTPP Valuation Allowance'!T41</f>
        <v>3016.2163827647082</v>
      </c>
      <c r="U18" s="199">
        <f>'OTPP Valuation Allowance'!U41</f>
        <v>0</v>
      </c>
      <c r="V18" s="199">
        <f>'OTPP Valuation Allowance'!V41</f>
        <v>0</v>
      </c>
      <c r="W18" s="199">
        <f>'OTPP Valuation Allowance'!W41</f>
        <v>3243.1029703403319</v>
      </c>
      <c r="X18" s="199">
        <f>'OTPP Valuation Allowance'!X41</f>
        <v>5681.8629417226839</v>
      </c>
      <c r="Y18" s="199">
        <f>'OTPP Valuation Allowance'!Y41</f>
        <v>7123.8321543081702</v>
      </c>
      <c r="Z18" s="199">
        <f>'OTPP Valuation Allowance'!Z41</f>
        <v>7710.5999091905251</v>
      </c>
      <c r="AA18" s="199">
        <f>'OTPP Valuation Allowance'!AA41</f>
        <v>8667.0824095728694</v>
      </c>
      <c r="AB18" s="200">
        <f>'OTPP Valuation Allowance'!AB41</f>
        <v>10146.996452755217</v>
      </c>
      <c r="AC18" s="201">
        <f>'OTPP Valuation Allowance'!AC41</f>
        <v>12270.54140867866</v>
      </c>
      <c r="AD18" s="201">
        <f>'OTPP Valuation Allowance'!AD41</f>
        <v>14828.832650718925</v>
      </c>
      <c r="AE18" s="201">
        <f>'OTPP Valuation Allowance'!AE41</f>
        <v>17739.728708798732</v>
      </c>
      <c r="AF18" s="202">
        <f>'OTPP Valuation Allowance'!AF41</f>
        <v>20955.899667972204</v>
      </c>
    </row>
    <row r="19" spans="1:32" s="18" customFormat="1" ht="18.75" thickBot="1" x14ac:dyDescent="0.3">
      <c r="A19" s="203" t="s">
        <v>176</v>
      </c>
      <c r="B19" s="203"/>
      <c r="C19" s="203">
        <f t="shared" ref="C19:F19" si="9">C17+C18</f>
        <v>2580</v>
      </c>
      <c r="D19" s="203">
        <f t="shared" si="9"/>
        <v>2585.0325000000003</v>
      </c>
      <c r="E19" s="203">
        <f t="shared" si="9"/>
        <v>2437.5287500000004</v>
      </c>
      <c r="F19" s="203">
        <f t="shared" si="9"/>
        <v>4833.5756249999986</v>
      </c>
      <c r="G19" s="203">
        <f>G17+G18</f>
        <v>4758.4693749999997</v>
      </c>
      <c r="H19" s="203">
        <f t="shared" ref="H19:AF19" si="10">H17+H18</f>
        <v>4568.6631250000028</v>
      </c>
      <c r="I19" s="203">
        <f t="shared" si="10"/>
        <v>4017.5006250000019</v>
      </c>
      <c r="J19" s="203">
        <f t="shared" si="10"/>
        <v>3129.744999999999</v>
      </c>
      <c r="K19" s="203">
        <f t="shared" si="10"/>
        <v>2146.8162500000017</v>
      </c>
      <c r="L19" s="203">
        <f t="shared" si="10"/>
        <v>1321.9574999999977</v>
      </c>
      <c r="M19" s="203">
        <f t="shared" si="10"/>
        <v>282.03500000000008</v>
      </c>
      <c r="N19" s="203">
        <f t="shared" si="10"/>
        <v>0</v>
      </c>
      <c r="O19" s="203">
        <f t="shared" si="10"/>
        <v>-791.24219599999878</v>
      </c>
      <c r="P19" s="203">
        <f t="shared" si="10"/>
        <v>0</v>
      </c>
      <c r="Q19" s="203">
        <f t="shared" si="10"/>
        <v>0</v>
      </c>
      <c r="R19" s="203">
        <f t="shared" si="10"/>
        <v>0</v>
      </c>
      <c r="S19" s="203">
        <f t="shared" si="10"/>
        <v>0</v>
      </c>
      <c r="T19" s="203">
        <f t="shared" si="10"/>
        <v>0</v>
      </c>
      <c r="U19" s="203">
        <f t="shared" si="10"/>
        <v>-4026.6435886470572</v>
      </c>
      <c r="V19" s="203">
        <f t="shared" si="10"/>
        <v>-5005.385684029412</v>
      </c>
      <c r="W19" s="203">
        <f t="shared" si="10"/>
        <v>-2555.5323232857208</v>
      </c>
      <c r="X19" s="203">
        <f t="shared" si="10"/>
        <v>-940.94394778572496</v>
      </c>
      <c r="Y19" s="203">
        <f t="shared" si="10"/>
        <v>0</v>
      </c>
      <c r="Z19" s="203">
        <f t="shared" si="10"/>
        <v>0</v>
      </c>
      <c r="AA19" s="203">
        <f t="shared" si="10"/>
        <v>0</v>
      </c>
      <c r="AB19" s="204">
        <f t="shared" si="10"/>
        <v>0</v>
      </c>
      <c r="AC19" s="205">
        <f t="shared" si="10"/>
        <v>0</v>
      </c>
      <c r="AD19" s="205">
        <f t="shared" si="10"/>
        <v>0</v>
      </c>
      <c r="AE19" s="205">
        <f t="shared" si="10"/>
        <v>0</v>
      </c>
      <c r="AF19" s="206">
        <f t="shared" si="10"/>
        <v>0</v>
      </c>
    </row>
    <row r="20" spans="1:32" s="18" customFormat="1" ht="13.5" thickTop="1" x14ac:dyDescent="0.2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207"/>
      <c r="AC20" s="10"/>
      <c r="AD20" s="10"/>
      <c r="AE20" s="10"/>
      <c r="AF20" s="208"/>
    </row>
    <row r="21" spans="1:32" s="18" customFormat="1" hidden="1" outlineLevel="1" x14ac:dyDescent="0.2">
      <c r="N21" s="18" t="s">
        <v>41</v>
      </c>
      <c r="O21" s="49">
        <f>O17*1000000</f>
        <v>-791242195.99999881</v>
      </c>
      <c r="P21" s="49">
        <f t="shared" ref="P21:AB21" si="11">P17*1000000</f>
        <v>-1233265371.000001</v>
      </c>
      <c r="Q21" s="49">
        <f t="shared" si="11"/>
        <v>-1691021505.0000024</v>
      </c>
      <c r="R21" s="49">
        <f t="shared" si="11"/>
        <v>-2125956037.9999981</v>
      </c>
      <c r="S21" s="49">
        <f t="shared" si="11"/>
        <v>-2561812632.8823509</v>
      </c>
      <c r="T21" s="49">
        <f t="shared" si="11"/>
        <v>-3016216382.764708</v>
      </c>
      <c r="U21" s="50">
        <f t="shared" si="11"/>
        <v>-4026643588.6470571</v>
      </c>
      <c r="V21" s="50">
        <f t="shared" si="11"/>
        <v>-5005385684.0294123</v>
      </c>
      <c r="W21" s="50">
        <f t="shared" si="11"/>
        <v>-5798635293.6260529</v>
      </c>
      <c r="X21" s="50">
        <f t="shared" si="11"/>
        <v>-6622806889.5084085</v>
      </c>
      <c r="Y21" s="50">
        <f t="shared" si="11"/>
        <v>-7123832154.3081703</v>
      </c>
      <c r="Z21" s="9">
        <f t="shared" si="11"/>
        <v>-7710599909.1905251</v>
      </c>
      <c r="AA21" s="9">
        <f t="shared" si="11"/>
        <v>-8667082409.5728703</v>
      </c>
      <c r="AB21" s="48">
        <f t="shared" si="11"/>
        <v>-10146996452.755217</v>
      </c>
      <c r="AC21" s="209"/>
      <c r="AD21" s="209"/>
      <c r="AE21" s="209"/>
      <c r="AF21" s="210"/>
    </row>
    <row r="22" spans="1:32" s="18" customFormat="1" collapsed="1" x14ac:dyDescent="0.2">
      <c r="O22" s="211">
        <f>O19*1000000</f>
        <v>-791242195.99999881</v>
      </c>
      <c r="P22" s="211">
        <f t="shared" ref="P22:AB22" si="12">P19*1000000</f>
        <v>0</v>
      </c>
      <c r="Q22" s="211">
        <f t="shared" si="12"/>
        <v>0</v>
      </c>
      <c r="R22" s="211">
        <f t="shared" si="12"/>
        <v>0</v>
      </c>
      <c r="S22" s="211">
        <f t="shared" si="12"/>
        <v>0</v>
      </c>
      <c r="T22" s="211">
        <f t="shared" si="12"/>
        <v>0</v>
      </c>
      <c r="U22" s="211">
        <f t="shared" si="12"/>
        <v>-4026643588.6470571</v>
      </c>
      <c r="V22" s="211">
        <f t="shared" si="12"/>
        <v>-5005385684.0294123</v>
      </c>
      <c r="W22" s="211">
        <f t="shared" si="12"/>
        <v>-2555532323.2857208</v>
      </c>
      <c r="X22" s="211">
        <f t="shared" si="12"/>
        <v>-940943947.785725</v>
      </c>
      <c r="Y22" s="211">
        <f t="shared" si="12"/>
        <v>0</v>
      </c>
      <c r="Z22" s="211">
        <f t="shared" si="12"/>
        <v>0</v>
      </c>
      <c r="AA22" s="211">
        <f t="shared" si="12"/>
        <v>0</v>
      </c>
      <c r="AB22" s="212">
        <f t="shared" si="12"/>
        <v>0</v>
      </c>
      <c r="AC22" s="209"/>
      <c r="AD22" s="209"/>
      <c r="AE22" s="209"/>
      <c r="AF22" s="210"/>
    </row>
    <row r="23" spans="1:32" s="18" customFormat="1" x14ac:dyDescent="0.2">
      <c r="O23" s="211"/>
      <c r="P23" s="211"/>
      <c r="Q23" s="211"/>
      <c r="R23" s="211"/>
      <c r="S23" s="211"/>
      <c r="T23" s="211"/>
      <c r="U23" s="211"/>
      <c r="V23" s="211"/>
      <c r="W23" s="211"/>
      <c r="X23" s="211"/>
      <c r="Y23" s="211"/>
      <c r="Z23" s="211"/>
      <c r="AA23" s="211"/>
      <c r="AB23" s="212"/>
      <c r="AC23" s="209"/>
      <c r="AD23" s="209"/>
      <c r="AE23" s="209"/>
      <c r="AF23" s="210"/>
    </row>
    <row r="24" spans="1:32" s="18" customFormat="1" x14ac:dyDescent="0.2">
      <c r="A24" s="12" t="s">
        <v>59</v>
      </c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48"/>
      <c r="AC24" s="10"/>
      <c r="AD24" s="10"/>
      <c r="AE24" s="10"/>
      <c r="AF24" s="208"/>
    </row>
    <row r="25" spans="1:32" s="18" customFormat="1" x14ac:dyDescent="0.2">
      <c r="A25" s="18" t="s">
        <v>60</v>
      </c>
      <c r="B25" s="18" t="s">
        <v>61</v>
      </c>
      <c r="C25" s="213"/>
      <c r="D25" s="213"/>
      <c r="E25" s="213"/>
      <c r="F25" s="213"/>
      <c r="G25" s="18">
        <f>F19</f>
        <v>4833.5756249999986</v>
      </c>
      <c r="H25" s="18">
        <f>G19</f>
        <v>4758.4693749999997</v>
      </c>
      <c r="I25" s="18">
        <f t="shared" ref="I25:AF25" si="13">H19</f>
        <v>4568.6631250000028</v>
      </c>
      <c r="J25" s="18">
        <f t="shared" si="13"/>
        <v>4017.5006250000019</v>
      </c>
      <c r="K25" s="18">
        <f t="shared" si="13"/>
        <v>3129.744999999999</v>
      </c>
      <c r="L25" s="18">
        <f t="shared" si="13"/>
        <v>2146.8162500000017</v>
      </c>
      <c r="M25" s="18">
        <f t="shared" si="13"/>
        <v>1321.9574999999977</v>
      </c>
      <c r="N25" s="18">
        <f t="shared" si="13"/>
        <v>282.03500000000008</v>
      </c>
      <c r="O25" s="18">
        <f t="shared" si="13"/>
        <v>0</v>
      </c>
      <c r="P25" s="18">
        <f t="shared" si="13"/>
        <v>-791.24219599999878</v>
      </c>
      <c r="Q25" s="18">
        <f t="shared" si="13"/>
        <v>0</v>
      </c>
      <c r="R25" s="18">
        <f t="shared" si="13"/>
        <v>0</v>
      </c>
      <c r="S25" s="18">
        <f t="shared" si="13"/>
        <v>0</v>
      </c>
      <c r="T25" s="18">
        <f t="shared" si="13"/>
        <v>0</v>
      </c>
      <c r="U25" s="18">
        <f t="shared" si="13"/>
        <v>0</v>
      </c>
      <c r="V25" s="18">
        <f t="shared" si="13"/>
        <v>-4026.6435886470572</v>
      </c>
      <c r="W25" s="18">
        <f t="shared" si="13"/>
        <v>-5005.385684029412</v>
      </c>
      <c r="X25" s="18">
        <f t="shared" si="13"/>
        <v>-2555.5323232857208</v>
      </c>
      <c r="Y25" s="18">
        <f t="shared" si="13"/>
        <v>-940.94394778572496</v>
      </c>
      <c r="Z25" s="18">
        <f t="shared" si="13"/>
        <v>0</v>
      </c>
      <c r="AA25" s="18">
        <f t="shared" si="13"/>
        <v>0</v>
      </c>
      <c r="AB25" s="48">
        <f t="shared" si="13"/>
        <v>0</v>
      </c>
      <c r="AC25" s="10">
        <f t="shared" si="13"/>
        <v>0</v>
      </c>
      <c r="AD25" s="10">
        <f t="shared" si="13"/>
        <v>0</v>
      </c>
      <c r="AE25" s="10">
        <f t="shared" si="13"/>
        <v>0</v>
      </c>
      <c r="AF25" s="208">
        <f t="shared" si="13"/>
        <v>0</v>
      </c>
    </row>
    <row r="26" spans="1:32" s="18" customFormat="1" x14ac:dyDescent="0.2">
      <c r="A26" s="18" t="s">
        <v>62</v>
      </c>
      <c r="B26" s="18" t="s">
        <v>63</v>
      </c>
      <c r="C26" s="213"/>
      <c r="D26" s="213"/>
      <c r="E26" s="213"/>
      <c r="F26" s="213"/>
      <c r="G26" s="18">
        <f>'OTPP expense'!G19</f>
        <v>490.89374999999995</v>
      </c>
      <c r="H26" s="18">
        <f>'OTPP expense'!H19</f>
        <v>496.19374999999991</v>
      </c>
      <c r="I26" s="18">
        <f>'OTPP expense'!I19</f>
        <v>374.83750000000009</v>
      </c>
      <c r="J26" s="18">
        <f>'OTPP expense'!J19</f>
        <v>244.24437499999999</v>
      </c>
      <c r="K26" s="18">
        <f>'OTPP expense'!K19</f>
        <v>126.07124999999996</v>
      </c>
      <c r="L26" s="18">
        <f>'OTPP expense'!L19</f>
        <v>-157.8587500000001</v>
      </c>
      <c r="M26" s="18">
        <f>'OTPP expense'!M19</f>
        <v>-404.9224999999999</v>
      </c>
      <c r="N26" s="18">
        <f>'OTPP expense'!N19</f>
        <v>29.139999999999873</v>
      </c>
      <c r="O26" s="18">
        <f>'OTPP expense'!O19</f>
        <v>221.36000000000013</v>
      </c>
      <c r="P26" s="18">
        <f>'OTPP expense'!P19</f>
        <v>241.41999999999962</v>
      </c>
      <c r="Q26" s="9">
        <f>'OTPP expense'!Q19</f>
        <v>250.38749999999982</v>
      </c>
      <c r="R26" s="9">
        <f>'OTPP expense'!R19</f>
        <v>305.27499999999964</v>
      </c>
      <c r="S26" s="9">
        <f>'OTPP expense'!S19</f>
        <v>359.26029411764716</v>
      </c>
      <c r="T26" s="9">
        <f>'OTPP expense'!T19</f>
        <v>353.81091911764702</v>
      </c>
      <c r="U26" s="9">
        <f>'OTPP expense'!U19</f>
        <v>59.572794117647149</v>
      </c>
      <c r="V26" s="9">
        <f>'OTPP expense'!V19</f>
        <v>265.82806261764733</v>
      </c>
      <c r="W26" s="9">
        <f>'OTPP expense'!W19</f>
        <v>523.01225640336088</v>
      </c>
      <c r="X26" s="9">
        <f>'OTPP expense'!X19</f>
        <v>519.14136111764719</v>
      </c>
      <c r="Y26" s="9">
        <f>'OTPP expense'!Y19</f>
        <v>892.03170120023663</v>
      </c>
      <c r="Z26" s="9">
        <f>'OTPP expense'!Z19</f>
        <v>874.98819411764703</v>
      </c>
      <c r="AA26" s="9">
        <f>'OTPP expense'!AA19</f>
        <v>568.81817061764684</v>
      </c>
      <c r="AB26" s="48">
        <f>'OTPP expense'!AB19</f>
        <v>118.32404411764651</v>
      </c>
      <c r="AC26" s="10">
        <f>'OTPP expense'!AC19</f>
        <v>-459.36863090785755</v>
      </c>
      <c r="AD26" s="10">
        <f>'OTPP expense'!AD19</f>
        <v>-825.65879900649043</v>
      </c>
      <c r="AE26" s="10">
        <f>'OTPP expense'!AE19</f>
        <v>-1116.7412651971297</v>
      </c>
      <c r="AF26" s="208">
        <f>'OTPP expense'!AF19</f>
        <v>-1358.3618446496812</v>
      </c>
    </row>
    <row r="27" spans="1:32" s="18" customFormat="1" x14ac:dyDescent="0.2">
      <c r="A27" s="214" t="s">
        <v>177</v>
      </c>
      <c r="B27" s="215" t="s">
        <v>63</v>
      </c>
      <c r="C27" s="216"/>
      <c r="D27" s="216"/>
      <c r="E27" s="216"/>
      <c r="F27" s="216"/>
      <c r="G27" s="214">
        <f>'OTPP expense'!G20</f>
        <v>0</v>
      </c>
      <c r="H27" s="214">
        <f>'OTPP expense'!H20</f>
        <v>0</v>
      </c>
      <c r="I27" s="214">
        <f>'OTPP expense'!I20</f>
        <v>0</v>
      </c>
      <c r="J27" s="214">
        <f>'OTPP expense'!J20</f>
        <v>0</v>
      </c>
      <c r="K27" s="214">
        <f>'OTPP expense'!K20</f>
        <v>0</v>
      </c>
      <c r="L27" s="214">
        <f>'OTPP expense'!L20</f>
        <v>0</v>
      </c>
      <c r="M27" s="214">
        <f>'OTPP expense'!M20</f>
        <v>0</v>
      </c>
      <c r="N27" s="214">
        <f>'OTPP expense'!N20</f>
        <v>336.35936999999967</v>
      </c>
      <c r="O27" s="214">
        <f>'OTPP expense'!O20</f>
        <v>-336.35936999999967</v>
      </c>
      <c r="P27" s="214">
        <f>'OTPP expense'!P20</f>
        <v>1233.2653710000009</v>
      </c>
      <c r="Q27" s="214">
        <f>'OTPP expense'!Q20</f>
        <v>457.75613400000157</v>
      </c>
      <c r="R27" s="214">
        <f>'OTPP expense'!R20</f>
        <v>434.93453299999555</v>
      </c>
      <c r="S27" s="214">
        <f>'OTPP expense'!S20</f>
        <v>435.85659488235297</v>
      </c>
      <c r="T27" s="214">
        <f>'OTPP expense'!T20</f>
        <v>454.40374988235726</v>
      </c>
      <c r="U27" s="214">
        <f>'OTPP expense'!U20</f>
        <v>-3016.2163827647082</v>
      </c>
      <c r="V27" s="214">
        <f>'OTPP expense'!V20</f>
        <v>0</v>
      </c>
      <c r="W27" s="214">
        <f>'OTPP expense'!W20</f>
        <v>3243.1029703403319</v>
      </c>
      <c r="X27" s="214">
        <f>'OTPP expense'!X20</f>
        <v>2438.759971382352</v>
      </c>
      <c r="Y27" s="214">
        <f>'OTPP expense'!Y20</f>
        <v>1441.9692125854863</v>
      </c>
      <c r="Z27" s="214">
        <f>'OTPP expense'!Z20</f>
        <v>586.76775488235489</v>
      </c>
      <c r="AA27" s="214">
        <f>'OTPP expense'!AA20</f>
        <v>956.48250038234437</v>
      </c>
      <c r="AB27" s="217">
        <f>'OTPP expense'!AB20</f>
        <v>1479.9140431823471</v>
      </c>
      <c r="AC27" s="10">
        <f>'OTPP expense'!AC20</f>
        <v>2123.5449559234439</v>
      </c>
      <c r="AD27" s="10">
        <f>'OTPP expense'!AD20</f>
        <v>2558.2912420402645</v>
      </c>
      <c r="AE27" s="10">
        <f>'OTPP expense'!AE20</f>
        <v>2910.8960580798066</v>
      </c>
      <c r="AF27" s="208">
        <f>'OTPP expense'!AF20</f>
        <v>3216.1709591734725</v>
      </c>
    </row>
    <row r="28" spans="1:32" s="18" customFormat="1" x14ac:dyDescent="0.2">
      <c r="A28" s="18" t="s">
        <v>64</v>
      </c>
      <c r="B28" s="18" t="s">
        <v>65</v>
      </c>
      <c r="C28" s="213"/>
      <c r="D28" s="213"/>
      <c r="E28" s="213"/>
      <c r="F28" s="213"/>
      <c r="G28" s="26">
        <f>'[2]Data Input'!H46*-1</f>
        <v>-566</v>
      </c>
      <c r="H28" s="26">
        <f>'[2]Data Input'!I46*-1</f>
        <v>-686</v>
      </c>
      <c r="I28" s="26">
        <f>'[2]Data Input'!J46*-1</f>
        <v>-926</v>
      </c>
      <c r="J28" s="26">
        <f>'[2]Data Input'!K46*-1</f>
        <v>-1132</v>
      </c>
      <c r="K28" s="26">
        <f>'[2]Data Input'!L46*-1</f>
        <v>-1109</v>
      </c>
      <c r="L28" s="26">
        <f>'[2]Data Input'!M46*-1</f>
        <v>-667</v>
      </c>
      <c r="M28" s="26">
        <f>'[2]Data Input'!N46*-1</f>
        <v>-635</v>
      </c>
      <c r="N28" s="26">
        <f>'[2]Data Input'!O46*-1</f>
        <v>-645.03436999999997</v>
      </c>
      <c r="O28" s="26">
        <f>'[2]Data Input'!P46*-1</f>
        <v>-676.24282600000004</v>
      </c>
      <c r="P28" s="26">
        <f>'[2]Data Input'!Q46*-1</f>
        <v>-682.943175</v>
      </c>
      <c r="Q28" s="15">
        <f>'[2]Data Input'!R46*-1</f>
        <v>-708.14363400000002</v>
      </c>
      <c r="R28" s="15">
        <f>'[2]Data Input'!S46*-1</f>
        <v>-740.20953299999996</v>
      </c>
      <c r="S28" s="15">
        <f>'[2]Data Input'!T46*-1</f>
        <v>-795.11688900000001</v>
      </c>
      <c r="T28" s="15">
        <f>'[2]Data Input'!U46*-1</f>
        <v>-808.21466899999996</v>
      </c>
      <c r="U28" s="15">
        <f>'[2]Data Input'!V46*-1</f>
        <v>-1070</v>
      </c>
      <c r="V28" s="15">
        <f>'[2]Data Input'!W46*-1</f>
        <v>-1244.570158</v>
      </c>
      <c r="W28" s="15">
        <f>'[2]Data Input'!X46*-1</f>
        <v>-1316.2618660000001</v>
      </c>
      <c r="X28" s="15">
        <f>'[2]Data Input'!Y46*-1</f>
        <v>-1343.8129570000001</v>
      </c>
      <c r="Y28" s="15">
        <f>'[2]Data Input'!Z46*-1</f>
        <v>-1393.0569660000001</v>
      </c>
      <c r="Z28" s="15">
        <f>'[2]Data Input'!AA46*-1</f>
        <v>-1460.7559490000001</v>
      </c>
      <c r="AA28" s="15">
        <f>'[2]Data Input'!AB46*-1</f>
        <v>-1525.800671</v>
      </c>
      <c r="AB28" s="51">
        <f>'[2]Data Input'!AC46*-1</f>
        <v>-1598.2380873</v>
      </c>
      <c r="AC28" s="27">
        <f>'[2]Data Input'!AD46*-1</f>
        <v>-1664.1763250155739</v>
      </c>
      <c r="AD28" s="27">
        <f>'[2]Data Input'!AE46*-1</f>
        <v>-1732.632443033782</v>
      </c>
      <c r="AE28" s="27">
        <f>'[2]Data Input'!AF46*-1</f>
        <v>-1794.1547928826822</v>
      </c>
      <c r="AF28" s="218">
        <f>'[2]Data Input'!AG46*-1</f>
        <v>-1857.8091145237856</v>
      </c>
    </row>
    <row r="29" spans="1:32" s="23" customFormat="1" x14ac:dyDescent="0.2">
      <c r="A29" s="23" t="s">
        <v>66</v>
      </c>
      <c r="B29" s="23" t="s">
        <v>48</v>
      </c>
      <c r="C29" s="219"/>
      <c r="D29" s="219"/>
      <c r="E29" s="219"/>
      <c r="F29" s="219"/>
      <c r="G29" s="28">
        <f>SUM(G25:G28)</f>
        <v>4758.4693749999988</v>
      </c>
      <c r="H29" s="28">
        <f t="shared" ref="H29:AA29" si="14">SUM(H25:H28)</f>
        <v>4568.6631249999991</v>
      </c>
      <c r="I29" s="28">
        <f t="shared" si="14"/>
        <v>4017.5006250000024</v>
      </c>
      <c r="J29" s="28">
        <f t="shared" si="14"/>
        <v>3129.7450000000017</v>
      </c>
      <c r="K29" s="28">
        <f t="shared" si="14"/>
        <v>2146.8162499999989</v>
      </c>
      <c r="L29" s="28">
        <f t="shared" si="14"/>
        <v>1321.9575000000016</v>
      </c>
      <c r="M29" s="28">
        <f t="shared" si="14"/>
        <v>282.03499999999781</v>
      </c>
      <c r="N29" s="28">
        <f t="shared" si="14"/>
        <v>2.4999999999996589</v>
      </c>
      <c r="O29" s="28">
        <f t="shared" si="14"/>
        <v>-791.24219599999958</v>
      </c>
      <c r="P29" s="28">
        <f t="shared" si="14"/>
        <v>0.5000000000017053</v>
      </c>
      <c r="Q29" s="29">
        <f t="shared" si="14"/>
        <v>1.3642420526593924E-12</v>
      </c>
      <c r="R29" s="29">
        <f t="shared" si="14"/>
        <v>-4.7748471843078732E-12</v>
      </c>
      <c r="S29" s="29">
        <f t="shared" si="14"/>
        <v>0</v>
      </c>
      <c r="T29" s="29">
        <f t="shared" si="14"/>
        <v>4.3200998334214091E-12</v>
      </c>
      <c r="U29" s="29">
        <f t="shared" si="14"/>
        <v>-4026.6435886470613</v>
      </c>
      <c r="V29" s="29">
        <f t="shared" si="14"/>
        <v>-5005.3856840294102</v>
      </c>
      <c r="W29" s="29">
        <f t="shared" si="14"/>
        <v>-2555.532323285719</v>
      </c>
      <c r="X29" s="29">
        <f t="shared" si="14"/>
        <v>-941.44394778572178</v>
      </c>
      <c r="Y29" s="29">
        <f t="shared" si="14"/>
        <v>-2.2737367544323206E-12</v>
      </c>
      <c r="Z29" s="29">
        <f t="shared" si="14"/>
        <v>1.000000000001819</v>
      </c>
      <c r="AA29" s="29">
        <f t="shared" si="14"/>
        <v>-0.5000000000086402</v>
      </c>
      <c r="AB29" s="52">
        <f>SUM(AB25:AB28)</f>
        <v>-6.3664629124104977E-12</v>
      </c>
      <c r="AC29" s="30">
        <f t="shared" ref="AC29:AF29" si="15">SUM(AC25:AC28)</f>
        <v>1.2505552149377763E-11</v>
      </c>
      <c r="AD29" s="30">
        <f t="shared" si="15"/>
        <v>-7.9580786405131221E-12</v>
      </c>
      <c r="AE29" s="30">
        <f t="shared" si="15"/>
        <v>-5.2295945351943374E-12</v>
      </c>
      <c r="AF29" s="220">
        <f t="shared" si="15"/>
        <v>5.6843418860808015E-12</v>
      </c>
    </row>
    <row r="30" spans="1:32" s="18" customFormat="1" x14ac:dyDescent="0.2">
      <c r="A30" s="18" t="s">
        <v>67</v>
      </c>
      <c r="C30" s="213"/>
      <c r="D30" s="213"/>
      <c r="E30" s="213"/>
      <c r="F30" s="213"/>
      <c r="G30" s="18">
        <f>G19-G29</f>
        <v>0</v>
      </c>
      <c r="H30" s="18">
        <f t="shared" ref="H30:AF30" si="16">H19-H29</f>
        <v>0</v>
      </c>
      <c r="I30" s="18">
        <f t="shared" si="16"/>
        <v>0</v>
      </c>
      <c r="J30" s="18">
        <f t="shared" si="16"/>
        <v>0</v>
      </c>
      <c r="K30" s="18">
        <f t="shared" si="16"/>
        <v>0</v>
      </c>
      <c r="L30" s="18">
        <f t="shared" si="16"/>
        <v>-3.865352482534945E-12</v>
      </c>
      <c r="M30" s="18">
        <f t="shared" si="16"/>
        <v>2.2737367544323206E-12</v>
      </c>
      <c r="N30" s="18">
        <f t="shared" si="16"/>
        <v>-2.4999999999996589</v>
      </c>
      <c r="O30" s="18">
        <f t="shared" si="16"/>
        <v>0</v>
      </c>
      <c r="P30" s="18">
        <f t="shared" si="16"/>
        <v>-0.5000000000017053</v>
      </c>
      <c r="Q30" s="18">
        <f t="shared" si="16"/>
        <v>-1.3642420526593924E-12</v>
      </c>
      <c r="R30" s="18">
        <f t="shared" si="16"/>
        <v>4.7748471843078732E-12</v>
      </c>
      <c r="S30" s="18">
        <f t="shared" si="16"/>
        <v>0</v>
      </c>
      <c r="T30" s="18">
        <f t="shared" si="16"/>
        <v>-4.3200998334214091E-12</v>
      </c>
      <c r="U30" s="18">
        <f t="shared" si="16"/>
        <v>4.0927261579781771E-12</v>
      </c>
      <c r="V30" s="18">
        <f t="shared" si="16"/>
        <v>0</v>
      </c>
      <c r="W30" s="18">
        <f t="shared" si="16"/>
        <v>0</v>
      </c>
      <c r="X30" s="18">
        <f t="shared" si="16"/>
        <v>0.49999999999681677</v>
      </c>
      <c r="Y30" s="18">
        <f t="shared" si="16"/>
        <v>2.2737367544323206E-12</v>
      </c>
      <c r="Z30" s="18">
        <f t="shared" si="16"/>
        <v>-1.000000000001819</v>
      </c>
      <c r="AA30" s="18">
        <f t="shared" si="16"/>
        <v>0.5000000000086402</v>
      </c>
      <c r="AB30" s="48">
        <f t="shared" si="16"/>
        <v>6.3664629124104977E-12</v>
      </c>
      <c r="AC30" s="10">
        <f t="shared" si="16"/>
        <v>-1.2505552149377763E-11</v>
      </c>
      <c r="AD30" s="10">
        <f t="shared" si="16"/>
        <v>7.9580786405131221E-12</v>
      </c>
      <c r="AE30" s="10">
        <f t="shared" si="16"/>
        <v>5.2295945351943374E-12</v>
      </c>
      <c r="AF30" s="208">
        <f t="shared" si="16"/>
        <v>-5.6843418860808015E-12</v>
      </c>
    </row>
    <row r="31" spans="1:32" s="18" customFormat="1" x14ac:dyDescent="0.2"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48"/>
      <c r="AC31" s="10"/>
      <c r="AD31" s="10"/>
      <c r="AE31" s="10"/>
      <c r="AF31" s="208"/>
    </row>
    <row r="32" spans="1:32" s="7" customFormat="1" x14ac:dyDescent="0.2">
      <c r="A32" s="221" t="s">
        <v>68</v>
      </c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38"/>
      <c r="AC32" s="11"/>
      <c r="AD32" s="11"/>
      <c r="AE32" s="11"/>
      <c r="AF32" s="188"/>
    </row>
    <row r="33" spans="1:32" s="7" customFormat="1" x14ac:dyDescent="0.2"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38"/>
      <c r="AC33" s="11"/>
      <c r="AD33" s="11"/>
      <c r="AE33" s="11"/>
      <c r="AF33" s="188"/>
    </row>
    <row r="34" spans="1:32" s="7" customFormat="1" x14ac:dyDescent="0.2">
      <c r="A34" s="7" t="s">
        <v>53</v>
      </c>
      <c r="B34" s="7" t="s">
        <v>43</v>
      </c>
      <c r="C34" s="7">
        <f>'[2]Data Input'!D12</f>
        <v>24391</v>
      </c>
      <c r="D34" s="7">
        <f>'[2]Data Input'!E12</f>
        <v>27479</v>
      </c>
      <c r="E34" s="7">
        <f>'[2]Data Input'!F12</f>
        <v>30781</v>
      </c>
      <c r="F34" s="7">
        <f>'[2]Data Input'!G12</f>
        <v>33998</v>
      </c>
      <c r="G34" s="7">
        <f>'[2]Data Input'!H12</f>
        <v>36848</v>
      </c>
      <c r="H34" s="7">
        <f>'[2]Data Input'!I12</f>
        <v>39007</v>
      </c>
      <c r="I34" s="7">
        <f>'[2]Data Input'!J12</f>
        <v>41833</v>
      </c>
      <c r="J34" s="7">
        <f>'[2]Data Input'!K12</f>
        <v>46470</v>
      </c>
      <c r="K34" s="7">
        <f>'[2]Data Input'!L12</f>
        <v>48635</v>
      </c>
      <c r="L34" s="7">
        <f>'[2]Data Input'!M12</f>
        <v>50346</v>
      </c>
      <c r="M34" s="7">
        <f>'[2]Data Input'!N12</f>
        <v>55087</v>
      </c>
      <c r="N34" s="7">
        <f>'[2]Data Input'!O12</f>
        <v>64369</v>
      </c>
      <c r="O34" s="7">
        <f>'[2]Data Input'!P12</f>
        <v>67319</v>
      </c>
      <c r="P34" s="7">
        <f>'[2]Data Input'!Q12</f>
        <v>71009</v>
      </c>
      <c r="Q34" s="8">
        <f>'[2]Data Input'!R12</f>
        <v>74089</v>
      </c>
      <c r="R34" s="8">
        <f>'[2]Data Input'!S12</f>
        <v>80371</v>
      </c>
      <c r="S34" s="8">
        <f>'[2]Data Input'!T12</f>
        <v>83120</v>
      </c>
      <c r="T34" s="8">
        <f>'[2]Data Input'!U12</f>
        <v>88356</v>
      </c>
      <c r="U34" s="8">
        <f>'[2]Data Input'!V12</f>
        <v>92022</v>
      </c>
      <c r="V34" s="8">
        <f>'[2]Data Input'!W12</f>
        <v>96608</v>
      </c>
      <c r="W34" s="8">
        <f>'[2]Data Input'!X12</f>
        <v>99117</v>
      </c>
      <c r="X34" s="8">
        <f>'[2]Data Input'!Y12</f>
        <v>103693</v>
      </c>
      <c r="Y34" s="8">
        <f>'[2]Data Input'!Z12</f>
        <v>105954</v>
      </c>
      <c r="Z34" s="8">
        <f>'[2]Data Input'!AA12</f>
        <v>109524</v>
      </c>
      <c r="AA34" s="8">
        <f>'[2]Data Input'!AB12</f>
        <v>113801</v>
      </c>
      <c r="AB34" s="38">
        <f>'[2]Data Input'!AC12</f>
        <v>116367</v>
      </c>
      <c r="AC34" s="11">
        <f>'[2]Data Input'!AD12</f>
        <v>120891.15773981952</v>
      </c>
      <c r="AD34" s="11">
        <f>'[2]Data Input'!AE12</f>
        <v>125674.54587496544</v>
      </c>
      <c r="AE34" s="11">
        <f>'[2]Data Input'!AF12</f>
        <v>130724.77615093655</v>
      </c>
      <c r="AF34" s="188">
        <f>'[2]Data Input'!AG12</f>
        <v>136066.48289917331</v>
      </c>
    </row>
    <row r="35" spans="1:32" s="7" customFormat="1" x14ac:dyDescent="0.2">
      <c r="A35" s="7" t="s">
        <v>74</v>
      </c>
      <c r="I35" s="7">
        <v>500</v>
      </c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38"/>
      <c r="AC35" s="11"/>
      <c r="AD35" s="11"/>
      <c r="AE35" s="11"/>
      <c r="AF35" s="188"/>
    </row>
    <row r="36" spans="1:32" s="7" customFormat="1" x14ac:dyDescent="0.2">
      <c r="A36" s="7" t="s">
        <v>54</v>
      </c>
      <c r="B36" s="7" t="s">
        <v>43</v>
      </c>
      <c r="C36" s="13">
        <f>'[2]Data Input'!D28*-1</f>
        <v>-20124</v>
      </c>
      <c r="D36" s="13">
        <f>'[2]Data Input'!E28*-1</f>
        <v>-24697</v>
      </c>
      <c r="E36" s="13">
        <f>'[2]Data Input'!F28*-1</f>
        <v>-27773</v>
      </c>
      <c r="F36" s="13">
        <f>'[2]Data Input'!G28*-1</f>
        <v>-33711</v>
      </c>
      <c r="G36" s="13">
        <f>'[2]Data Input'!H28*-1</f>
        <v>-34242</v>
      </c>
      <c r="H36" s="13">
        <f>'[2]Data Input'!I28*-1</f>
        <v>-38092</v>
      </c>
      <c r="I36" s="13">
        <f>'[2]Data Input'!J28*-1</f>
        <v>-43013</v>
      </c>
      <c r="J36" s="13">
        <f>'[2]Data Input'!K28*-1</f>
        <v>-48901</v>
      </c>
      <c r="K36" s="13">
        <f>'[2]Data Input'!L28*-1</f>
        <v>-54382</v>
      </c>
      <c r="L36" s="13">
        <f>'[2]Data Input'!M28*-1</f>
        <v>-61039</v>
      </c>
      <c r="M36" s="13">
        <f>'[2]Data Input'!N28*-1</f>
        <v>-68780</v>
      </c>
      <c r="N36" s="13">
        <f>'[2]Data Input'!O28*-1</f>
        <v>-72429</v>
      </c>
      <c r="O36" s="13">
        <f>'[2]Data Input'!P28*-1</f>
        <v>-75857</v>
      </c>
      <c r="P36" s="13">
        <f>'[2]Data Input'!Q28*-1</f>
        <v>-79157</v>
      </c>
      <c r="Q36" s="14">
        <f>'[2]Data Input'!R28*-1</f>
        <v>-82791</v>
      </c>
      <c r="R36" s="14">
        <f>'[2]Data Input'!S28*-1</f>
        <v>-88694</v>
      </c>
      <c r="S36" s="14">
        <f>'[2]Data Input'!T28*-1</f>
        <v>-94850</v>
      </c>
      <c r="T36" s="14">
        <f>'[2]Data Input'!U28*-1</f>
        <v>-104917</v>
      </c>
      <c r="U36" s="14">
        <f>'[2]Data Input'!V28*-1</f>
        <v>-106957</v>
      </c>
      <c r="V36" s="14">
        <f>'[2]Data Input'!W28*-1</f>
        <v>-109112</v>
      </c>
      <c r="W36" s="14">
        <f>'[2]Data Input'!X28*-1</f>
        <v>-114246</v>
      </c>
      <c r="X36" s="14">
        <f>'[2]Data Input'!Y28*-1</f>
        <v>-115685</v>
      </c>
      <c r="Y36" s="14">
        <f>'[2]Data Input'!Z28*-1</f>
        <v>-119864</v>
      </c>
      <c r="Z36" s="14">
        <f>'[2]Data Input'!AA28*-1</f>
        <v>-130867</v>
      </c>
      <c r="AA36" s="14">
        <f>'[2]Data Input'!AB28*-1</f>
        <v>-143076</v>
      </c>
      <c r="AB36" s="53">
        <f>'[2]Data Input'!AC28*-1</f>
        <v>-156998</v>
      </c>
      <c r="AC36" s="16">
        <f>'[2]Data Input'!AD28*-1</f>
        <v>-170805.87488462828</v>
      </c>
      <c r="AD36" s="16">
        <f>'[2]Data Input'!AE28*-1</f>
        <v>-183733.14824921408</v>
      </c>
      <c r="AE36" s="16">
        <f>'[2]Data Input'!AF28*-1</f>
        <v>-196139.25039928145</v>
      </c>
      <c r="AF36" s="222">
        <f>'[2]Data Input'!AG28*-1</f>
        <v>-207697.4054389525</v>
      </c>
    </row>
    <row r="37" spans="1:32" s="23" customFormat="1" x14ac:dyDescent="0.2">
      <c r="A37" s="23" t="s">
        <v>69</v>
      </c>
      <c r="B37" s="23" t="s">
        <v>48</v>
      </c>
      <c r="C37" s="23">
        <f>SUM(C34:C36)</f>
        <v>4267</v>
      </c>
      <c r="D37" s="23">
        <f>SUM(D34:D36)</f>
        <v>2782</v>
      </c>
      <c r="E37" s="23">
        <f t="shared" ref="E37:AF37" si="17">SUM(E34:E36)</f>
        <v>3008</v>
      </c>
      <c r="F37" s="23">
        <f t="shared" si="17"/>
        <v>287</v>
      </c>
      <c r="G37" s="23">
        <f t="shared" si="17"/>
        <v>2606</v>
      </c>
      <c r="H37" s="23">
        <f t="shared" si="17"/>
        <v>915</v>
      </c>
      <c r="I37" s="23">
        <f t="shared" si="17"/>
        <v>-680</v>
      </c>
      <c r="J37" s="23">
        <f t="shared" si="17"/>
        <v>-2431</v>
      </c>
      <c r="K37" s="23">
        <f t="shared" si="17"/>
        <v>-5747</v>
      </c>
      <c r="L37" s="23">
        <f t="shared" si="17"/>
        <v>-10693</v>
      </c>
      <c r="M37" s="23">
        <f t="shared" si="17"/>
        <v>-13693</v>
      </c>
      <c r="N37" s="23">
        <f t="shared" si="17"/>
        <v>-8060</v>
      </c>
      <c r="O37" s="23">
        <f t="shared" si="17"/>
        <v>-8538</v>
      </c>
      <c r="P37" s="23">
        <f t="shared" si="17"/>
        <v>-8148</v>
      </c>
      <c r="Q37" s="31">
        <f t="shared" si="17"/>
        <v>-8702</v>
      </c>
      <c r="R37" s="31">
        <f t="shared" si="17"/>
        <v>-8323</v>
      </c>
      <c r="S37" s="31">
        <f t="shared" si="17"/>
        <v>-11730</v>
      </c>
      <c r="T37" s="31">
        <f t="shared" si="17"/>
        <v>-16561</v>
      </c>
      <c r="U37" s="31">
        <f t="shared" si="17"/>
        <v>-14935</v>
      </c>
      <c r="V37" s="31">
        <f t="shared" si="17"/>
        <v>-12504</v>
      </c>
      <c r="W37" s="31">
        <f t="shared" si="17"/>
        <v>-15129</v>
      </c>
      <c r="X37" s="31">
        <f t="shared" si="17"/>
        <v>-11992</v>
      </c>
      <c r="Y37" s="31">
        <f t="shared" si="17"/>
        <v>-13910</v>
      </c>
      <c r="Z37" s="31">
        <f t="shared" si="17"/>
        <v>-21343</v>
      </c>
      <c r="AA37" s="31">
        <f t="shared" si="17"/>
        <v>-29275</v>
      </c>
      <c r="AB37" s="54">
        <f t="shared" si="17"/>
        <v>-40631</v>
      </c>
      <c r="AC37" s="32">
        <f t="shared" si="17"/>
        <v>-49914.717144808761</v>
      </c>
      <c r="AD37" s="32">
        <f t="shared" si="17"/>
        <v>-58058.602374248643</v>
      </c>
      <c r="AE37" s="32">
        <f t="shared" si="17"/>
        <v>-65414.474248344894</v>
      </c>
      <c r="AF37" s="223">
        <f t="shared" si="17"/>
        <v>-71630.922539779189</v>
      </c>
    </row>
    <row r="38" spans="1:32" s="7" customFormat="1" x14ac:dyDescent="0.2">
      <c r="A38" s="7" t="s">
        <v>55</v>
      </c>
      <c r="B38" s="7" t="s">
        <v>45</v>
      </c>
      <c r="C38" s="7">
        <f>'[2]experience g(l)'!B95</f>
        <v>0</v>
      </c>
      <c r="D38" s="7">
        <f>'[2]experience g(l)'!C95</f>
        <v>1443.4300000000003</v>
      </c>
      <c r="E38" s="7">
        <f>'[2]experience g(l)'!D95</f>
        <v>686.42250000000058</v>
      </c>
      <c r="F38" s="7">
        <f>'[2]experience g(l)'!E95</f>
        <v>3172.5162499999969</v>
      </c>
      <c r="G38" s="7">
        <f>'[2]experience g(l)'!F95</f>
        <v>1493.3037499999955</v>
      </c>
      <c r="H38" s="7">
        <f>'[2]experience g(l)'!G95</f>
        <v>3236.6912499999999</v>
      </c>
      <c r="I38" s="7">
        <f>'[2]experience g(l)'!H95</f>
        <v>4504.3662500000028</v>
      </c>
      <c r="J38" s="7">
        <f>'[2]experience g(l)'!I95</f>
        <v>5352.8549999999996</v>
      </c>
      <c r="K38" s="7">
        <f>'[2]experience g(l)'!J95</f>
        <v>7454.9975000000013</v>
      </c>
      <c r="L38" s="7">
        <f>'[2]experience g(l)'!K95</f>
        <v>10951.279999999995</v>
      </c>
      <c r="M38" s="7">
        <f>'[2]experience g(l)'!L95</f>
        <v>12131.434999999994</v>
      </c>
      <c r="N38" s="7">
        <f>'[2]experience g(l)'!M95</f>
        <v>5502.7149999999929</v>
      </c>
      <c r="O38" s="7">
        <f>'[2]experience g(l)'!N95</f>
        <v>5291.434999999994</v>
      </c>
      <c r="P38" s="7">
        <f>'[2]experience g(l)'!O95</f>
        <v>4224.2749999999905</v>
      </c>
      <c r="Q38" s="8">
        <f>'[2]experience g(l)'!P95</f>
        <v>4055.0499999999847</v>
      </c>
      <c r="R38" s="8">
        <f>'[2]experience g(l)'!Q95</f>
        <v>2985.5999999999876</v>
      </c>
      <c r="S38" s="8">
        <f>'[2]experience g(l)'!R95</f>
        <v>5775.1499999999905</v>
      </c>
      <c r="T38" s="8">
        <f>'[2]experience g(l)'!S95</f>
        <v>9120.8012499999859</v>
      </c>
      <c r="U38" s="8">
        <f>'[2]experience g(l)'!T95</f>
        <v>5234.9762499999888</v>
      </c>
      <c r="V38" s="8">
        <f>'[2]experience g(l)'!U95</f>
        <v>553.67999999998938</v>
      </c>
      <c r="W38" s="8">
        <f>'[2]experience g(l)'!V95</f>
        <v>1544.9353534285583</v>
      </c>
      <c r="X38" s="8">
        <f>'[2]experience g(l)'!W95</f>
        <v>-3295.8878955714499</v>
      </c>
      <c r="Y38" s="8">
        <f>'[2]experience g(l)'!X95</f>
        <v>-2473.0586665491319</v>
      </c>
      <c r="Z38" s="8">
        <f>'[2]experience g(l)'!Y95</f>
        <v>3702.3120704508583</v>
      </c>
      <c r="AA38" s="8">
        <f>'[2]experience g(l)'!Z95</f>
        <v>9631.1466204508724</v>
      </c>
      <c r="AB38" s="38">
        <f>'[2]experience g(l)'!AA95</f>
        <v>18002.558623450896</v>
      </c>
      <c r="AC38" s="11">
        <f>'[2]experience g(l)'!AB95</f>
        <v>23017.298907988137</v>
      </c>
      <c r="AD38" s="11">
        <f>'[2]experience g(l)'!AC95</f>
        <v>26027.794516604292</v>
      </c>
      <c r="AE38" s="11">
        <f>'[2]experience g(l)'!AD95</f>
        <v>27548.756768374515</v>
      </c>
      <c r="AF38" s="188">
        <f>'[2]experience g(l)'!AE95</f>
        <v>27321.493050398989</v>
      </c>
    </row>
    <row r="39" spans="1:32" s="7" customFormat="1" x14ac:dyDescent="0.2">
      <c r="A39" s="7" t="s">
        <v>76</v>
      </c>
      <c r="B39" s="7" t="s">
        <v>43</v>
      </c>
      <c r="C39" s="24" t="str">
        <f>'[2]Data Input'!D29</f>
        <v>n/a</v>
      </c>
      <c r="D39" s="24" t="str">
        <f>'[2]Data Input'!E29</f>
        <v>n/a</v>
      </c>
      <c r="E39" s="24" t="str">
        <f>'[2]Data Input'!F29</f>
        <v>n/a</v>
      </c>
      <c r="F39" s="24" t="str">
        <f>'[2]Data Input'!G29</f>
        <v>n/a</v>
      </c>
      <c r="G39" s="24">
        <f>'[2]Data Input'!H29</f>
        <v>70</v>
      </c>
      <c r="H39" s="24">
        <f>'[2]Data Input'!I29</f>
        <v>79</v>
      </c>
      <c r="I39" s="24">
        <f>'[2]Data Input'!J29</f>
        <v>61</v>
      </c>
      <c r="J39" s="24">
        <f>'[2]Data Input'!K29</f>
        <v>68</v>
      </c>
      <c r="K39" s="24">
        <f>'[2]Data Input'!L29</f>
        <v>53</v>
      </c>
      <c r="L39" s="24">
        <f>'[2]Data Input'!M29</f>
        <v>44</v>
      </c>
      <c r="M39" s="24">
        <f>'[2]Data Input'!N29</f>
        <v>41</v>
      </c>
      <c r="N39" s="24">
        <f>'[2]Data Input'!O29</f>
        <v>44</v>
      </c>
      <c r="O39" s="24">
        <f>'[2]Data Input'!P29</f>
        <v>54</v>
      </c>
      <c r="P39" s="24">
        <f>'[2]Data Input'!Q29</f>
        <v>43</v>
      </c>
      <c r="Q39" s="45">
        <f>'[2]Data Input'!R29</f>
        <v>40</v>
      </c>
      <c r="R39" s="45">
        <f>'[2]Data Input'!S29</f>
        <v>36</v>
      </c>
      <c r="S39" s="45">
        <f>'[2]Data Input'!T29</f>
        <v>34</v>
      </c>
      <c r="T39" s="45">
        <f>'[2]Data Input'!U29</f>
        <v>31</v>
      </c>
      <c r="U39" s="45">
        <f>'[2]Data Input'!V29</f>
        <v>47</v>
      </c>
      <c r="V39" s="45">
        <f>'[2]Data Input'!W29</f>
        <v>57.981786999999997</v>
      </c>
      <c r="W39" s="45">
        <f>'[2]Data Input'!X29</f>
        <v>58.585501000000001</v>
      </c>
      <c r="X39" s="45">
        <f>'[2]Data Input'!Y29</f>
        <v>39.720883999999998</v>
      </c>
      <c r="Y39" s="45">
        <f>'[2]Data Input'!Z29</f>
        <v>39.268236999999999</v>
      </c>
      <c r="Z39" s="45">
        <f>'[2]Data Input'!AA29</f>
        <v>37.903300000000002</v>
      </c>
      <c r="AA39" s="45">
        <f>'[2]Data Input'!AB29</f>
        <v>36.734502999999997</v>
      </c>
      <c r="AB39" s="47">
        <f>'[2]Data Input'!AC29</f>
        <v>38</v>
      </c>
      <c r="AC39" s="191">
        <f>'[2]Data Input'!AD29</f>
        <v>43.364365411764709</v>
      </c>
      <c r="AD39" s="191">
        <f>'[2]Data Input'!AE29</f>
        <v>43.364365411764709</v>
      </c>
      <c r="AE39" s="191">
        <f>'[2]Data Input'!AF29</f>
        <v>43.364365411764709</v>
      </c>
      <c r="AF39" s="192">
        <f>'[2]Data Input'!AG29</f>
        <v>43.364365411764709</v>
      </c>
    </row>
    <row r="40" spans="1:32" s="23" customFormat="1" x14ac:dyDescent="0.2">
      <c r="A40" s="23" t="s">
        <v>70</v>
      </c>
      <c r="B40" s="23" t="s">
        <v>48</v>
      </c>
      <c r="C40" s="23">
        <f>SUM(C37:C39)</f>
        <v>4267</v>
      </c>
      <c r="D40" s="23">
        <f>SUM(D37:D39)</f>
        <v>4225.43</v>
      </c>
      <c r="E40" s="23">
        <f t="shared" ref="E40:AF40" si="18">SUM(E37:E39)</f>
        <v>3694.4225000000006</v>
      </c>
      <c r="F40" s="23">
        <f t="shared" si="18"/>
        <v>3459.5162499999969</v>
      </c>
      <c r="G40" s="23">
        <f t="shared" si="18"/>
        <v>4169.3037499999955</v>
      </c>
      <c r="H40" s="23">
        <f t="shared" si="18"/>
        <v>4230.6912499999999</v>
      </c>
      <c r="I40" s="23">
        <f t="shared" si="18"/>
        <v>3885.3662500000028</v>
      </c>
      <c r="J40" s="23">
        <f t="shared" si="18"/>
        <v>2989.8549999999996</v>
      </c>
      <c r="K40" s="23">
        <f t="shared" si="18"/>
        <v>1760.9975000000013</v>
      </c>
      <c r="L40" s="23">
        <f t="shared" si="18"/>
        <v>302.2799999999952</v>
      </c>
      <c r="M40" s="23">
        <f t="shared" si="18"/>
        <v>-1520.565000000006</v>
      </c>
      <c r="N40" s="23">
        <f t="shared" si="18"/>
        <v>-2513.2850000000071</v>
      </c>
      <c r="O40" s="23">
        <f t="shared" si="18"/>
        <v>-3192.565000000006</v>
      </c>
      <c r="P40" s="23">
        <f t="shared" si="18"/>
        <v>-3880.7250000000095</v>
      </c>
      <c r="Q40" s="31">
        <f t="shared" si="18"/>
        <v>-4606.9500000000153</v>
      </c>
      <c r="R40" s="31">
        <f t="shared" si="18"/>
        <v>-5301.4000000000124</v>
      </c>
      <c r="S40" s="31">
        <f t="shared" si="18"/>
        <v>-5920.8500000000095</v>
      </c>
      <c r="T40" s="31">
        <f t="shared" si="18"/>
        <v>-7409.1987500000141</v>
      </c>
      <c r="U40" s="31">
        <f t="shared" si="18"/>
        <v>-9653.0237500000112</v>
      </c>
      <c r="V40" s="31">
        <f t="shared" si="18"/>
        <v>-11892.33821300001</v>
      </c>
      <c r="W40" s="31">
        <f t="shared" si="18"/>
        <v>-13525.479145571442</v>
      </c>
      <c r="X40" s="31">
        <f t="shared" si="18"/>
        <v>-15248.16701157145</v>
      </c>
      <c r="Y40" s="31">
        <f t="shared" si="18"/>
        <v>-16343.790429549132</v>
      </c>
      <c r="Z40" s="31">
        <f t="shared" si="18"/>
        <v>-17602.78462954914</v>
      </c>
      <c r="AA40" s="31">
        <f t="shared" si="18"/>
        <v>-19607.118876549128</v>
      </c>
      <c r="AB40" s="54">
        <f t="shared" si="18"/>
        <v>-22590.441376549104</v>
      </c>
      <c r="AC40" s="32">
        <f t="shared" si="18"/>
        <v>-26854.053871408858</v>
      </c>
      <c r="AD40" s="32">
        <f t="shared" si="18"/>
        <v>-31987.443492232585</v>
      </c>
      <c r="AE40" s="32">
        <f t="shared" si="18"/>
        <v>-37822.353114558617</v>
      </c>
      <c r="AF40" s="223">
        <f t="shared" si="18"/>
        <v>-44266.065123968438</v>
      </c>
    </row>
    <row r="41" spans="1:32" s="31" customFormat="1" x14ac:dyDescent="0.2">
      <c r="A41" s="40" t="s">
        <v>75</v>
      </c>
      <c r="B41" s="9" t="s">
        <v>78</v>
      </c>
      <c r="U41" s="9">
        <f>-'[2]CPI Special Payments'!C13</f>
        <v>0</v>
      </c>
      <c r="V41" s="9">
        <f>-'[2]CPI Special Payments'!D13</f>
        <v>0</v>
      </c>
      <c r="W41" s="9">
        <f>-'[2]CPI Special Payments'!E13</f>
        <v>0</v>
      </c>
      <c r="X41" s="9">
        <f>-'[2]CPI Special Payments'!F13</f>
        <v>0</v>
      </c>
      <c r="Y41" s="9">
        <f>-'[2]CPI Special Payments'!G13</f>
        <v>0</v>
      </c>
      <c r="Z41" s="9">
        <f>-'[2]CPI Special Payments'!H13</f>
        <v>-1</v>
      </c>
      <c r="AA41" s="9">
        <f>-'[2]CPI Special Payments'!I13</f>
        <v>-2</v>
      </c>
      <c r="AB41" s="48">
        <f>-'[2]CPI Special Payments'!J13</f>
        <v>-3</v>
      </c>
      <c r="AC41" s="10">
        <f>-'[2]CPI Special Payments'!K13</f>
        <v>-3</v>
      </c>
      <c r="AD41" s="10">
        <f>-'[2]CPI Special Payments'!L13</f>
        <v>-3</v>
      </c>
      <c r="AE41" s="10">
        <f>-'[2]CPI Special Payments'!M13</f>
        <v>-3</v>
      </c>
      <c r="AF41" s="208">
        <f>-'[2]CPI Special Payments'!N13</f>
        <v>-3</v>
      </c>
    </row>
    <row r="42" spans="1:32" s="7" customFormat="1" x14ac:dyDescent="0.2">
      <c r="A42" s="7" t="s">
        <v>56</v>
      </c>
      <c r="B42" s="7" t="s">
        <v>49</v>
      </c>
      <c r="C42" s="13">
        <f>'[2]year end'!C22</f>
        <v>893</v>
      </c>
      <c r="D42" s="13">
        <f>'[2]year end'!D22</f>
        <v>944.63500000000022</v>
      </c>
      <c r="E42" s="13">
        <f>'[2]year end'!E22</f>
        <v>1180.6350000000002</v>
      </c>
      <c r="F42" s="13">
        <f>'[2]year end'!F22</f>
        <v>1442.6350000000002</v>
      </c>
      <c r="G42" s="13">
        <f>'[2]year end'!G22</f>
        <v>809.63500000000386</v>
      </c>
      <c r="H42" s="13">
        <f>'[2]year end'!H22</f>
        <v>802.63500000000568</v>
      </c>
      <c r="I42" s="13">
        <f>'[2]year end'!I22</f>
        <v>702.63500000000113</v>
      </c>
      <c r="J42" s="13">
        <f>'[2]year end'!J22</f>
        <v>676.63499999999885</v>
      </c>
      <c r="K42" s="13">
        <f>'[2]year end'!K22</f>
        <v>703.63500000000204</v>
      </c>
      <c r="L42" s="13">
        <f>'[2]year end'!L22</f>
        <v>820.63500000000022</v>
      </c>
      <c r="M42" s="13">
        <f>'[2]year end'!M22</f>
        <v>842.63500000000613</v>
      </c>
      <c r="N42" s="13">
        <f>'[2]year end'!N22</f>
        <v>871.60063000000764</v>
      </c>
      <c r="O42" s="13">
        <f>'[2]year end'!O22</f>
        <v>898.3578040000084</v>
      </c>
      <c r="P42" s="13">
        <f>'[2]year end'!P22</f>
        <v>944.41462900000761</v>
      </c>
      <c r="Q42" s="14">
        <f>'[2]year end'!Q22</f>
        <v>994.27099500001032</v>
      </c>
      <c r="R42" s="14">
        <f>'[2]year end'!R22</f>
        <v>1045.061462000016</v>
      </c>
      <c r="S42" s="14">
        <f>'[2]year end'!S22+'[2]year end'!S30</f>
        <v>1058.9151612353066</v>
      </c>
      <c r="T42" s="14">
        <f>'[2]year end'!T22+'[2]year end'!T30</f>
        <v>1299.6710804705981</v>
      </c>
      <c r="U42" s="14">
        <f>'[2]year end'!U22+'[2]year end'!U30</f>
        <v>1374.6416687058968</v>
      </c>
      <c r="V42" s="14">
        <f>'[2]year end'!V22+'[2]year end'!V30</f>
        <v>1527.0420989411869</v>
      </c>
      <c r="W42" s="14">
        <f>'[2]year end'!W22+'[2]year end'!W30</f>
        <v>1547.75082117648</v>
      </c>
      <c r="X42" s="14">
        <f>'[2]year end'!X22+'[2]year end'!X30</f>
        <v>1598.9084524117759</v>
      </c>
      <c r="Y42" s="14">
        <f>'[2]year end'!Y22+'[2]year end'!Y30</f>
        <v>1651.8220746470772</v>
      </c>
      <c r="Z42" s="14">
        <f>'[2]year end'!Z22+'[2]year end'!Z30</f>
        <v>1706.0367138823765</v>
      </c>
      <c r="AA42" s="14">
        <f>'[2]year end'!AA22+'[2]year end'!AA30</f>
        <v>1763.2066311176752</v>
      </c>
      <c r="AB42" s="53">
        <f>'[2]year end'!AB22+'[2]year end'!AB30</f>
        <v>1790.9391320529583</v>
      </c>
      <c r="AC42" s="16">
        <f>'[2]year end'!AC22+'[2]year end'!AC30</f>
        <v>1820.7574389885024</v>
      </c>
      <c r="AD42" s="16">
        <f>'[2]year end'!AD22+'[2]year end'!AD30</f>
        <v>1849.2805809113286</v>
      </c>
      <c r="AE42" s="16">
        <f>'[2]year end'!AE22+'[2]year end'!AE30</f>
        <v>1876.6397422092759</v>
      </c>
      <c r="AF42" s="222">
        <f>'[2]year end'!AF22+'[2]year end'!AF30</f>
        <v>1902.7945867465592</v>
      </c>
    </row>
    <row r="43" spans="1:32" s="7" customFormat="1" ht="13.5" thickBot="1" x14ac:dyDescent="0.25">
      <c r="A43" s="23" t="s">
        <v>71</v>
      </c>
      <c r="B43" s="23" t="s">
        <v>48</v>
      </c>
      <c r="C43" s="33">
        <f>SUM(C40:C42)</f>
        <v>5160</v>
      </c>
      <c r="D43" s="33">
        <f>SUM(D40:D42)</f>
        <v>5170.0650000000005</v>
      </c>
      <c r="E43" s="33">
        <f t="shared" ref="E43:AF43" si="19">SUM(E40:E42)</f>
        <v>4875.0575000000008</v>
      </c>
      <c r="F43" s="33">
        <f t="shared" si="19"/>
        <v>4902.1512499999972</v>
      </c>
      <c r="G43" s="33">
        <f t="shared" si="19"/>
        <v>4978.9387499999993</v>
      </c>
      <c r="H43" s="33">
        <f t="shared" si="19"/>
        <v>5033.3262500000055</v>
      </c>
      <c r="I43" s="33">
        <f t="shared" si="19"/>
        <v>4588.0012500000039</v>
      </c>
      <c r="J43" s="33">
        <f t="shared" si="19"/>
        <v>3666.4899999999984</v>
      </c>
      <c r="K43" s="33">
        <f t="shared" si="19"/>
        <v>2464.6325000000033</v>
      </c>
      <c r="L43" s="33">
        <f t="shared" si="19"/>
        <v>1122.9149999999954</v>
      </c>
      <c r="M43" s="33">
        <f t="shared" si="19"/>
        <v>-677.92999999999984</v>
      </c>
      <c r="N43" s="33">
        <f t="shared" si="19"/>
        <v>-1641.6843699999995</v>
      </c>
      <c r="O43" s="33">
        <f t="shared" si="19"/>
        <v>-2294.2071959999976</v>
      </c>
      <c r="P43" s="33">
        <f t="shared" si="19"/>
        <v>-2936.3103710000019</v>
      </c>
      <c r="Q43" s="34">
        <f t="shared" si="19"/>
        <v>-3612.679005000005</v>
      </c>
      <c r="R43" s="34">
        <f t="shared" si="19"/>
        <v>-4256.3385379999963</v>
      </c>
      <c r="S43" s="34">
        <f t="shared" si="19"/>
        <v>-4861.9348387647024</v>
      </c>
      <c r="T43" s="34">
        <f t="shared" si="19"/>
        <v>-6109.527669529416</v>
      </c>
      <c r="U43" s="34">
        <f t="shared" si="19"/>
        <v>-8278.382081294114</v>
      </c>
      <c r="V43" s="34">
        <f t="shared" si="19"/>
        <v>-10365.296114058823</v>
      </c>
      <c r="W43" s="34">
        <f t="shared" si="19"/>
        <v>-11977.728324394962</v>
      </c>
      <c r="X43" s="34">
        <f>SUM(X40:X42)</f>
        <v>-13649.258559159674</v>
      </c>
      <c r="Y43" s="34">
        <f t="shared" si="19"/>
        <v>-14691.968354902054</v>
      </c>
      <c r="Z43" s="34">
        <f t="shared" si="19"/>
        <v>-15897.747915666763</v>
      </c>
      <c r="AA43" s="34">
        <f t="shared" si="19"/>
        <v>-17845.912245431453</v>
      </c>
      <c r="AB43" s="55">
        <f t="shared" si="19"/>
        <v>-20802.502244496147</v>
      </c>
      <c r="AC43" s="224">
        <f t="shared" si="19"/>
        <v>-25036.296432420357</v>
      </c>
      <c r="AD43" s="224">
        <f t="shared" si="19"/>
        <v>-30141.162911321258</v>
      </c>
      <c r="AE43" s="224">
        <f t="shared" si="19"/>
        <v>-35948.713372349339</v>
      </c>
      <c r="AF43" s="225">
        <f t="shared" si="19"/>
        <v>-42366.270537221877</v>
      </c>
    </row>
    <row r="44" spans="1:32" s="7" customFormat="1" ht="13.5" thickTop="1" x14ac:dyDescent="0.2">
      <c r="Q44" s="8"/>
      <c r="R44" s="8"/>
      <c r="S44" s="8"/>
      <c r="T44" s="8"/>
      <c r="U44" s="8"/>
      <c r="V44" s="8"/>
      <c r="W44" s="8"/>
      <c r="X44" s="8"/>
      <c r="Y44" s="8"/>
      <c r="Z44" s="8"/>
      <c r="AA44" s="8"/>
      <c r="AB44" s="38"/>
      <c r="AC44" s="11"/>
      <c r="AD44" s="11"/>
      <c r="AE44" s="11"/>
      <c r="AF44" s="188"/>
    </row>
    <row r="45" spans="1:32" s="7" customFormat="1" x14ac:dyDescent="0.2">
      <c r="Q45" s="8"/>
      <c r="R45" s="8"/>
      <c r="S45" s="8"/>
      <c r="T45" s="8"/>
      <c r="U45" s="8"/>
      <c r="V45" s="8"/>
      <c r="W45" s="8"/>
      <c r="X45" s="8"/>
      <c r="Y45" s="8"/>
      <c r="Z45" s="8"/>
      <c r="AA45" s="8"/>
      <c r="AB45" s="38"/>
      <c r="AC45" s="11"/>
      <c r="AD45" s="11"/>
      <c r="AE45" s="11"/>
      <c r="AF45" s="188"/>
    </row>
  </sheetData>
  <pageMargins left="0.51181102362204722" right="0.51181102362204722" top="0.98425196850393704" bottom="0.98425196850393704" header="0.51181102362204722" footer="0.51181102362204722"/>
  <pageSetup paperSize="3" scale="54" orientation="landscape" r:id="rId1"/>
  <headerFooter alignWithMargins="0">
    <oddFooter>&amp;L&amp;"Arial,Bold"&amp;F&amp;C&amp;A
&amp;R&amp;D  &amp;T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AG35"/>
  <sheetViews>
    <sheetView zoomScaleNormal="100" workbookViewId="0">
      <pane xSplit="2" ySplit="5" topLeftCell="G6" activePane="bottomRight" state="frozen"/>
      <selection activeCell="A55" sqref="A55"/>
      <selection pane="topRight" activeCell="A55" sqref="A55"/>
      <selection pane="bottomLeft" activeCell="A55" sqref="A55"/>
      <selection pane="bottomRight" activeCell="A21" sqref="A21"/>
    </sheetView>
  </sheetViews>
  <sheetFormatPr defaultColWidth="9.140625" defaultRowHeight="12.75" outlineLevelCol="1" x14ac:dyDescent="0.2"/>
  <cols>
    <col min="1" max="1" width="61.42578125" style="127" customWidth="1"/>
    <col min="2" max="2" width="20.7109375" style="127" customWidth="1"/>
    <col min="3" max="4" width="9.42578125" style="127" hidden="1" customWidth="1" outlineLevel="1"/>
    <col min="5" max="6" width="9.28515625" style="127" hidden="1" customWidth="1" outlineLevel="1"/>
    <col min="7" max="7" width="9.28515625" style="127" customWidth="1" collapsed="1"/>
    <col min="8" max="13" width="9.28515625" style="127" customWidth="1"/>
    <col min="14" max="14" width="10.140625" style="127" customWidth="1"/>
    <col min="15" max="15" width="12.85546875" style="127" bestFit="1" customWidth="1"/>
    <col min="16" max="16" width="14" style="127" bestFit="1" customWidth="1"/>
    <col min="17" max="17" width="13.140625" style="128" customWidth="1"/>
    <col min="18" max="18" width="12" style="128" customWidth="1"/>
    <col min="19" max="19" width="12.42578125" style="128" customWidth="1"/>
    <col min="20" max="20" width="12.85546875" style="128" customWidth="1"/>
    <col min="21" max="21" width="14.5703125" style="128" bestFit="1" customWidth="1"/>
    <col min="22" max="22" width="12.28515625" style="128" bestFit="1" customWidth="1"/>
    <col min="23" max="27" width="14" style="128" bestFit="1" customWidth="1"/>
    <col min="28" max="28" width="14" style="129" bestFit="1" customWidth="1"/>
    <col min="29" max="31" width="14" style="226" hidden="1" customWidth="1" outlineLevel="1"/>
    <col min="32" max="32" width="14" style="227" hidden="1" customWidth="1" outlineLevel="1"/>
    <col min="33" max="33" width="9.140625" style="128" collapsed="1"/>
    <col min="34" max="16384" width="9.140625" style="128"/>
  </cols>
  <sheetData>
    <row r="1" spans="1:32" ht="15.75" x14ac:dyDescent="0.25">
      <c r="A1" s="126" t="s">
        <v>72</v>
      </c>
    </row>
    <row r="2" spans="1:32" x14ac:dyDescent="0.2">
      <c r="A2" s="132" t="s">
        <v>0</v>
      </c>
    </row>
    <row r="4" spans="1:32" ht="56.25" customHeight="1" x14ac:dyDescent="0.2">
      <c r="Z4" s="133" t="s">
        <v>23</v>
      </c>
      <c r="AA4" s="133" t="s">
        <v>24</v>
      </c>
      <c r="AB4" s="134" t="s">
        <v>25</v>
      </c>
      <c r="AC4" s="228" t="s">
        <v>26</v>
      </c>
      <c r="AD4" s="228" t="s">
        <v>27</v>
      </c>
      <c r="AE4" s="228" t="s">
        <v>1</v>
      </c>
      <c r="AF4" s="229" t="s">
        <v>2</v>
      </c>
    </row>
    <row r="5" spans="1:32" s="171" customFormat="1" ht="13.5" thickBot="1" x14ac:dyDescent="0.25">
      <c r="A5" s="137" t="s">
        <v>73</v>
      </c>
      <c r="B5" s="138" t="s">
        <v>4</v>
      </c>
      <c r="C5" s="138">
        <v>1990</v>
      </c>
      <c r="D5" s="138">
        <v>1991</v>
      </c>
      <c r="E5" s="138">
        <v>1992</v>
      </c>
      <c r="F5" s="138">
        <v>1993</v>
      </c>
      <c r="G5" s="138">
        <v>1994</v>
      </c>
      <c r="H5" s="138">
        <v>1995</v>
      </c>
      <c r="I5" s="138">
        <v>1996</v>
      </c>
      <c r="J5" s="138">
        <v>1997</v>
      </c>
      <c r="K5" s="138">
        <v>1998</v>
      </c>
      <c r="L5" s="138">
        <v>1999</v>
      </c>
      <c r="M5" s="138">
        <v>2000</v>
      </c>
      <c r="N5" s="138">
        <v>2001</v>
      </c>
      <c r="O5" s="138">
        <v>2002</v>
      </c>
      <c r="P5" s="138">
        <v>2003</v>
      </c>
      <c r="Q5" s="139">
        <v>2004</v>
      </c>
      <c r="R5" s="139">
        <v>2005</v>
      </c>
      <c r="S5" s="139">
        <v>2006</v>
      </c>
      <c r="T5" s="139">
        <v>2007</v>
      </c>
      <c r="U5" s="139">
        <v>2008</v>
      </c>
      <c r="V5" s="139">
        <v>2009</v>
      </c>
      <c r="W5" s="139">
        <v>2010</v>
      </c>
      <c r="X5" s="139">
        <v>2011</v>
      </c>
      <c r="Y5" s="139">
        <v>2012</v>
      </c>
      <c r="Z5" s="139">
        <v>2013</v>
      </c>
      <c r="AA5" s="139">
        <v>2014</v>
      </c>
      <c r="AB5" s="140">
        <v>2015</v>
      </c>
      <c r="AC5" s="230">
        <v>2016</v>
      </c>
      <c r="AD5" s="230">
        <v>2017</v>
      </c>
      <c r="AE5" s="230">
        <v>2018</v>
      </c>
      <c r="AF5" s="231">
        <v>2019</v>
      </c>
    </row>
    <row r="6" spans="1:32" s="8" customFormat="1" x14ac:dyDescent="0.2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AB6" s="38"/>
      <c r="AC6" s="56"/>
      <c r="AD6" s="56"/>
      <c r="AE6" s="56"/>
      <c r="AF6" s="57"/>
    </row>
    <row r="7" spans="1:32" s="8" customFormat="1" x14ac:dyDescent="0.2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AB7" s="38"/>
      <c r="AC7" s="56"/>
      <c r="AD7" s="56"/>
      <c r="AE7" s="56"/>
      <c r="AF7" s="57"/>
    </row>
    <row r="8" spans="1:32" s="8" customFormat="1" x14ac:dyDescent="0.2">
      <c r="A8" s="12" t="s">
        <v>28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AB8" s="38"/>
      <c r="AC8" s="56"/>
      <c r="AD8" s="56"/>
      <c r="AE8" s="56"/>
      <c r="AF8" s="57"/>
    </row>
    <row r="9" spans="1:32" s="8" customFormat="1" x14ac:dyDescent="0.2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AB9" s="38"/>
      <c r="AC9" s="56"/>
      <c r="AD9" s="56"/>
      <c r="AE9" s="56"/>
      <c r="AF9" s="57"/>
    </row>
    <row r="10" spans="1:32" s="8" customFormat="1" x14ac:dyDescent="0.2">
      <c r="A10" s="7" t="s">
        <v>29</v>
      </c>
      <c r="B10" s="7" t="s">
        <v>30</v>
      </c>
      <c r="C10" s="7">
        <f>C26/2</f>
        <v>465</v>
      </c>
      <c r="D10" s="7">
        <f>D26/2</f>
        <v>590</v>
      </c>
      <c r="E10" s="7">
        <f>E26/2</f>
        <v>594</v>
      </c>
      <c r="F10" s="7">
        <f>F26/2</f>
        <v>585</v>
      </c>
      <c r="G10" s="7">
        <f t="shared" ref="G10:AA10" si="0">G26/2</f>
        <v>646</v>
      </c>
      <c r="H10" s="7">
        <f t="shared" si="0"/>
        <v>681.5</v>
      </c>
      <c r="I10" s="7">
        <f t="shared" si="0"/>
        <v>668.5</v>
      </c>
      <c r="J10" s="7">
        <f t="shared" si="0"/>
        <v>602</v>
      </c>
      <c r="K10" s="7">
        <f t="shared" si="0"/>
        <v>652.5</v>
      </c>
      <c r="L10" s="7">
        <f t="shared" si="0"/>
        <v>650.5</v>
      </c>
      <c r="M10" s="7">
        <f t="shared" si="0"/>
        <v>650</v>
      </c>
      <c r="N10" s="7">
        <f t="shared" si="0"/>
        <v>769.5</v>
      </c>
      <c r="O10" s="7">
        <f t="shared" si="0"/>
        <v>847.5</v>
      </c>
      <c r="P10" s="7">
        <f t="shared" si="0"/>
        <v>867.5</v>
      </c>
      <c r="Q10" s="8">
        <f t="shared" si="0"/>
        <v>878</v>
      </c>
      <c r="R10" s="8">
        <f t="shared" si="0"/>
        <v>954.5</v>
      </c>
      <c r="S10" s="8">
        <f t="shared" si="0"/>
        <v>997.5</v>
      </c>
      <c r="T10" s="8">
        <f t="shared" si="0"/>
        <v>1051</v>
      </c>
      <c r="U10" s="8">
        <f t="shared" si="0"/>
        <v>1118</v>
      </c>
      <c r="V10" s="8">
        <f t="shared" si="0"/>
        <v>1174.5</v>
      </c>
      <c r="W10" s="8">
        <f t="shared" si="0"/>
        <v>1217</v>
      </c>
      <c r="X10" s="8">
        <f t="shared" si="0"/>
        <v>1282.5</v>
      </c>
      <c r="Y10" s="8">
        <f>Y26/2</f>
        <v>1395.5</v>
      </c>
      <c r="Z10" s="8">
        <f t="shared" si="0"/>
        <v>1327</v>
      </c>
      <c r="AA10" s="8">
        <f t="shared" si="0"/>
        <v>1462</v>
      </c>
      <c r="AB10" s="38">
        <f>AB26/2</f>
        <v>1451</v>
      </c>
      <c r="AC10" s="56">
        <f>AC26/2</f>
        <v>1511.796875</v>
      </c>
      <c r="AD10" s="56">
        <f>AD26/2</f>
        <v>1631.0513452148434</v>
      </c>
      <c r="AE10" s="56">
        <f>AE26/2</f>
        <v>1750.202044587707</v>
      </c>
      <c r="AF10" s="57">
        <f>AF26/2</f>
        <v>1878.0037412594415</v>
      </c>
    </row>
    <row r="11" spans="1:32" s="8" customFormat="1" x14ac:dyDescent="0.2">
      <c r="A11" s="7" t="s">
        <v>31</v>
      </c>
      <c r="B11" s="7" t="s">
        <v>30</v>
      </c>
      <c r="C11" s="58" t="s">
        <v>77</v>
      </c>
      <c r="D11" s="7">
        <f>+D28/2</f>
        <v>-55.5</v>
      </c>
      <c r="E11" s="7">
        <f>+E28/2</f>
        <v>-30.5</v>
      </c>
      <c r="F11" s="7">
        <f>+F28/2</f>
        <v>-128.5</v>
      </c>
      <c r="G11" s="7">
        <f t="shared" ref="G11:AA11" si="1">+G28/2</f>
        <v>-74</v>
      </c>
      <c r="H11" s="7">
        <f t="shared" si="1"/>
        <v>-146.5</v>
      </c>
      <c r="I11" s="7">
        <f t="shared" si="1"/>
        <v>-190</v>
      </c>
      <c r="J11" s="7">
        <f t="shared" si="1"/>
        <v>-219.5</v>
      </c>
      <c r="K11" s="7">
        <f t="shared" si="1"/>
        <v>-325.5</v>
      </c>
      <c r="L11" s="7">
        <f t="shared" si="1"/>
        <v>-485</v>
      </c>
      <c r="M11" s="7">
        <f t="shared" si="1"/>
        <v>-567.5</v>
      </c>
      <c r="N11" s="7">
        <f t="shared" si="1"/>
        <v>-235</v>
      </c>
      <c r="O11" s="7">
        <f t="shared" si="1"/>
        <v>-246.5</v>
      </c>
      <c r="P11" s="7">
        <f t="shared" si="1"/>
        <v>-222</v>
      </c>
      <c r="Q11" s="8">
        <f t="shared" si="1"/>
        <v>-233</v>
      </c>
      <c r="R11" s="8">
        <f t="shared" si="1"/>
        <v>-233.5</v>
      </c>
      <c r="S11" s="8">
        <f t="shared" si="1"/>
        <v>-235</v>
      </c>
      <c r="T11" s="8">
        <f t="shared" si="1"/>
        <v>-355</v>
      </c>
      <c r="U11" s="8">
        <f t="shared" si="1"/>
        <v>-556.5</v>
      </c>
      <c r="V11" s="8">
        <f t="shared" si="1"/>
        <v>-458</v>
      </c>
      <c r="W11" s="8">
        <f t="shared" si="1"/>
        <v>-293.5</v>
      </c>
      <c r="X11" s="8">
        <f t="shared" si="1"/>
        <v>-245</v>
      </c>
      <c r="Y11" s="8">
        <f>+Y28/2</f>
        <v>-90.5</v>
      </c>
      <c r="Z11" s="8">
        <f t="shared" si="1"/>
        <v>35</v>
      </c>
      <c r="AA11" s="8">
        <f t="shared" si="1"/>
        <v>-156</v>
      </c>
      <c r="AB11" s="38">
        <f>+AB28/2</f>
        <v>-361.5</v>
      </c>
      <c r="AC11" s="56">
        <f>+AC28/2</f>
        <v>-682</v>
      </c>
      <c r="AD11" s="56">
        <f>+AD28/2</f>
        <v>-879.5</v>
      </c>
      <c r="AE11" s="56">
        <f>+AE28/2</f>
        <v>-1035.5</v>
      </c>
      <c r="AF11" s="57">
        <f>+AF28/2</f>
        <v>-1176.5</v>
      </c>
    </row>
    <row r="12" spans="1:32" s="8" customFormat="1" x14ac:dyDescent="0.2">
      <c r="A12" s="7" t="s">
        <v>32</v>
      </c>
      <c r="B12" s="7" t="s">
        <v>30</v>
      </c>
      <c r="C12" s="7">
        <f>C29/2</f>
        <v>167.3175</v>
      </c>
      <c r="D12" s="7">
        <f>D29/2</f>
        <v>209.71499999999992</v>
      </c>
      <c r="E12" s="7">
        <f>E29/2</f>
        <v>115.49624999999992</v>
      </c>
      <c r="F12" s="7">
        <f>F29/2</f>
        <v>126.546875</v>
      </c>
      <c r="G12" s="7">
        <f t="shared" ref="G12:AA12" si="2">G29/2</f>
        <v>108.89374999999995</v>
      </c>
      <c r="H12" s="7">
        <f t="shared" si="2"/>
        <v>148.19374999999991</v>
      </c>
      <c r="I12" s="7">
        <f t="shared" si="2"/>
        <v>71.337500000000091</v>
      </c>
      <c r="J12" s="7">
        <f t="shared" si="2"/>
        <v>17.744374999999991</v>
      </c>
      <c r="K12" s="7">
        <f t="shared" si="2"/>
        <v>-62.928750000000036</v>
      </c>
      <c r="L12" s="7">
        <f t="shared" si="2"/>
        <v>-188.3587500000001</v>
      </c>
      <c r="M12" s="7">
        <f t="shared" si="2"/>
        <v>-353.4224999999999</v>
      </c>
      <c r="N12" s="7">
        <f t="shared" si="2"/>
        <v>-374.36000000000013</v>
      </c>
      <c r="O12" s="7">
        <f t="shared" si="2"/>
        <v>-249.63999999999987</v>
      </c>
      <c r="P12" s="7">
        <f t="shared" si="2"/>
        <v>-272.08000000000038</v>
      </c>
      <c r="Q12" s="8">
        <f t="shared" si="2"/>
        <v>-260.61250000000018</v>
      </c>
      <c r="R12" s="8">
        <f t="shared" si="2"/>
        <v>-280.72500000000036</v>
      </c>
      <c r="S12" s="8">
        <f t="shared" si="2"/>
        <v>-257.72499999999991</v>
      </c>
      <c r="T12" s="8">
        <f t="shared" si="2"/>
        <v>-380.67437500000005</v>
      </c>
      <c r="U12" s="8">
        <f t="shared" si="2"/>
        <v>-536.41249999999991</v>
      </c>
      <c r="V12" s="8">
        <f t="shared" si="2"/>
        <v>-481.15723149999974</v>
      </c>
      <c r="W12" s="8">
        <f t="shared" si="2"/>
        <v>-396.97303771428619</v>
      </c>
      <c r="X12" s="8">
        <f t="shared" si="2"/>
        <v>-494.84393299999982</v>
      </c>
      <c r="Y12" s="8">
        <f>Y29/2</f>
        <v>-387.45359291741045</v>
      </c>
      <c r="Z12" s="8">
        <f t="shared" si="2"/>
        <v>-457.49710000000005</v>
      </c>
      <c r="AA12" s="8">
        <f t="shared" si="2"/>
        <v>-706.66712350000023</v>
      </c>
      <c r="AB12" s="38">
        <f>AB29/2</f>
        <v>-938.66125000000056</v>
      </c>
      <c r="AC12" s="56">
        <f>AC29/2</f>
        <v>-1254.1508000255046</v>
      </c>
      <c r="AD12" s="56">
        <f>AD29/2</f>
        <v>-1542.6691548070423</v>
      </c>
      <c r="AE12" s="56">
        <f>AE29/2</f>
        <v>-1795.3553739037395</v>
      </c>
      <c r="AF12" s="57">
        <f>AF29/2</f>
        <v>-2023.2121335291383</v>
      </c>
    </row>
    <row r="13" spans="1:32" s="8" customFormat="1" x14ac:dyDescent="0.2">
      <c r="A13" s="7" t="s">
        <v>33</v>
      </c>
      <c r="B13" s="7" t="s">
        <v>30</v>
      </c>
      <c r="C13" s="7">
        <f t="shared" ref="C13:X15" si="3">+C30/2</f>
        <v>0</v>
      </c>
      <c r="D13" s="7">
        <f t="shared" si="3"/>
        <v>0</v>
      </c>
      <c r="E13" s="7">
        <f t="shared" si="3"/>
        <v>0</v>
      </c>
      <c r="F13" s="7">
        <f t="shared" si="3"/>
        <v>0</v>
      </c>
      <c r="G13" s="7">
        <f t="shared" si="3"/>
        <v>0</v>
      </c>
      <c r="H13" s="7">
        <f t="shared" si="3"/>
        <v>0</v>
      </c>
      <c r="I13" s="7">
        <f t="shared" si="3"/>
        <v>129</v>
      </c>
      <c r="J13" s="7">
        <f t="shared" si="3"/>
        <v>1006.5</v>
      </c>
      <c r="K13" s="7">
        <f t="shared" si="3"/>
        <v>0</v>
      </c>
      <c r="L13" s="7">
        <f t="shared" si="3"/>
        <v>0</v>
      </c>
      <c r="M13" s="7">
        <f t="shared" si="3"/>
        <v>0</v>
      </c>
      <c r="N13" s="7">
        <f t="shared" si="3"/>
        <v>2259.5</v>
      </c>
      <c r="O13" s="7">
        <f t="shared" si="3"/>
        <v>0</v>
      </c>
      <c r="P13" s="7">
        <f t="shared" si="3"/>
        <v>0</v>
      </c>
      <c r="Q13" s="8">
        <f t="shared" si="3"/>
        <v>0</v>
      </c>
      <c r="R13" s="8">
        <f t="shared" si="3"/>
        <v>0</v>
      </c>
      <c r="S13" s="8">
        <f t="shared" si="3"/>
        <v>0</v>
      </c>
      <c r="T13" s="8">
        <f t="shared" si="3"/>
        <v>0</v>
      </c>
      <c r="U13" s="8">
        <f t="shared" si="3"/>
        <v>0</v>
      </c>
      <c r="V13" s="8">
        <f t="shared" si="3"/>
        <v>0</v>
      </c>
      <c r="W13" s="8">
        <f t="shared" si="3"/>
        <v>0</v>
      </c>
      <c r="X13" s="8">
        <f t="shared" si="3"/>
        <v>0</v>
      </c>
      <c r="Y13" s="8">
        <f>+Y30/2</f>
        <v>0</v>
      </c>
      <c r="Z13" s="8">
        <f t="shared" ref="Y13:AF15" si="4">+Z30/2</f>
        <v>0</v>
      </c>
      <c r="AA13" s="8">
        <f t="shared" si="4"/>
        <v>0</v>
      </c>
      <c r="AB13" s="38">
        <f t="shared" si="4"/>
        <v>0</v>
      </c>
      <c r="AC13" s="56">
        <f t="shared" si="4"/>
        <v>0</v>
      </c>
      <c r="AD13" s="56">
        <f t="shared" si="4"/>
        <v>0</v>
      </c>
      <c r="AE13" s="56">
        <f t="shared" si="4"/>
        <v>0</v>
      </c>
      <c r="AF13" s="57">
        <f t="shared" si="4"/>
        <v>0</v>
      </c>
    </row>
    <row r="14" spans="1:32" s="8" customFormat="1" x14ac:dyDescent="0.2">
      <c r="A14" s="7" t="s">
        <v>74</v>
      </c>
      <c r="B14" s="7" t="s">
        <v>30</v>
      </c>
      <c r="C14" s="7">
        <f t="shared" si="3"/>
        <v>0</v>
      </c>
      <c r="D14" s="7">
        <f t="shared" si="3"/>
        <v>0</v>
      </c>
      <c r="E14" s="7">
        <f t="shared" si="3"/>
        <v>0</v>
      </c>
      <c r="F14" s="7">
        <f t="shared" si="3"/>
        <v>0</v>
      </c>
      <c r="G14" s="7">
        <f t="shared" si="3"/>
        <v>0</v>
      </c>
      <c r="H14" s="7">
        <f t="shared" si="3"/>
        <v>0</v>
      </c>
      <c r="I14" s="7">
        <f t="shared" si="3"/>
        <v>250</v>
      </c>
      <c r="J14" s="7">
        <f t="shared" si="3"/>
        <v>-250</v>
      </c>
      <c r="K14" s="7">
        <f t="shared" si="3"/>
        <v>0</v>
      </c>
      <c r="L14" s="7">
        <f t="shared" si="3"/>
        <v>0</v>
      </c>
      <c r="M14" s="7">
        <f t="shared" si="3"/>
        <v>0</v>
      </c>
      <c r="N14" s="7">
        <f t="shared" si="3"/>
        <v>0</v>
      </c>
      <c r="O14" s="7">
        <f t="shared" si="3"/>
        <v>0</v>
      </c>
      <c r="P14" s="7">
        <f t="shared" si="3"/>
        <v>0</v>
      </c>
      <c r="Q14" s="8">
        <f t="shared" si="3"/>
        <v>0</v>
      </c>
      <c r="R14" s="8">
        <f t="shared" si="3"/>
        <v>0</v>
      </c>
      <c r="S14" s="8">
        <f t="shared" si="3"/>
        <v>0</v>
      </c>
      <c r="T14" s="8">
        <f t="shared" si="3"/>
        <v>0</v>
      </c>
      <c r="U14" s="8">
        <f t="shared" si="3"/>
        <v>0</v>
      </c>
      <c r="V14" s="8">
        <f t="shared" si="3"/>
        <v>0</v>
      </c>
      <c r="W14" s="8">
        <f t="shared" si="3"/>
        <v>0</v>
      </c>
      <c r="X14" s="8">
        <f t="shared" si="3"/>
        <v>0</v>
      </c>
      <c r="Y14" s="8">
        <f t="shared" si="4"/>
        <v>0</v>
      </c>
      <c r="Z14" s="8">
        <f t="shared" si="4"/>
        <v>0</v>
      </c>
      <c r="AA14" s="8">
        <f t="shared" si="4"/>
        <v>0</v>
      </c>
      <c r="AB14" s="38">
        <f t="shared" si="4"/>
        <v>0</v>
      </c>
      <c r="AC14" s="56">
        <f t="shared" si="4"/>
        <v>0</v>
      </c>
      <c r="AD14" s="56">
        <f t="shared" si="4"/>
        <v>0</v>
      </c>
      <c r="AE14" s="56">
        <f t="shared" si="4"/>
        <v>0</v>
      </c>
      <c r="AF14" s="57">
        <f t="shared" si="4"/>
        <v>0</v>
      </c>
    </row>
    <row r="15" spans="1:32" s="8" customFormat="1" x14ac:dyDescent="0.2">
      <c r="A15" s="7" t="s">
        <v>34</v>
      </c>
      <c r="B15" s="7" t="s">
        <v>30</v>
      </c>
      <c r="C15" s="7">
        <f>+C32/2</f>
        <v>0</v>
      </c>
      <c r="D15" s="7">
        <f>+D32/2</f>
        <v>0</v>
      </c>
      <c r="E15" s="7">
        <f>+E32/2</f>
        <v>0</v>
      </c>
      <c r="F15" s="7">
        <f>+F32/2</f>
        <v>0</v>
      </c>
      <c r="G15" s="7">
        <f t="shared" si="3"/>
        <v>0</v>
      </c>
      <c r="H15" s="7">
        <f t="shared" si="3"/>
        <v>0</v>
      </c>
      <c r="I15" s="7">
        <f t="shared" si="3"/>
        <v>-379</v>
      </c>
      <c r="J15" s="7">
        <f t="shared" si="3"/>
        <v>-756.5</v>
      </c>
      <c r="K15" s="7">
        <f t="shared" si="3"/>
        <v>0</v>
      </c>
      <c r="L15" s="7">
        <f t="shared" si="3"/>
        <v>0</v>
      </c>
      <c r="M15" s="7">
        <f t="shared" si="3"/>
        <v>0</v>
      </c>
      <c r="N15" s="7">
        <f t="shared" si="3"/>
        <v>-2259.5</v>
      </c>
      <c r="O15" s="7">
        <f t="shared" si="3"/>
        <v>0</v>
      </c>
      <c r="P15" s="7">
        <f t="shared" si="3"/>
        <v>0</v>
      </c>
      <c r="Q15" s="8">
        <f>+Q32/2</f>
        <v>0</v>
      </c>
      <c r="R15" s="8">
        <f>+R32/2</f>
        <v>0</v>
      </c>
      <c r="S15" s="8">
        <f>+S32/2</f>
        <v>0</v>
      </c>
      <c r="T15" s="8">
        <f>+T32/2</f>
        <v>0</v>
      </c>
      <c r="U15" s="8">
        <f>+U32/2</f>
        <v>0</v>
      </c>
      <c r="V15" s="8">
        <f t="shared" si="3"/>
        <v>0</v>
      </c>
      <c r="W15" s="8">
        <f t="shared" si="3"/>
        <v>0</v>
      </c>
      <c r="X15" s="8">
        <f t="shared" si="3"/>
        <v>0</v>
      </c>
      <c r="Y15" s="8">
        <f t="shared" si="4"/>
        <v>0</v>
      </c>
      <c r="Z15" s="8">
        <f t="shared" si="4"/>
        <v>0</v>
      </c>
      <c r="AA15" s="8">
        <f t="shared" si="4"/>
        <v>0</v>
      </c>
      <c r="AB15" s="38">
        <f t="shared" si="4"/>
        <v>0</v>
      </c>
      <c r="AC15" s="56">
        <f t="shared" si="4"/>
        <v>0</v>
      </c>
      <c r="AD15" s="56">
        <f t="shared" si="4"/>
        <v>0</v>
      </c>
      <c r="AE15" s="56">
        <f t="shared" si="4"/>
        <v>0</v>
      </c>
      <c r="AF15" s="57">
        <f t="shared" si="4"/>
        <v>0</v>
      </c>
    </row>
    <row r="16" spans="1:32" s="8" customFormat="1" x14ac:dyDescent="0.2">
      <c r="A16" s="7" t="s">
        <v>35</v>
      </c>
      <c r="B16" s="7" t="s">
        <v>36</v>
      </c>
      <c r="C16" s="7">
        <f>'[2]initial ufl'!C10*-1</f>
        <v>0</v>
      </c>
      <c r="D16" s="7">
        <f>'[2]initial ufl'!D10*-1</f>
        <v>0</v>
      </c>
      <c r="E16" s="7">
        <f>'[2]initial ufl'!E10*-1</f>
        <v>0</v>
      </c>
      <c r="F16" s="7">
        <f>'[2]initial ufl'!F10*-1</f>
        <v>-174</v>
      </c>
      <c r="G16" s="7">
        <f>'[2]initial ufl'!G10*-1</f>
        <v>-174</v>
      </c>
      <c r="H16" s="7">
        <f>'[2]initial ufl'!H10*-1</f>
        <v>-174</v>
      </c>
      <c r="I16" s="7">
        <f>'[2]initial ufl'!I10*-1</f>
        <v>-174</v>
      </c>
      <c r="J16" s="7">
        <f>'[2]initial ufl'!J10*-1</f>
        <v>-174</v>
      </c>
      <c r="K16" s="7">
        <f>'[2]initial ufl'!K10*-1</f>
        <v>-174</v>
      </c>
      <c r="L16" s="7">
        <f>'[2]initial ufl'!L10*-1</f>
        <v>-174</v>
      </c>
      <c r="M16" s="7">
        <f>'[2]initial ufl'!M10*-1</f>
        <v>-174</v>
      </c>
      <c r="N16" s="7">
        <f>'[2]initial ufl'!N10*-1</f>
        <v>-174</v>
      </c>
      <c r="O16" s="7">
        <f>'[2]initial ufl'!O10*-1</f>
        <v>-174</v>
      </c>
      <c r="P16" s="7">
        <f>'[2]initial ufl'!P10*-1</f>
        <v>-174</v>
      </c>
      <c r="Q16" s="8">
        <f>'[2]initial ufl'!Q10*-1</f>
        <v>-174</v>
      </c>
      <c r="R16" s="8">
        <f>'[2]initial ufl'!R10*-1</f>
        <v>-174</v>
      </c>
      <c r="S16" s="8">
        <f>'[2]initial ufl'!S10*-1</f>
        <v>-176</v>
      </c>
      <c r="T16" s="8">
        <f>'[2]initial ufl'!T10*-1</f>
        <v>0</v>
      </c>
      <c r="U16" s="8">
        <f>'[2]initial ufl'!U10*-1</f>
        <v>0</v>
      </c>
      <c r="V16" s="8">
        <f>'[2]initial ufl'!V10*-1</f>
        <v>0</v>
      </c>
      <c r="W16" s="8">
        <f>'[2]initial ufl'!W10*-1</f>
        <v>0</v>
      </c>
      <c r="X16" s="8">
        <f>'[2]initial ufl'!X10*-1</f>
        <v>0</v>
      </c>
      <c r="Y16" s="8">
        <f>'[2]initial ufl'!Y10*-1</f>
        <v>0</v>
      </c>
      <c r="Z16" s="8">
        <f>'[2]initial ufl'!Z10*-1</f>
        <v>0</v>
      </c>
      <c r="AA16" s="8">
        <f>'[2]initial ufl'!AA10*-1</f>
        <v>0</v>
      </c>
      <c r="AB16" s="38">
        <f>'[2]initial ufl'!AB10*-1</f>
        <v>0</v>
      </c>
      <c r="AC16" s="56">
        <f>'[2]initial ufl'!AC10*-1</f>
        <v>0</v>
      </c>
      <c r="AD16" s="56">
        <f>'[2]initial ufl'!AD10*-1</f>
        <v>0</v>
      </c>
      <c r="AE16" s="56">
        <f>'[2]initial ufl'!AE10*-1</f>
        <v>0</v>
      </c>
      <c r="AF16" s="57">
        <f>'[2]initial ufl'!AF10*-1</f>
        <v>0</v>
      </c>
    </row>
    <row r="17" spans="1:32" s="8" customFormat="1" x14ac:dyDescent="0.2">
      <c r="A17" s="59" t="s">
        <v>37</v>
      </c>
      <c r="B17" s="59" t="s">
        <v>30</v>
      </c>
      <c r="C17" s="59"/>
      <c r="D17" s="59"/>
      <c r="E17" s="59"/>
      <c r="F17" s="59"/>
      <c r="G17" s="59"/>
      <c r="H17" s="59"/>
      <c r="I17" s="59"/>
      <c r="J17" s="59"/>
      <c r="K17" s="59"/>
      <c r="L17" s="59"/>
      <c r="M17" s="59"/>
      <c r="N17" s="59"/>
      <c r="O17" s="59"/>
      <c r="P17" s="59"/>
      <c r="Q17" s="59"/>
      <c r="R17" s="59"/>
      <c r="S17" s="59">
        <f t="shared" ref="S17:AF17" si="5">S34/2</f>
        <v>-5.5147058823529411</v>
      </c>
      <c r="T17" s="8">
        <f t="shared" si="5"/>
        <v>-5.5147058823529411</v>
      </c>
      <c r="U17" s="8">
        <f t="shared" si="5"/>
        <v>-5.5147058823529411</v>
      </c>
      <c r="V17" s="8">
        <f t="shared" si="5"/>
        <v>-5.5147058823529411</v>
      </c>
      <c r="W17" s="8">
        <f t="shared" si="5"/>
        <v>-5.5147058823529411</v>
      </c>
      <c r="X17" s="8">
        <f t="shared" si="5"/>
        <v>-5.5147058823529411</v>
      </c>
      <c r="Y17" s="8">
        <f t="shared" si="5"/>
        <v>-5.5147058823529411</v>
      </c>
      <c r="Z17" s="8">
        <f t="shared" si="5"/>
        <v>-5.5147058823529411</v>
      </c>
      <c r="AA17" s="8">
        <f t="shared" si="5"/>
        <v>-5.5147058823529411</v>
      </c>
      <c r="AB17" s="38">
        <f t="shared" si="5"/>
        <v>-5.5147058823529411</v>
      </c>
      <c r="AC17" s="56">
        <f t="shared" si="5"/>
        <v>-5.0147058823529411</v>
      </c>
      <c r="AD17" s="56">
        <f t="shared" si="5"/>
        <v>-5.0147058823529411</v>
      </c>
      <c r="AE17" s="56">
        <f t="shared" si="5"/>
        <v>-5.0147058823529411</v>
      </c>
      <c r="AF17" s="57">
        <f t="shared" si="5"/>
        <v>-5.0147058823529411</v>
      </c>
    </row>
    <row r="18" spans="1:32" s="8" customFormat="1" x14ac:dyDescent="0.2">
      <c r="A18" s="7" t="s">
        <v>38</v>
      </c>
      <c r="B18" s="7" t="s">
        <v>39</v>
      </c>
      <c r="C18" s="24" t="s">
        <v>77</v>
      </c>
      <c r="D18" s="24" t="s">
        <v>77</v>
      </c>
      <c r="E18" s="24" t="s">
        <v>77</v>
      </c>
      <c r="F18" s="13">
        <f>[2]contributions!C47</f>
        <v>-10</v>
      </c>
      <c r="G18" s="13">
        <f>[2]contributions!D47</f>
        <v>-16</v>
      </c>
      <c r="H18" s="13">
        <f>[2]contributions!E47</f>
        <v>-13</v>
      </c>
      <c r="I18" s="13">
        <f>[2]contributions!F47</f>
        <v>-1</v>
      </c>
      <c r="J18" s="13">
        <f>[2]contributions!G47</f>
        <v>18</v>
      </c>
      <c r="K18" s="13">
        <f>[2]contributions!H47</f>
        <v>36</v>
      </c>
      <c r="L18" s="13">
        <f>[2]contributions!I47</f>
        <v>39</v>
      </c>
      <c r="M18" s="13">
        <f>[2]contributions!J47</f>
        <v>40</v>
      </c>
      <c r="N18" s="13">
        <f>[2]contributions!K47</f>
        <v>43</v>
      </c>
      <c r="O18" s="13">
        <f>[2]contributions!L47</f>
        <v>44</v>
      </c>
      <c r="P18" s="13">
        <f>[2]contributions!M47</f>
        <v>42</v>
      </c>
      <c r="Q18" s="14">
        <f>[2]contributions!N47</f>
        <v>40</v>
      </c>
      <c r="R18" s="14">
        <f>[2]contributions!O47</f>
        <v>39</v>
      </c>
      <c r="S18" s="14">
        <f>[2]contributions!P47</f>
        <v>36</v>
      </c>
      <c r="T18" s="14">
        <f>[2]contributions!Q47</f>
        <v>44</v>
      </c>
      <c r="U18" s="14">
        <f>[2]contributions!R47</f>
        <v>40</v>
      </c>
      <c r="V18" s="14">
        <f>[2]contributions!S47</f>
        <v>36</v>
      </c>
      <c r="W18" s="14">
        <f>[2]contributions!T47</f>
        <v>2</v>
      </c>
      <c r="X18" s="14">
        <f>[2]contributions!U47</f>
        <v>-18</v>
      </c>
      <c r="Y18" s="14">
        <f>[2]contributions!V47</f>
        <v>-20</v>
      </c>
      <c r="Z18" s="14">
        <f>[2]contributions!W47</f>
        <v>-24</v>
      </c>
      <c r="AA18" s="14">
        <f>[2]contributions!X47</f>
        <v>-25</v>
      </c>
      <c r="AB18" s="53">
        <f>[2]contributions!Y47</f>
        <v>-27</v>
      </c>
      <c r="AC18" s="60">
        <f>[2]contributions!Z47</f>
        <v>-30</v>
      </c>
      <c r="AD18" s="60">
        <f>[2]contributions!AA47</f>
        <v>-29.526283531938638</v>
      </c>
      <c r="AE18" s="60">
        <f>[2]contributions!AB47</f>
        <v>-31.073229998744214</v>
      </c>
      <c r="AF18" s="61">
        <f>[2]contributions!AC47</f>
        <v>-31.638746497631519</v>
      </c>
    </row>
    <row r="19" spans="1:32" s="62" customFormat="1" ht="15.75" x14ac:dyDescent="0.25">
      <c r="A19" s="17" t="s">
        <v>178</v>
      </c>
      <c r="B19" s="18" t="s">
        <v>40</v>
      </c>
      <c r="C19" s="193">
        <f>SUM(C10:C18)</f>
        <v>632.3175</v>
      </c>
      <c r="D19" s="193">
        <f>SUM(D10:D18)</f>
        <v>744.21499999999992</v>
      </c>
      <c r="E19" s="193">
        <f>SUM(E10:E18)</f>
        <v>678.99624999999992</v>
      </c>
      <c r="F19" s="193">
        <f>SUM(F10:F18)</f>
        <v>399.046875</v>
      </c>
      <c r="G19" s="193">
        <f t="shared" ref="G19:AF19" si="6">SUM(G10:G18)</f>
        <v>490.89374999999995</v>
      </c>
      <c r="H19" s="193">
        <f t="shared" si="6"/>
        <v>496.19374999999991</v>
      </c>
      <c r="I19" s="193">
        <f t="shared" si="6"/>
        <v>374.83750000000009</v>
      </c>
      <c r="J19" s="193">
        <f t="shared" si="6"/>
        <v>244.24437499999999</v>
      </c>
      <c r="K19" s="193">
        <f t="shared" si="6"/>
        <v>126.07124999999996</v>
      </c>
      <c r="L19" s="193">
        <f t="shared" si="6"/>
        <v>-157.8587500000001</v>
      </c>
      <c r="M19" s="193">
        <f t="shared" si="6"/>
        <v>-404.9224999999999</v>
      </c>
      <c r="N19" s="193">
        <f t="shared" si="6"/>
        <v>29.139999999999873</v>
      </c>
      <c r="O19" s="193">
        <f t="shared" si="6"/>
        <v>221.36000000000013</v>
      </c>
      <c r="P19" s="193">
        <f t="shared" si="6"/>
        <v>241.41999999999962</v>
      </c>
      <c r="Q19" s="194">
        <f t="shared" si="6"/>
        <v>250.38749999999982</v>
      </c>
      <c r="R19" s="194">
        <f t="shared" si="6"/>
        <v>305.27499999999964</v>
      </c>
      <c r="S19" s="194">
        <f t="shared" si="6"/>
        <v>359.26029411764716</v>
      </c>
      <c r="T19" s="194">
        <f t="shared" si="6"/>
        <v>353.81091911764702</v>
      </c>
      <c r="U19" s="194">
        <f t="shared" si="6"/>
        <v>59.572794117647149</v>
      </c>
      <c r="V19" s="194">
        <f t="shared" si="6"/>
        <v>265.82806261764733</v>
      </c>
      <c r="W19" s="194">
        <f t="shared" si="6"/>
        <v>523.01225640336088</v>
      </c>
      <c r="X19" s="194">
        <f t="shared" si="6"/>
        <v>519.14136111764719</v>
      </c>
      <c r="Y19" s="194">
        <f t="shared" si="6"/>
        <v>892.03170120023663</v>
      </c>
      <c r="Z19" s="194">
        <f t="shared" si="6"/>
        <v>874.98819411764703</v>
      </c>
      <c r="AA19" s="194">
        <f t="shared" si="6"/>
        <v>568.81817061764684</v>
      </c>
      <c r="AB19" s="196">
        <f t="shared" si="6"/>
        <v>118.32404411764651</v>
      </c>
      <c r="AC19" s="232">
        <f t="shared" si="6"/>
        <v>-459.36863090785755</v>
      </c>
      <c r="AD19" s="232">
        <f t="shared" si="6"/>
        <v>-825.65879900649043</v>
      </c>
      <c r="AE19" s="232">
        <f t="shared" si="6"/>
        <v>-1116.7412651971297</v>
      </c>
      <c r="AF19" s="233">
        <f t="shared" si="6"/>
        <v>-1358.3618446496812</v>
      </c>
    </row>
    <row r="20" spans="1:32" s="62" customFormat="1" ht="15.75" x14ac:dyDescent="0.25">
      <c r="A20" s="17" t="s">
        <v>179</v>
      </c>
      <c r="B20" s="18" t="s">
        <v>175</v>
      </c>
      <c r="C20" s="199"/>
      <c r="D20" s="199"/>
      <c r="E20" s="199"/>
      <c r="F20" s="199"/>
      <c r="G20" s="199">
        <f>'OTPP Valuation Allowance'!G43</f>
        <v>0</v>
      </c>
      <c r="H20" s="199">
        <f>'OTPP Valuation Allowance'!H43</f>
        <v>0</v>
      </c>
      <c r="I20" s="199">
        <f>'OTPP Valuation Allowance'!I43</f>
        <v>0</v>
      </c>
      <c r="J20" s="199">
        <f>'OTPP Valuation Allowance'!J43</f>
        <v>0</v>
      </c>
      <c r="K20" s="199">
        <f>'OTPP Valuation Allowance'!K43</f>
        <v>0</v>
      </c>
      <c r="L20" s="199">
        <f>'OTPP Valuation Allowance'!L43</f>
        <v>0</v>
      </c>
      <c r="M20" s="199">
        <f>'OTPP Valuation Allowance'!M43</f>
        <v>0</v>
      </c>
      <c r="N20" s="199">
        <f>'OTPP Valuation Allowance'!N43</f>
        <v>336.35936999999967</v>
      </c>
      <c r="O20" s="199">
        <f>'OTPP Valuation Allowance'!O43</f>
        <v>-336.35936999999967</v>
      </c>
      <c r="P20" s="199">
        <f>'OTPP Valuation Allowance'!P43</f>
        <v>1233.2653710000009</v>
      </c>
      <c r="Q20" s="199">
        <f>'OTPP Valuation Allowance'!Q43</f>
        <v>457.75613400000157</v>
      </c>
      <c r="R20" s="199">
        <f>'OTPP Valuation Allowance'!R43</f>
        <v>434.93453299999555</v>
      </c>
      <c r="S20" s="199">
        <f>'OTPP Valuation Allowance'!S43</f>
        <v>435.85659488235297</v>
      </c>
      <c r="T20" s="199">
        <f>'OTPP Valuation Allowance'!T43</f>
        <v>454.40374988235726</v>
      </c>
      <c r="U20" s="199">
        <f>'OTPP Valuation Allowance'!U43</f>
        <v>-3016.2163827647082</v>
      </c>
      <c r="V20" s="199">
        <f>'OTPP Valuation Allowance'!V43</f>
        <v>0</v>
      </c>
      <c r="W20" s="199">
        <f>'OTPP Valuation Allowance'!W43</f>
        <v>3243.1029703403319</v>
      </c>
      <c r="X20" s="199">
        <f>'OTPP Valuation Allowance'!X43</f>
        <v>2438.759971382352</v>
      </c>
      <c r="Y20" s="199">
        <f>'OTPP Valuation Allowance'!Y43</f>
        <v>1441.9692125854863</v>
      </c>
      <c r="Z20" s="199">
        <f>'OTPP Valuation Allowance'!Z43</f>
        <v>586.76775488235489</v>
      </c>
      <c r="AA20" s="199">
        <f>'OTPP Valuation Allowance'!AA43</f>
        <v>956.48250038234437</v>
      </c>
      <c r="AB20" s="199">
        <f>'OTPP Valuation Allowance'!AB43</f>
        <v>1479.9140431823471</v>
      </c>
      <c r="AC20" s="199">
        <f>'OTPP Valuation Allowance'!AC43</f>
        <v>2123.5449559234439</v>
      </c>
      <c r="AD20" s="199">
        <f>'OTPP Valuation Allowance'!AD43</f>
        <v>2558.2912420402645</v>
      </c>
      <c r="AE20" s="199">
        <f>'OTPP Valuation Allowance'!AE43</f>
        <v>2910.8960580798066</v>
      </c>
      <c r="AF20" s="199">
        <f>'OTPP Valuation Allowance'!AF43</f>
        <v>3216.1709591734725</v>
      </c>
    </row>
    <row r="21" spans="1:32" s="236" customFormat="1" ht="18.75" thickBot="1" x14ac:dyDescent="0.3">
      <c r="A21" s="234" t="s">
        <v>180</v>
      </c>
      <c r="B21" s="18" t="s">
        <v>40</v>
      </c>
      <c r="C21" s="235">
        <f t="shared" ref="C21:F21" si="7">C19+C20</f>
        <v>632.3175</v>
      </c>
      <c r="D21" s="235">
        <f t="shared" si="7"/>
        <v>744.21499999999992</v>
      </c>
      <c r="E21" s="235">
        <f t="shared" si="7"/>
        <v>678.99624999999992</v>
      </c>
      <c r="F21" s="235">
        <f t="shared" si="7"/>
        <v>399.046875</v>
      </c>
      <c r="G21" s="235">
        <f>G19+G20</f>
        <v>490.89374999999995</v>
      </c>
      <c r="H21" s="235">
        <f t="shared" ref="H21:AF21" si="8">H19+H20</f>
        <v>496.19374999999991</v>
      </c>
      <c r="I21" s="235">
        <f t="shared" si="8"/>
        <v>374.83750000000009</v>
      </c>
      <c r="J21" s="235">
        <f t="shared" si="8"/>
        <v>244.24437499999999</v>
      </c>
      <c r="K21" s="235">
        <f t="shared" si="8"/>
        <v>126.07124999999996</v>
      </c>
      <c r="L21" s="235">
        <f t="shared" si="8"/>
        <v>-157.8587500000001</v>
      </c>
      <c r="M21" s="235">
        <f t="shared" si="8"/>
        <v>-404.9224999999999</v>
      </c>
      <c r="N21" s="235">
        <f t="shared" si="8"/>
        <v>365.49936999999954</v>
      </c>
      <c r="O21" s="235">
        <f t="shared" si="8"/>
        <v>-114.99936999999954</v>
      </c>
      <c r="P21" s="235">
        <f t="shared" si="8"/>
        <v>1474.6853710000005</v>
      </c>
      <c r="Q21" s="235">
        <f t="shared" si="8"/>
        <v>708.14363400000138</v>
      </c>
      <c r="R21" s="235">
        <f t="shared" si="8"/>
        <v>740.20953299999519</v>
      </c>
      <c r="S21" s="235">
        <f t="shared" si="8"/>
        <v>795.11688900000013</v>
      </c>
      <c r="T21" s="235">
        <f t="shared" si="8"/>
        <v>808.21466900000428</v>
      </c>
      <c r="U21" s="235">
        <f t="shared" si="8"/>
        <v>-2956.6435886470613</v>
      </c>
      <c r="V21" s="235">
        <f t="shared" si="8"/>
        <v>265.82806261764733</v>
      </c>
      <c r="W21" s="235">
        <f t="shared" si="8"/>
        <v>3766.1152267436928</v>
      </c>
      <c r="X21" s="235">
        <f t="shared" si="8"/>
        <v>2957.9013324999992</v>
      </c>
      <c r="Y21" s="235">
        <f t="shared" si="8"/>
        <v>2334.0009137857228</v>
      </c>
      <c r="Z21" s="235">
        <f t="shared" si="8"/>
        <v>1461.7559490000019</v>
      </c>
      <c r="AA21" s="235">
        <f t="shared" si="8"/>
        <v>1525.3006709999913</v>
      </c>
      <c r="AB21" s="235">
        <f t="shared" si="8"/>
        <v>1598.2380872999936</v>
      </c>
      <c r="AC21" s="235">
        <f t="shared" si="8"/>
        <v>1664.1763250155864</v>
      </c>
      <c r="AD21" s="235">
        <f t="shared" si="8"/>
        <v>1732.6324430337741</v>
      </c>
      <c r="AE21" s="235">
        <f t="shared" si="8"/>
        <v>1794.1547928826769</v>
      </c>
      <c r="AF21" s="235">
        <f t="shared" si="8"/>
        <v>1857.8091145237913</v>
      </c>
    </row>
    <row r="22" spans="1:32" s="8" customFormat="1" ht="13.5" thickTop="1" x14ac:dyDescent="0.2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 t="s">
        <v>41</v>
      </c>
      <c r="O22" s="7">
        <f>O19*1000000</f>
        <v>221360000.00000012</v>
      </c>
      <c r="P22" s="7">
        <f t="shared" ref="P22:AB22" si="9">P19*1000000</f>
        <v>241419999.99999961</v>
      </c>
      <c r="Q22" s="7">
        <f t="shared" si="9"/>
        <v>250387499.99999982</v>
      </c>
      <c r="R22" s="7">
        <f t="shared" si="9"/>
        <v>305274999.99999964</v>
      </c>
      <c r="S22" s="7">
        <f t="shared" si="9"/>
        <v>359260294.11764717</v>
      </c>
      <c r="T22" s="7">
        <f t="shared" si="9"/>
        <v>353810919.11764699</v>
      </c>
      <c r="U22" s="8">
        <f t="shared" si="9"/>
        <v>59572794.117647149</v>
      </c>
      <c r="V22" s="8">
        <f t="shared" si="9"/>
        <v>265828062.61764732</v>
      </c>
      <c r="W22" s="8">
        <f t="shared" si="9"/>
        <v>523012256.4033609</v>
      </c>
      <c r="X22" s="8">
        <f t="shared" si="9"/>
        <v>519141361.11764717</v>
      </c>
      <c r="Y22" s="8">
        <f t="shared" si="9"/>
        <v>892031701.20023668</v>
      </c>
      <c r="Z22" s="8">
        <f t="shared" si="9"/>
        <v>874988194.11764705</v>
      </c>
      <c r="AA22" s="8">
        <f t="shared" si="9"/>
        <v>568818170.61764681</v>
      </c>
      <c r="AB22" s="63">
        <f t="shared" si="9"/>
        <v>118324044.11764652</v>
      </c>
      <c r="AC22" s="56"/>
      <c r="AD22" s="56"/>
      <c r="AE22" s="56"/>
      <c r="AF22" s="57"/>
    </row>
    <row r="23" spans="1:32" s="8" customFormat="1" x14ac:dyDescent="0.2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237">
        <f>O21*1000000</f>
        <v>-114999369.99999954</v>
      </c>
      <c r="P23" s="237">
        <f t="shared" ref="P23:AF23" si="10">P21*1000000</f>
        <v>1474685371.0000005</v>
      </c>
      <c r="Q23" s="237">
        <f t="shared" si="10"/>
        <v>708143634.00000143</v>
      </c>
      <c r="R23" s="237">
        <f t="shared" si="10"/>
        <v>740209532.99999523</v>
      </c>
      <c r="S23" s="237">
        <f t="shared" si="10"/>
        <v>795116889.00000012</v>
      </c>
      <c r="T23" s="237">
        <f t="shared" si="10"/>
        <v>808214669.00000429</v>
      </c>
      <c r="U23" s="237">
        <f t="shared" si="10"/>
        <v>-2956643588.6470613</v>
      </c>
      <c r="V23" s="237">
        <f t="shared" si="10"/>
        <v>265828062.61764732</v>
      </c>
      <c r="W23" s="237">
        <f t="shared" si="10"/>
        <v>3766115226.7436929</v>
      </c>
      <c r="X23" s="237">
        <f t="shared" si="10"/>
        <v>2957901332.499999</v>
      </c>
      <c r="Y23" s="237">
        <f t="shared" si="10"/>
        <v>2334000913.7857227</v>
      </c>
      <c r="Z23" s="237">
        <f t="shared" si="10"/>
        <v>1461755949.0000019</v>
      </c>
      <c r="AA23" s="237">
        <f t="shared" si="10"/>
        <v>1525300670.9999914</v>
      </c>
      <c r="AB23" s="237">
        <f t="shared" si="10"/>
        <v>1598238087.2999935</v>
      </c>
      <c r="AC23" s="237">
        <f t="shared" si="10"/>
        <v>1664176325.0155864</v>
      </c>
      <c r="AD23" s="237">
        <f t="shared" si="10"/>
        <v>1732632443.0337741</v>
      </c>
      <c r="AE23" s="237">
        <f t="shared" si="10"/>
        <v>1794154792.8826768</v>
      </c>
      <c r="AF23" s="237">
        <f t="shared" si="10"/>
        <v>1857809114.5237913</v>
      </c>
    </row>
    <row r="24" spans="1:32" s="8" customFormat="1" x14ac:dyDescent="0.2">
      <c r="A24" s="20" t="s">
        <v>42</v>
      </c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AB24" s="38"/>
      <c r="AC24" s="56"/>
      <c r="AD24" s="56"/>
      <c r="AE24" s="56"/>
      <c r="AF24" s="57"/>
    </row>
    <row r="25" spans="1:32" s="8" customFormat="1" x14ac:dyDescent="0.2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AB25" s="38"/>
      <c r="AC25" s="56"/>
      <c r="AD25" s="56"/>
      <c r="AE25" s="56"/>
      <c r="AF25" s="57"/>
    </row>
    <row r="26" spans="1:32" s="8" customFormat="1" x14ac:dyDescent="0.2">
      <c r="A26" s="7" t="s">
        <v>29</v>
      </c>
      <c r="B26" s="7" t="s">
        <v>43</v>
      </c>
      <c r="C26" s="21">
        <f>'[2]Data Input'!D14</f>
        <v>930</v>
      </c>
      <c r="D26" s="21">
        <f>'[2]Data Input'!E14</f>
        <v>1180</v>
      </c>
      <c r="E26" s="21">
        <f>'[2]Data Input'!F14</f>
        <v>1188</v>
      </c>
      <c r="F26" s="21">
        <f>'[2]Data Input'!G14</f>
        <v>1170</v>
      </c>
      <c r="G26" s="21">
        <f>'[2]Data Input'!H14</f>
        <v>1292</v>
      </c>
      <c r="H26" s="21">
        <f>'[2]Data Input'!I14</f>
        <v>1363</v>
      </c>
      <c r="I26" s="21">
        <f>'[2]Data Input'!J14</f>
        <v>1337</v>
      </c>
      <c r="J26" s="21">
        <f>'[2]Data Input'!K14</f>
        <v>1204</v>
      </c>
      <c r="K26" s="21">
        <f>'[2]Data Input'!L14</f>
        <v>1305</v>
      </c>
      <c r="L26" s="21">
        <f>'[2]Data Input'!M14</f>
        <v>1301</v>
      </c>
      <c r="M26" s="21">
        <f>'[2]Data Input'!N14</f>
        <v>1300</v>
      </c>
      <c r="N26" s="21">
        <f>'[2]Data Input'!O14</f>
        <v>1539</v>
      </c>
      <c r="O26" s="21">
        <f>'[2]Data Input'!P14</f>
        <v>1695</v>
      </c>
      <c r="P26" s="21">
        <f>'[2]Data Input'!Q14</f>
        <v>1735</v>
      </c>
      <c r="Q26" s="22">
        <f>'[2]Data Input'!R14</f>
        <v>1756</v>
      </c>
      <c r="R26" s="22">
        <f>'[2]Data Input'!S14</f>
        <v>1909</v>
      </c>
      <c r="S26" s="22">
        <f>'[2]Data Input'!T14</f>
        <v>1995</v>
      </c>
      <c r="T26" s="22">
        <f>'[2]Data Input'!U14</f>
        <v>2102</v>
      </c>
      <c r="U26" s="22">
        <f>'[2]Data Input'!V14</f>
        <v>2236</v>
      </c>
      <c r="V26" s="22">
        <f>'[2]Data Input'!W14</f>
        <v>2349</v>
      </c>
      <c r="W26" s="22">
        <f>'[2]Data Input'!X14</f>
        <v>2434</v>
      </c>
      <c r="X26" s="22">
        <f>'[2]Data Input'!Y14</f>
        <v>2565</v>
      </c>
      <c r="Y26" s="22">
        <f>'[2]Data Input'!Z14</f>
        <v>2791</v>
      </c>
      <c r="Z26" s="22">
        <f>'[2]Data Input'!AA14</f>
        <v>2654</v>
      </c>
      <c r="AA26" s="22">
        <f>'[2]Data Input'!AB14</f>
        <v>2924</v>
      </c>
      <c r="AB26" s="64">
        <f>'[2]Data Input'!AC14</f>
        <v>2902</v>
      </c>
      <c r="AC26" s="65">
        <f>'[2]Data Input'!AD14</f>
        <v>3023.59375</v>
      </c>
      <c r="AD26" s="65">
        <f>'[2]Data Input'!AE14</f>
        <v>3262.1026904296868</v>
      </c>
      <c r="AE26" s="65">
        <f>'[2]Data Input'!AF14</f>
        <v>3500.4040891754139</v>
      </c>
      <c r="AF26" s="66">
        <f>'[2]Data Input'!AG14</f>
        <v>3756.0074825188831</v>
      </c>
    </row>
    <row r="27" spans="1:32" s="8" customFormat="1" x14ac:dyDescent="0.2">
      <c r="A27" s="7" t="s">
        <v>44</v>
      </c>
      <c r="B27" s="7" t="s">
        <v>43</v>
      </c>
      <c r="C27" s="7">
        <f>('[2]Data Input'!D32+'[2]Data Input'!D33)*-1</f>
        <v>-534</v>
      </c>
      <c r="D27" s="7">
        <f>('[2]Data Input'!E32+'[2]Data Input'!E33)*-1</f>
        <v>-606</v>
      </c>
      <c r="E27" s="7">
        <f>('[2]Data Input'!F32+'[2]Data Input'!F33)*-1</f>
        <v>-720</v>
      </c>
      <c r="F27" s="7">
        <f>('[2]Data Input'!G32+'[2]Data Input'!G33)*-1</f>
        <v>-698</v>
      </c>
      <c r="G27" s="7">
        <f>('[2]Data Input'!H32+'[2]Data Input'!H33)*-1</f>
        <v>-719</v>
      </c>
      <c r="H27" s="7">
        <f>('[2]Data Input'!I32+'[2]Data Input'!I33)*-1</f>
        <v>-626</v>
      </c>
      <c r="I27" s="7">
        <f>('[2]Data Input'!J32+'[2]Data Input'!J33)*-1</f>
        <v>-619</v>
      </c>
      <c r="J27" s="7">
        <f>('[2]Data Input'!K32+'[2]Data Input'!K33)*-1</f>
        <v>-590</v>
      </c>
      <c r="K27" s="7">
        <f>('[2]Data Input'!L32+'[2]Data Input'!L33)*-1</f>
        <v>-621</v>
      </c>
      <c r="L27" s="7">
        <f>('[2]Data Input'!M32+'[2]Data Input'!M33)*-1</f>
        <v>-629</v>
      </c>
      <c r="M27" s="7">
        <f>('[2]Data Input'!N32+'[2]Data Input'!N33)*-1</f>
        <v>-624</v>
      </c>
      <c r="N27" s="7">
        <f>('[2]Data Input'!O32+'[2]Data Input'!O33)*-1</f>
        <v>-638</v>
      </c>
      <c r="O27" s="7">
        <f>('[2]Data Input'!P32+'[2]Data Input'!P33)*-1</f>
        <v>-675</v>
      </c>
      <c r="P27" s="7">
        <f>('[2]Data Input'!Q32+'[2]Data Input'!Q33)*-1</f>
        <v>-705</v>
      </c>
      <c r="Q27" s="8">
        <f>('[2]Data Input'!R32+'[2]Data Input'!R33)*-1</f>
        <v>-737</v>
      </c>
      <c r="R27" s="8">
        <f>('[2]Data Input'!S32+'[2]Data Input'!S33)*-1</f>
        <v>-784</v>
      </c>
      <c r="S27" s="8">
        <f>('[2]Data Input'!T32+'[2]Data Input'!T33)*-1</f>
        <v>-809</v>
      </c>
      <c r="T27" s="8">
        <f>('[2]Data Input'!U32+'[2]Data Input'!U33)*-1</f>
        <v>-1059</v>
      </c>
      <c r="U27" s="8">
        <f>('[2]Data Input'!V32+'[2]Data Input'!V33)*-1</f>
        <v>-1138</v>
      </c>
      <c r="V27" s="8">
        <f>('[2]Data Input'!W32+'[2]Data Input'!W33)*-1</f>
        <v>-1302</v>
      </c>
      <c r="W27" s="8">
        <f>('[2]Data Input'!X32+'[2]Data Input'!X33)*-1</f>
        <v>-1338.1948571428572</v>
      </c>
      <c r="X27" s="8">
        <f>('[2]Data Input'!Y32+'[2]Data Input'!Y33)*-1</f>
        <v>-1403</v>
      </c>
      <c r="Y27" s="8">
        <f>('[2]Data Input'!Z32+'[2]Data Input'!Z33)*-1</f>
        <v>-1473.7162321428571</v>
      </c>
      <c r="Z27" s="8">
        <f>('[2]Data Input'!AA32+'[2]Data Input'!AA33)*-1</f>
        <v>-1540</v>
      </c>
      <c r="AA27" s="8">
        <f>('[2]Data Input'!AB32+'[2]Data Input'!AB33)*-1</f>
        <v>-1610</v>
      </c>
      <c r="AB27" s="38">
        <f>('[2]Data Input'!AC32+'[2]Data Input'!AC33)*-1</f>
        <v>-1648</v>
      </c>
      <c r="AC27" s="56">
        <f>('[2]Data Input'!AD32+'[2]Data Input'!AD33)*-1</f>
        <v>-1710.8806010928961</v>
      </c>
      <c r="AD27" s="56">
        <f>('[2]Data Input'!AE32+'[2]Data Input'!AE33)*-1</f>
        <v>-1779.9690049180326</v>
      </c>
      <c r="AE27" s="56">
        <f>('[2]Data Input'!AF32+'[2]Data Input'!AF33)*-1</f>
        <v>-1842.0595977486337</v>
      </c>
      <c r="AF27" s="57">
        <f>('[2]Data Input'!AG32+'[2]Data Input'!AG33)*-1</f>
        <v>-1906.3018540446444</v>
      </c>
    </row>
    <row r="28" spans="1:32" s="8" customFormat="1" x14ac:dyDescent="0.2">
      <c r="A28" s="7" t="s">
        <v>31</v>
      </c>
      <c r="B28" s="7" t="s">
        <v>45</v>
      </c>
      <c r="C28" s="58" t="s">
        <v>77</v>
      </c>
      <c r="D28" s="7">
        <f>'[2]experience g(l)'!C87*-1</f>
        <v>-111</v>
      </c>
      <c r="E28" s="7">
        <f>'[2]experience g(l)'!D87*-1</f>
        <v>-61</v>
      </c>
      <c r="F28" s="7">
        <f>'[2]experience g(l)'!E87*-1</f>
        <v>-257</v>
      </c>
      <c r="G28" s="7">
        <f>'[2]experience g(l)'!F87*-1</f>
        <v>-148</v>
      </c>
      <c r="H28" s="7">
        <f>'[2]experience g(l)'!G87*-1</f>
        <v>-293</v>
      </c>
      <c r="I28" s="7">
        <f>'[2]experience g(l)'!H87*-1</f>
        <v>-380</v>
      </c>
      <c r="J28" s="7">
        <f>'[2]experience g(l)'!I87*-1</f>
        <v>-439</v>
      </c>
      <c r="K28" s="7">
        <f>'[2]experience g(l)'!J87*-1</f>
        <v>-651</v>
      </c>
      <c r="L28" s="7">
        <f>'[2]experience g(l)'!K87*-1</f>
        <v>-970</v>
      </c>
      <c r="M28" s="7">
        <f>'[2]experience g(l)'!L87*-1</f>
        <v>-1135</v>
      </c>
      <c r="N28" s="7">
        <f>'[2]experience g(l)'!M87*-1</f>
        <v>-470</v>
      </c>
      <c r="O28" s="7">
        <f>'[2]experience g(l)'!N87*-1</f>
        <v>-493</v>
      </c>
      <c r="P28" s="7">
        <f>'[2]experience g(l)'!O87*-1</f>
        <v>-444</v>
      </c>
      <c r="Q28" s="8">
        <f>'[2]experience g(l)'!P87*-1</f>
        <v>-466</v>
      </c>
      <c r="R28" s="8">
        <f>'[2]experience g(l)'!Q87*-1</f>
        <v>-467</v>
      </c>
      <c r="S28" s="8">
        <f>'[2]experience g(l)'!R87*-1</f>
        <v>-470</v>
      </c>
      <c r="T28" s="8">
        <f>'[2]experience g(l)'!S87*-1</f>
        <v>-710</v>
      </c>
      <c r="U28" s="8">
        <f>'[2]experience g(l)'!T87*-1</f>
        <v>-1113</v>
      </c>
      <c r="V28" s="8">
        <f>'[2]experience g(l)'!U87*-1</f>
        <v>-916</v>
      </c>
      <c r="W28" s="8">
        <f>'[2]experience g(l)'!V87*-1</f>
        <v>-587</v>
      </c>
      <c r="X28" s="8">
        <f>'[2]experience g(l)'!W87*-1</f>
        <v>-490</v>
      </c>
      <c r="Y28" s="8">
        <f>'[2]experience g(l)'!X87*-1</f>
        <v>-181</v>
      </c>
      <c r="Z28" s="8">
        <f>'[2]experience g(l)'!Y87*-1</f>
        <v>70</v>
      </c>
      <c r="AA28" s="8">
        <f>'[2]experience g(l)'!Z87*-1</f>
        <v>-312</v>
      </c>
      <c r="AB28" s="38">
        <f>'[2]experience g(l)'!AA87*-1</f>
        <v>-723</v>
      </c>
      <c r="AC28" s="56">
        <f>'[2]experience g(l)'!AB87*-1</f>
        <v>-1364</v>
      </c>
      <c r="AD28" s="56">
        <f>'[2]experience g(l)'!AC87*-1</f>
        <v>-1759</v>
      </c>
      <c r="AE28" s="56">
        <f>'[2]experience g(l)'!AD87*-1</f>
        <v>-2071</v>
      </c>
      <c r="AF28" s="57">
        <f>'[2]experience g(l)'!AE87*-1</f>
        <v>-2353</v>
      </c>
    </row>
    <row r="29" spans="1:32" s="8" customFormat="1" x14ac:dyDescent="0.2">
      <c r="A29" s="7" t="s">
        <v>32</v>
      </c>
      <c r="B29" s="7" t="s">
        <v>46</v>
      </c>
      <c r="C29" s="7">
        <f>[2]Interest!C29</f>
        <v>334.63499999999999</v>
      </c>
      <c r="D29" s="7">
        <f>[2]Interest!D29</f>
        <v>419.42999999999984</v>
      </c>
      <c r="E29" s="7">
        <f>[2]Interest!E29</f>
        <v>230.99249999999984</v>
      </c>
      <c r="F29" s="7">
        <f>[2]Interest!F29</f>
        <v>253.09375</v>
      </c>
      <c r="G29" s="7">
        <f>[2]Interest!G29</f>
        <v>217.78749999999991</v>
      </c>
      <c r="H29" s="7">
        <f>[2]Interest!H29</f>
        <v>296.38749999999982</v>
      </c>
      <c r="I29" s="7">
        <f>[2]Interest!I29</f>
        <v>142.67500000000018</v>
      </c>
      <c r="J29" s="7">
        <f>[2]Interest!J29</f>
        <v>35.488749999999982</v>
      </c>
      <c r="K29" s="7">
        <f>[2]Interest!K29</f>
        <v>-125.85750000000007</v>
      </c>
      <c r="L29" s="7">
        <f>[2]Interest!L29</f>
        <v>-376.7175000000002</v>
      </c>
      <c r="M29" s="7">
        <f>[2]Interest!M29</f>
        <v>-706.8449999999998</v>
      </c>
      <c r="N29" s="7">
        <f>[2]Interest!N29</f>
        <v>-748.72000000000025</v>
      </c>
      <c r="O29" s="7">
        <f>[2]Interest!O29</f>
        <v>-499.27999999999975</v>
      </c>
      <c r="P29" s="7">
        <f>[2]Interest!P29</f>
        <v>-544.16000000000076</v>
      </c>
      <c r="Q29" s="8">
        <f>[2]Interest!Q29</f>
        <v>-521.22500000000036</v>
      </c>
      <c r="R29" s="8">
        <f>[2]Interest!R29</f>
        <v>-561.45000000000073</v>
      </c>
      <c r="S29" s="8">
        <f>[2]Interest!S29</f>
        <v>-515.44999999999982</v>
      </c>
      <c r="T29" s="8">
        <f>[2]Interest!T29</f>
        <v>-761.34875000000011</v>
      </c>
      <c r="U29" s="8">
        <f>[2]Interest!U29</f>
        <v>-1072.8249999999998</v>
      </c>
      <c r="V29" s="8">
        <f>[2]Interest!V29</f>
        <v>-962.31446299999948</v>
      </c>
      <c r="W29" s="8">
        <f>[2]Interest!W29</f>
        <v>-793.94607542857239</v>
      </c>
      <c r="X29" s="8">
        <f>[2]Interest!X29</f>
        <v>-989.68786599999964</v>
      </c>
      <c r="Y29" s="8">
        <f>[2]Interest!Y29</f>
        <v>-774.90718583482089</v>
      </c>
      <c r="Z29" s="8">
        <f>[2]Interest!Z29</f>
        <v>-914.99420000000009</v>
      </c>
      <c r="AA29" s="8">
        <f>[2]Interest!AA29</f>
        <v>-1413.3342470000005</v>
      </c>
      <c r="AB29" s="38">
        <f>[2]Interest!AB29</f>
        <v>-1877.3225000000011</v>
      </c>
      <c r="AC29" s="56">
        <f>[2]Interest!AC29</f>
        <v>-2508.3016000510092</v>
      </c>
      <c r="AD29" s="56">
        <f>[2]Interest!AD29</f>
        <v>-3085.3383096140847</v>
      </c>
      <c r="AE29" s="56">
        <f>[2]Interest!AE29</f>
        <v>-3590.710747807479</v>
      </c>
      <c r="AF29" s="57">
        <f>[2]Interest!AF29</f>
        <v>-4046.4242670582767</v>
      </c>
    </row>
    <row r="30" spans="1:32" s="8" customFormat="1" x14ac:dyDescent="0.2">
      <c r="A30" s="7" t="s">
        <v>33</v>
      </c>
      <c r="B30" s="7" t="s">
        <v>43</v>
      </c>
      <c r="C30" s="7">
        <f>'[2]Data Input'!D16</f>
        <v>0</v>
      </c>
      <c r="D30" s="7">
        <f>'[2]Data Input'!E16</f>
        <v>0</v>
      </c>
      <c r="E30" s="7">
        <f>'[2]Data Input'!F16</f>
        <v>0</v>
      </c>
      <c r="F30" s="7">
        <f>'[2]Data Input'!G16</f>
        <v>0</v>
      </c>
      <c r="G30" s="7">
        <f>'[2]Data Input'!H16</f>
        <v>0</v>
      </c>
      <c r="H30" s="7">
        <f>'[2]Data Input'!I16</f>
        <v>0</v>
      </c>
      <c r="I30" s="7">
        <f>'[2]Data Input'!J16</f>
        <v>258</v>
      </c>
      <c r="J30" s="7">
        <f>'[2]Data Input'!K16</f>
        <v>2013</v>
      </c>
      <c r="K30" s="7">
        <f>'[2]Data Input'!L16</f>
        <v>0</v>
      </c>
      <c r="L30" s="7">
        <f>'[2]Data Input'!M16</f>
        <v>0</v>
      </c>
      <c r="M30" s="7">
        <f>'[2]Data Input'!N16</f>
        <v>0</v>
      </c>
      <c r="N30" s="7">
        <f>'[2]Data Input'!O16</f>
        <v>4519</v>
      </c>
      <c r="O30" s="7">
        <f>'[2]Data Input'!P16</f>
        <v>0</v>
      </c>
      <c r="P30" s="7">
        <f>'[2]Data Input'!Q16</f>
        <v>0</v>
      </c>
      <c r="Q30" s="8">
        <f>'[2]Data Input'!R16</f>
        <v>0</v>
      </c>
      <c r="R30" s="8">
        <f>'[2]Data Input'!S16</f>
        <v>0</v>
      </c>
      <c r="S30" s="8">
        <f>'[2]Data Input'!T16</f>
        <v>0</v>
      </c>
      <c r="T30" s="8">
        <f>'[2]Data Input'!U16</f>
        <v>0</v>
      </c>
      <c r="U30" s="8">
        <f>'[2]Data Input'!V16</f>
        <v>0</v>
      </c>
      <c r="V30" s="8">
        <f>'[2]Data Input'!W16</f>
        <v>0</v>
      </c>
      <c r="W30" s="8">
        <f>'[2]Data Input'!X16</f>
        <v>0</v>
      </c>
      <c r="X30" s="8">
        <f>'[2]Data Input'!Y16</f>
        <v>0</v>
      </c>
      <c r="Y30" s="8">
        <f>'[2]Data Input'!Z16</f>
        <v>0</v>
      </c>
      <c r="Z30" s="8">
        <f>'[2]Data Input'!AA16</f>
        <v>0</v>
      </c>
      <c r="AA30" s="8">
        <f>'[2]Data Input'!AB16</f>
        <v>0</v>
      </c>
      <c r="AB30" s="38">
        <f>'[2]Data Input'!AC16</f>
        <v>0</v>
      </c>
      <c r="AC30" s="56">
        <f>'[2]Data Input'!AD16</f>
        <v>0</v>
      </c>
      <c r="AD30" s="56">
        <f>'[2]Data Input'!AE16</f>
        <v>0</v>
      </c>
      <c r="AE30" s="56">
        <f>'[2]Data Input'!AF16</f>
        <v>0</v>
      </c>
      <c r="AF30" s="57">
        <f>'[2]Data Input'!AG16</f>
        <v>0</v>
      </c>
    </row>
    <row r="31" spans="1:32" s="8" customFormat="1" x14ac:dyDescent="0.2">
      <c r="A31" s="7" t="s">
        <v>74</v>
      </c>
      <c r="B31" s="7"/>
      <c r="C31" s="7"/>
      <c r="D31" s="7"/>
      <c r="E31" s="7"/>
      <c r="F31" s="7"/>
      <c r="G31" s="7"/>
      <c r="H31" s="7"/>
      <c r="I31" s="7">
        <v>500</v>
      </c>
      <c r="J31" s="7">
        <v>-500</v>
      </c>
      <c r="K31" s="7"/>
      <c r="L31" s="7"/>
      <c r="M31" s="7"/>
      <c r="N31" s="7"/>
      <c r="O31" s="7"/>
      <c r="P31" s="7"/>
      <c r="AB31" s="38"/>
      <c r="AC31" s="56"/>
      <c r="AD31" s="56"/>
      <c r="AE31" s="56"/>
      <c r="AF31" s="57"/>
    </row>
    <row r="32" spans="1:32" s="8" customFormat="1" x14ac:dyDescent="0.2">
      <c r="A32" s="7" t="s">
        <v>47</v>
      </c>
      <c r="B32" s="7" t="s">
        <v>45</v>
      </c>
      <c r="C32" s="13">
        <f>'[2]experience g(l)'!B71*-1</f>
        <v>0</v>
      </c>
      <c r="D32" s="13">
        <f>'[2]experience g(l)'!C71*-1</f>
        <v>0</v>
      </c>
      <c r="E32" s="13">
        <f>'[2]experience g(l)'!D71*-1</f>
        <v>0</v>
      </c>
      <c r="F32" s="13">
        <f>'[2]experience g(l)'!E71*-1</f>
        <v>0</v>
      </c>
      <c r="G32" s="13">
        <f>'[2]experience g(l)'!F71*-1</f>
        <v>0</v>
      </c>
      <c r="H32" s="13">
        <f>'[2]experience g(l)'!G71*-1</f>
        <v>0</v>
      </c>
      <c r="I32" s="13">
        <f>'[2]experience g(l)'!H71*-1</f>
        <v>-758</v>
      </c>
      <c r="J32" s="13">
        <f>'[2]experience g(l)'!I71*-1</f>
        <v>-1513</v>
      </c>
      <c r="K32" s="13">
        <f>'[2]experience g(l)'!J71*-1</f>
        <v>0</v>
      </c>
      <c r="L32" s="13">
        <f>'[2]experience g(l)'!K71*-1</f>
        <v>0</v>
      </c>
      <c r="M32" s="13">
        <f>'[2]experience g(l)'!L71*-1</f>
        <v>0</v>
      </c>
      <c r="N32" s="13">
        <f>'[2]experience g(l)'!M71*-1</f>
        <v>-4519</v>
      </c>
      <c r="O32" s="13">
        <f>'[2]experience g(l)'!N71*-1</f>
        <v>0</v>
      </c>
      <c r="P32" s="13">
        <f>'[2]experience g(l)'!O71*-1</f>
        <v>0</v>
      </c>
      <c r="Q32" s="14">
        <f>'[2]experience g(l)'!P71*-1</f>
        <v>0</v>
      </c>
      <c r="R32" s="14">
        <f>'[2]experience g(l)'!Q71*-1</f>
        <v>0</v>
      </c>
      <c r="S32" s="14">
        <f>'[2]experience g(l)'!R71*-1</f>
        <v>0</v>
      </c>
      <c r="T32" s="14">
        <f>'[2]experience g(l)'!S71*-1</f>
        <v>0</v>
      </c>
      <c r="U32" s="14">
        <f>'[2]experience g(l)'!T71*-1</f>
        <v>0</v>
      </c>
      <c r="V32" s="14">
        <f>'[2]experience g(l)'!U71*-1</f>
        <v>0</v>
      </c>
      <c r="W32" s="14">
        <f>'[2]experience g(l)'!V71*-1</f>
        <v>0</v>
      </c>
      <c r="X32" s="14">
        <f>'[2]experience g(l)'!W71*-1</f>
        <v>0</v>
      </c>
      <c r="Y32" s="14">
        <f>'[2]experience g(l)'!X71*-1</f>
        <v>0</v>
      </c>
      <c r="Z32" s="14">
        <f>'[2]experience g(l)'!Y71*-1</f>
        <v>0</v>
      </c>
      <c r="AA32" s="14">
        <f>'[2]experience g(l)'!Z71*-1</f>
        <v>0</v>
      </c>
      <c r="AB32" s="53">
        <f>'[2]experience g(l)'!AA71*-1</f>
        <v>0</v>
      </c>
      <c r="AC32" s="60">
        <f>'[2]experience g(l)'!AB71*-1</f>
        <v>0</v>
      </c>
      <c r="AD32" s="60">
        <f>'[2]experience g(l)'!AC71*-1</f>
        <v>0</v>
      </c>
      <c r="AE32" s="60">
        <f>'[2]experience g(l)'!AD71*-1</f>
        <v>0</v>
      </c>
      <c r="AF32" s="61">
        <f>'[2]experience g(l)'!AE71*-1</f>
        <v>0</v>
      </c>
    </row>
    <row r="33" spans="1:32" s="9" customFormat="1" x14ac:dyDescent="0.2">
      <c r="A33" s="18" t="s">
        <v>79</v>
      </c>
      <c r="B33" s="18" t="s">
        <v>48</v>
      </c>
      <c r="C33" s="18">
        <f t="shared" ref="C33:AD33" si="11">SUM(C26:C32)</f>
        <v>730.63499999999999</v>
      </c>
      <c r="D33" s="18">
        <f t="shared" si="11"/>
        <v>882.42999999999984</v>
      </c>
      <c r="E33" s="18">
        <f t="shared" si="11"/>
        <v>637.99249999999984</v>
      </c>
      <c r="F33" s="18">
        <f t="shared" si="11"/>
        <v>468.09375</v>
      </c>
      <c r="G33" s="18">
        <f t="shared" si="11"/>
        <v>642.78749999999991</v>
      </c>
      <c r="H33" s="18">
        <f t="shared" si="11"/>
        <v>740.38749999999982</v>
      </c>
      <c r="I33" s="18">
        <f t="shared" si="11"/>
        <v>480.67500000000018</v>
      </c>
      <c r="J33" s="18">
        <f t="shared" si="11"/>
        <v>210.48874999999998</v>
      </c>
      <c r="K33" s="18">
        <f t="shared" si="11"/>
        <v>-92.857500000000073</v>
      </c>
      <c r="L33" s="18">
        <f t="shared" si="11"/>
        <v>-674.7175000000002</v>
      </c>
      <c r="M33" s="18">
        <f t="shared" si="11"/>
        <v>-1165.8449999999998</v>
      </c>
      <c r="N33" s="18">
        <f t="shared" si="11"/>
        <v>-317.72000000000025</v>
      </c>
      <c r="O33" s="18">
        <f t="shared" si="11"/>
        <v>27.720000000000255</v>
      </c>
      <c r="P33" s="18">
        <f t="shared" si="11"/>
        <v>41.839999999999236</v>
      </c>
      <c r="Q33" s="9">
        <f t="shared" si="11"/>
        <v>31.774999999999636</v>
      </c>
      <c r="R33" s="9">
        <f t="shared" si="11"/>
        <v>96.549999999999272</v>
      </c>
      <c r="S33" s="9">
        <f t="shared" si="11"/>
        <v>200.55000000000018</v>
      </c>
      <c r="T33" s="9">
        <f t="shared" si="11"/>
        <v>-428.34875000000011</v>
      </c>
      <c r="U33" s="9">
        <f t="shared" si="11"/>
        <v>-1087.8249999999998</v>
      </c>
      <c r="V33" s="9">
        <f t="shared" si="11"/>
        <v>-831.31446299999948</v>
      </c>
      <c r="W33" s="9">
        <f t="shared" si="11"/>
        <v>-285.14093257142963</v>
      </c>
      <c r="X33" s="9">
        <f t="shared" si="11"/>
        <v>-317.68786599999964</v>
      </c>
      <c r="Y33" s="9">
        <f t="shared" si="11"/>
        <v>361.37658202232205</v>
      </c>
      <c r="Z33" s="9">
        <f t="shared" si="11"/>
        <v>269.00579999999991</v>
      </c>
      <c r="AA33" s="9">
        <f t="shared" si="11"/>
        <v>-411.33424700000046</v>
      </c>
      <c r="AB33" s="48">
        <f t="shared" si="11"/>
        <v>-1346.3225000000011</v>
      </c>
      <c r="AC33" s="67">
        <f t="shared" si="11"/>
        <v>-2559.5884511439053</v>
      </c>
      <c r="AD33" s="67">
        <f t="shared" si="11"/>
        <v>-3362.2046241024304</v>
      </c>
      <c r="AE33" s="67">
        <f t="shared" ref="AE33:AF33" si="12">SUM(AE26:AE32)</f>
        <v>-4003.3662563806988</v>
      </c>
      <c r="AF33" s="68">
        <f t="shared" si="12"/>
        <v>-4549.7186385840378</v>
      </c>
    </row>
    <row r="34" spans="1:32" x14ac:dyDescent="0.2">
      <c r="A34" s="59" t="s">
        <v>37</v>
      </c>
      <c r="B34" s="59" t="s">
        <v>49</v>
      </c>
      <c r="C34" s="238"/>
      <c r="D34" s="238"/>
      <c r="E34" s="238"/>
      <c r="F34" s="238"/>
      <c r="G34" s="238"/>
      <c r="H34" s="238"/>
      <c r="I34" s="238"/>
      <c r="J34" s="238"/>
      <c r="K34" s="238"/>
      <c r="L34" s="238"/>
      <c r="M34" s="238"/>
      <c r="N34" s="238"/>
      <c r="O34" s="238"/>
      <c r="P34" s="238"/>
      <c r="Q34" s="238"/>
      <c r="R34" s="238"/>
      <c r="S34" s="239">
        <f>'[2]year end'!S27</f>
        <v>-11.029411764705882</v>
      </c>
      <c r="T34" s="240">
        <f>'[2]year end'!T27</f>
        <v>-11.029411764705882</v>
      </c>
      <c r="U34" s="240">
        <f>'[2]year end'!U27</f>
        <v>-11.029411764705882</v>
      </c>
      <c r="V34" s="240">
        <f>'[2]year end'!V27</f>
        <v>-11.029411764705882</v>
      </c>
      <c r="W34" s="240">
        <f>'[2]year end'!W27</f>
        <v>-11.029411764705882</v>
      </c>
      <c r="X34" s="151">
        <f>'[2]year end'!X27</f>
        <v>-11.029411764705882</v>
      </c>
      <c r="Y34" s="240">
        <f>'[2]year end'!Y27</f>
        <v>-11.029411764705882</v>
      </c>
      <c r="Z34" s="240">
        <f>'[2]year end'!Z27</f>
        <v>-11.029411764705882</v>
      </c>
      <c r="AA34" s="240">
        <f>'[2]year end'!AA27</f>
        <v>-11.029411764705882</v>
      </c>
      <c r="AB34" s="241">
        <f>'[2]year end'!AB27</f>
        <v>-11.029411764705882</v>
      </c>
      <c r="AC34" s="242">
        <f>'[2]year end'!AC27</f>
        <v>-10.029411764705882</v>
      </c>
      <c r="AD34" s="242">
        <f>'[2]year end'!AD27</f>
        <v>-10.029411764705882</v>
      </c>
      <c r="AE34" s="242">
        <f>'[2]year end'!AE27</f>
        <v>-10.029411764705882</v>
      </c>
      <c r="AF34" s="243">
        <f>'[2]year end'!AF27</f>
        <v>-10.029411764705882</v>
      </c>
    </row>
    <row r="35" spans="1:32" s="248" customFormat="1" x14ac:dyDescent="0.2">
      <c r="A35" s="23" t="s">
        <v>50</v>
      </c>
      <c r="B35" s="18" t="s">
        <v>40</v>
      </c>
      <c r="C35" s="155"/>
      <c r="D35" s="155"/>
      <c r="E35" s="155"/>
      <c r="F35" s="155"/>
      <c r="G35" s="244">
        <f t="shared" ref="G35:AF35" si="13">SUM(G33:G34)</f>
        <v>642.78749999999991</v>
      </c>
      <c r="H35" s="244">
        <f t="shared" si="13"/>
        <v>740.38749999999982</v>
      </c>
      <c r="I35" s="244">
        <f t="shared" si="13"/>
        <v>480.67500000000018</v>
      </c>
      <c r="J35" s="244">
        <f t="shared" si="13"/>
        <v>210.48874999999998</v>
      </c>
      <c r="K35" s="244">
        <f t="shared" si="13"/>
        <v>-92.857500000000073</v>
      </c>
      <c r="L35" s="244">
        <f t="shared" si="13"/>
        <v>-674.7175000000002</v>
      </c>
      <c r="M35" s="244">
        <f t="shared" si="13"/>
        <v>-1165.8449999999998</v>
      </c>
      <c r="N35" s="244">
        <f t="shared" si="13"/>
        <v>-317.72000000000025</v>
      </c>
      <c r="O35" s="244">
        <f t="shared" si="13"/>
        <v>27.720000000000255</v>
      </c>
      <c r="P35" s="244">
        <f t="shared" si="13"/>
        <v>41.839999999999236</v>
      </c>
      <c r="Q35" s="244">
        <f t="shared" si="13"/>
        <v>31.774999999999636</v>
      </c>
      <c r="R35" s="244">
        <f t="shared" si="13"/>
        <v>96.549999999999272</v>
      </c>
      <c r="S35" s="244">
        <f t="shared" si="13"/>
        <v>189.5205882352943</v>
      </c>
      <c r="T35" s="244">
        <f t="shared" si="13"/>
        <v>-439.37816176470596</v>
      </c>
      <c r="U35" s="244">
        <f t="shared" si="13"/>
        <v>-1098.8544117647057</v>
      </c>
      <c r="V35" s="244">
        <f t="shared" si="13"/>
        <v>-842.34387476470533</v>
      </c>
      <c r="W35" s="244">
        <f t="shared" si="13"/>
        <v>-296.17034433613549</v>
      </c>
      <c r="X35" s="244">
        <f t="shared" si="13"/>
        <v>-328.7172777647055</v>
      </c>
      <c r="Y35" s="244">
        <f t="shared" si="13"/>
        <v>350.3471702576162</v>
      </c>
      <c r="Z35" s="244">
        <f t="shared" si="13"/>
        <v>257.97638823529405</v>
      </c>
      <c r="AA35" s="244">
        <f t="shared" si="13"/>
        <v>-422.36365876470632</v>
      </c>
      <c r="AB35" s="245">
        <f t="shared" si="13"/>
        <v>-1357.351911764707</v>
      </c>
      <c r="AC35" s="246">
        <f t="shared" si="13"/>
        <v>-2569.6178629086112</v>
      </c>
      <c r="AD35" s="246">
        <f t="shared" si="13"/>
        <v>-3372.2340358671363</v>
      </c>
      <c r="AE35" s="246">
        <f t="shared" si="13"/>
        <v>-4013.3956681454047</v>
      </c>
      <c r="AF35" s="247">
        <f t="shared" si="13"/>
        <v>-4559.7480503487441</v>
      </c>
    </row>
  </sheetData>
  <pageMargins left="0.51181102362204722" right="0.51181102362204722" top="0.98425196850393704" bottom="0.98425196850393704" header="0.51181102362204722" footer="0.51181102362204722"/>
  <pageSetup paperSize="3" scale="59" orientation="landscape" r:id="rId1"/>
  <headerFooter alignWithMargins="0">
    <oddFooter>&amp;L&amp;"Arial,Bold"&amp;F&amp;C&amp;A&amp;R&amp;D  &amp;T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4</vt:i4>
      </vt:variant>
    </vt:vector>
  </HeadingPairs>
  <TitlesOfParts>
    <vt:vector size="9" baseType="lpstr">
      <vt:lpstr>Change in Allowance</vt:lpstr>
      <vt:lpstr>vs 2015 Actual</vt:lpstr>
      <vt:lpstr>OTPP Valuation Allowance</vt:lpstr>
      <vt:lpstr>OTPP liability</vt:lpstr>
      <vt:lpstr>OTPP expense</vt:lpstr>
      <vt:lpstr>'Change in Allowance'!Print_Area</vt:lpstr>
      <vt:lpstr>'OTPP expense'!Print_Area</vt:lpstr>
      <vt:lpstr>'OTPP liability'!Print_Area</vt:lpstr>
      <vt:lpstr>'vs 2015 Actual'!Print_Titles</vt:lpstr>
    </vt:vector>
  </TitlesOfParts>
  <Company>MGS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Fong, Pauline (TBS)</dc:creator>
  <cp:lastModifiedBy>Fong, Pauline (TBS)</cp:lastModifiedBy>
  <cp:lastPrinted>2016-09-26T20:12:17Z</cp:lastPrinted>
  <dcterms:created xsi:type="dcterms:W3CDTF">2016-09-15T15:00:06Z</dcterms:created>
  <dcterms:modified xsi:type="dcterms:W3CDTF">2016-11-04T19:14:57Z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</Properties>
</file>