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20" windowWidth="21075" windowHeight="8760"/>
  </bookViews>
  <sheets>
    <sheet name="Sheet1" sheetId="1" r:id="rId1"/>
    <sheet name="Sheet2" sheetId="2" r:id="rId2"/>
    <sheet name="Sheet3" sheetId="3" r:id="rId3"/>
  </sheets>
  <externalReferences>
    <externalReference r:id="rId4"/>
  </externalReferences>
  <calcPr calcId="145621"/>
</workbook>
</file>

<file path=xl/calcChain.xml><?xml version="1.0" encoding="utf-8"?>
<calcChain xmlns="http://schemas.openxmlformats.org/spreadsheetml/2006/main">
  <c r="E16" i="1" l="1"/>
  <c r="F16" i="1"/>
  <c r="G16" i="1"/>
  <c r="E18" i="1"/>
  <c r="F18" i="1"/>
  <c r="F24" i="1" s="1"/>
  <c r="G18" i="1"/>
  <c r="H18" i="1"/>
  <c r="H24" i="1" s="1"/>
  <c r="E19" i="1"/>
  <c r="F19" i="1"/>
  <c r="G19" i="1"/>
  <c r="H19" i="1"/>
  <c r="E22" i="1"/>
  <c r="F22" i="1"/>
  <c r="G22" i="1"/>
  <c r="D24" i="1"/>
  <c r="E24" i="1"/>
  <c r="G24" i="1"/>
  <c r="D25" i="1"/>
  <c r="H67" i="1"/>
  <c r="G67" i="1"/>
  <c r="F67" i="1"/>
  <c r="E67" i="1"/>
  <c r="D67" i="1"/>
  <c r="H64" i="1"/>
  <c r="G64" i="1"/>
  <c r="F64" i="1"/>
  <c r="E64" i="1"/>
  <c r="D64" i="1"/>
  <c r="H63" i="1"/>
  <c r="H65" i="1" s="1"/>
  <c r="H31" i="1" s="1"/>
  <c r="G63" i="1"/>
  <c r="F63" i="1"/>
  <c r="F65" i="1" s="1"/>
  <c r="F31" i="1" s="1"/>
  <c r="E63" i="1"/>
  <c r="D63" i="1"/>
  <c r="D65" i="1" s="1"/>
  <c r="D31" i="1" s="1"/>
  <c r="D17" i="1" s="1"/>
  <c r="D23" i="1" s="1"/>
  <c r="H59" i="1"/>
  <c r="G59" i="1"/>
  <c r="F59" i="1"/>
  <c r="E59" i="1"/>
  <c r="E61" i="1" s="1"/>
  <c r="D59" i="1"/>
  <c r="H54" i="1"/>
  <c r="G54" i="1"/>
  <c r="F54" i="1"/>
  <c r="E54" i="1"/>
  <c r="D54" i="1"/>
  <c r="H53" i="1"/>
  <c r="H60" i="1" s="1"/>
  <c r="G53" i="1"/>
  <c r="G60" i="1" s="1"/>
  <c r="F53" i="1"/>
  <c r="F60" i="1" s="1"/>
  <c r="F61" i="1" s="1"/>
  <c r="E53" i="1"/>
  <c r="E60" i="1" s="1"/>
  <c r="D53" i="1"/>
  <c r="D60" i="1" s="1"/>
  <c r="H52" i="1"/>
  <c r="H55" i="1" s="1"/>
  <c r="G52" i="1"/>
  <c r="F52" i="1"/>
  <c r="E52" i="1"/>
  <c r="D52" i="1"/>
  <c r="D55" i="1" s="1"/>
  <c r="D39" i="1"/>
  <c r="D38" i="1"/>
  <c r="G33" i="1"/>
  <c r="F33" i="1"/>
  <c r="G32" i="1"/>
  <c r="F32" i="1"/>
  <c r="E33" i="1"/>
  <c r="H32" i="1"/>
  <c r="E32" i="1"/>
  <c r="H12" i="1"/>
  <c r="H25" i="1" s="1"/>
  <c r="G12" i="1"/>
  <c r="G25" i="1" s="1"/>
  <c r="F12" i="1"/>
  <c r="F25" i="1" s="1"/>
  <c r="E12" i="1"/>
  <c r="E25" i="1" s="1"/>
  <c r="H11" i="1"/>
  <c r="G11" i="1"/>
  <c r="F11" i="1"/>
  <c r="E11" i="1"/>
  <c r="H10" i="1"/>
  <c r="H17" i="1" s="1"/>
  <c r="H23" i="1" s="1"/>
  <c r="G10" i="1"/>
  <c r="G17" i="1" s="1"/>
  <c r="G23" i="1" s="1"/>
  <c r="F10" i="1"/>
  <c r="F17" i="1" s="1"/>
  <c r="F23" i="1" s="1"/>
  <c r="F27" i="1" s="1"/>
  <c r="E10" i="1"/>
  <c r="E17" i="1" s="1"/>
  <c r="E23" i="1" s="1"/>
  <c r="H9" i="1"/>
  <c r="H16" i="1" s="1"/>
  <c r="H22" i="1" s="1"/>
  <c r="H27" i="1" s="1"/>
  <c r="E27" i="1" l="1"/>
  <c r="G27" i="1"/>
  <c r="H38" i="1"/>
  <c r="F37" i="1"/>
  <c r="E39" i="1"/>
  <c r="H37" i="1"/>
  <c r="G55" i="1"/>
  <c r="G57" i="1" s="1"/>
  <c r="E55" i="1"/>
  <c r="E57" i="1" s="1"/>
  <c r="D61" i="1"/>
  <c r="H61" i="1"/>
  <c r="E65" i="1"/>
  <c r="E31" i="1" s="1"/>
  <c r="E37" i="1" s="1"/>
  <c r="F39" i="1"/>
  <c r="F55" i="1"/>
  <c r="F30" i="1" s="1"/>
  <c r="F36" i="1" s="1"/>
  <c r="G65" i="1"/>
  <c r="G31" i="1" s="1"/>
  <c r="G37" i="1" s="1"/>
  <c r="G39" i="1"/>
  <c r="E38" i="1"/>
  <c r="F38" i="1"/>
  <c r="D57" i="1"/>
  <c r="D30" i="1"/>
  <c r="D16" i="1" s="1"/>
  <c r="D22" i="1" s="1"/>
  <c r="D27" i="1" s="1"/>
  <c r="H30" i="1"/>
  <c r="H36" i="1" s="1"/>
  <c r="H57" i="1"/>
  <c r="D37" i="1"/>
  <c r="G61" i="1"/>
  <c r="G38" i="1"/>
  <c r="H33" i="1"/>
  <c r="H39" i="1" s="1"/>
  <c r="F57" i="1" l="1"/>
  <c r="G30" i="1"/>
  <c r="G36" i="1" s="1"/>
  <c r="G41" i="1" s="1"/>
  <c r="F41" i="1"/>
  <c r="E30" i="1"/>
  <c r="E36" i="1" s="1"/>
  <c r="E41" i="1" s="1"/>
  <c r="D36" i="1"/>
  <c r="D41" i="1" s="1"/>
  <c r="H41" i="1"/>
</calcChain>
</file>

<file path=xl/sharedStrings.xml><?xml version="1.0" encoding="utf-8"?>
<sst xmlns="http://schemas.openxmlformats.org/spreadsheetml/2006/main" count="56" uniqueCount="36">
  <si>
    <t>For Internal Discussion Only</t>
  </si>
  <si>
    <t>2015-16</t>
  </si>
  <si>
    <t>2016-17</t>
  </si>
  <si>
    <t>2017-18</t>
  </si>
  <si>
    <t>2018-19</t>
  </si>
  <si>
    <t>2019-20</t>
  </si>
  <si>
    <t>($ millions)</t>
  </si>
  <si>
    <t>Actual</t>
  </si>
  <si>
    <t>Plan</t>
  </si>
  <si>
    <t>outlook</t>
  </si>
  <si>
    <t>Forecasted as part of 2016 Budget</t>
  </si>
  <si>
    <t>Teachers' Pension Plan Expense (Surplus)</t>
  </si>
  <si>
    <t>OPSEU Pension Plan Expense</t>
  </si>
  <si>
    <t>Healthcare of Ontario Pension Plan (HOOPP)</t>
  </si>
  <si>
    <t>Colleges of Applied Arts and Technology Pension Plan (CAATPP)</t>
  </si>
  <si>
    <t>Scenario 1: Revised forecast with only Multi-Employer Pensions assets being written off (i.e. HOOPP &amp; CAATPP)</t>
  </si>
  <si>
    <t>Teachers' Pension Plan Expense</t>
  </si>
  <si>
    <t>Pressure on fiscal plan</t>
  </si>
  <si>
    <t>Scenario 1:  Total pressure on fiscal plan only HOOPP and CAATTP pension assets being written off</t>
  </si>
  <si>
    <t>Note:</t>
  </si>
  <si>
    <r>
      <t>•</t>
    </r>
    <r>
      <rPr>
        <sz val="8"/>
        <color rgb="FF0C0C0C"/>
        <rFont val="Arial"/>
        <family val="2"/>
      </rPr>
      <t>As a plan’s actual experience compared to planned assumptions related to economic and demographic factors may differ, future forecasts will be revised with new information.</t>
    </r>
  </si>
  <si>
    <r>
      <t>•</t>
    </r>
    <r>
      <rPr>
        <sz val="8"/>
        <color rgb="FF0C0C0C"/>
        <rFont val="Arial"/>
        <family val="2"/>
      </rPr>
      <t>Forecast is subject to change if there are any future changes in Ontario Auditor General interpretation of the standard or if there are any changes to future agreements with plan sponsors on how the pension surpluses can be used.</t>
    </r>
  </si>
  <si>
    <t>OTPP (excluding RCA) expense per calculation according to PSAB before valuation allowance</t>
  </si>
  <si>
    <t>Total OTPP RCA expense per calculation</t>
  </si>
  <si>
    <t>Total annual valuation allowance adjustment to bring net pension asset back to zero based on forecasted net pension asset</t>
  </si>
  <si>
    <t>Revised forecast of OTPP Pension Expense if OTPP net Pension Asset written down to zero</t>
  </si>
  <si>
    <t>Increase pressure on fiscal plan</t>
  </si>
  <si>
    <t>Ontario's matching contributions forecasted for OTPP (excluding RCA)</t>
  </si>
  <si>
    <t>Add:  OTPP RCA expense forecasted per PSAB Calculation</t>
  </si>
  <si>
    <t>OPSEUPP expense (net recoveries before valuation adjustment)</t>
  </si>
  <si>
    <t>Revised forecast of OPSEU Pension Expense if OPSEUP net Pension Asset written down to zero</t>
  </si>
  <si>
    <t>Total cash contributions (net recoveries)</t>
  </si>
  <si>
    <t xml:space="preserve"> Revised forecast if both joint-sponsored pension plan assets and multi-employer pension plan assets written off</t>
  </si>
  <si>
    <t xml:space="preserve"> Total pressure on the fiscal plan if both joint-sponsored and multi-employer plans assets are written off</t>
  </si>
  <si>
    <r>
      <t>•</t>
    </r>
    <r>
      <rPr>
        <sz val="8"/>
        <color rgb="FF0C0C0C"/>
        <rFont val="Arial"/>
        <family val="2"/>
      </rPr>
      <t>CAATPP and HOOPP are forecasted to reach the asset position by 2016-17 and 2017-18 based on the respected expected long-term investment return of the plans.  However, if actual investment return performance is better than the long-term expected return, these plans may reach asset position earlier.</t>
    </r>
  </si>
  <si>
    <t>Impact on Fiscal Plan if Pension Assets are written off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</si>
</sst>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5" formatCode="_(* #,##0_);_(* \(#,##0\);_(* &quot;-&quot;??_);_(@_)"/>
    <numFmt numFmtId="166" formatCode="#,##0_ ;[Red]\-#,##0\ "/>
  </numFmts>
  <fonts count="13" x14ac:knownFonts="1">
    <font>
      <sz val="11"/>
      <color theme="1"/>
      <name val="Calibri"/>
      <family val="2"/>
      <scheme val="minor"/>
    </font>
    <font>
      <sz val="11"/>
      <color theme="1"/>
      <name val="Calibri"/>
      <family val="2"/>
      <scheme val="minor"/>
    </font>
    <font>
      <sz val="10"/>
      <name val="Arial"/>
      <family val="2"/>
    </font>
    <font>
      <b/>
      <sz val="10"/>
      <name val="Arial"/>
      <family val="2"/>
    </font>
    <font>
      <b/>
      <sz val="10"/>
      <color rgb="FFFF0000"/>
      <name val="Arial"/>
      <family val="2"/>
    </font>
    <font>
      <i/>
      <sz val="10"/>
      <name val="Arial"/>
      <family val="2"/>
    </font>
    <font>
      <b/>
      <sz val="10"/>
      <color rgb="FF00CC00"/>
      <name val="Arial"/>
      <family val="2"/>
    </font>
    <font>
      <b/>
      <i/>
      <u/>
      <sz val="10"/>
      <name val="Arial"/>
      <family val="2"/>
    </font>
    <font>
      <b/>
      <u/>
      <sz val="10"/>
      <name val="Arial"/>
      <family val="2"/>
    </font>
    <font>
      <sz val="8"/>
      <name val="Arial"/>
      <family val="2"/>
    </font>
    <font>
      <sz val="8"/>
      <color rgb="FF0C0C0C"/>
      <name val="Arial"/>
      <family val="2"/>
    </font>
    <font>
      <b/>
      <sz val="12"/>
      <name val="Arial"/>
      <family val="2"/>
    </font>
    <font>
      <sz val="10"/>
      <color theme="9" tint="-0.249977111117893"/>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52">
    <xf numFmtId="0" fontId="0" fillId="0" borderId="0" xfId="0"/>
    <xf numFmtId="0" fontId="2" fillId="2" borderId="0" xfId="2" applyFill="1"/>
    <xf numFmtId="0" fontId="3" fillId="2" borderId="0" xfId="2" applyFont="1" applyFill="1"/>
    <xf numFmtId="0" fontId="2" fillId="2" borderId="0" xfId="2" applyFill="1" applyBorder="1"/>
    <xf numFmtId="0" fontId="2" fillId="0" borderId="0" xfId="2"/>
    <xf numFmtId="0" fontId="4" fillId="2" borderId="0" xfId="2" quotePrefix="1" applyFont="1" applyFill="1"/>
    <xf numFmtId="0" fontId="3" fillId="2" borderId="0" xfId="2" applyFont="1" applyFill="1" applyBorder="1"/>
    <xf numFmtId="0" fontId="3" fillId="2" borderId="0" xfId="2" quotePrefix="1" applyFont="1" applyFill="1" applyBorder="1"/>
    <xf numFmtId="0" fontId="3" fillId="0" borderId="0" xfId="2" applyFont="1" applyBorder="1"/>
    <xf numFmtId="0" fontId="3" fillId="0" borderId="0" xfId="2" quotePrefix="1" applyFont="1" applyBorder="1"/>
    <xf numFmtId="0" fontId="2" fillId="0" borderId="0" xfId="2" applyBorder="1"/>
    <xf numFmtId="0" fontId="2" fillId="0" borderId="0" xfId="2" applyFill="1" applyBorder="1"/>
    <xf numFmtId="0" fontId="2" fillId="0" borderId="1" xfId="2" applyBorder="1"/>
    <xf numFmtId="0" fontId="2" fillId="0" borderId="2" xfId="2" applyBorder="1" applyAlignment="1">
      <alignment horizontal="center"/>
    </xf>
    <xf numFmtId="0" fontId="3" fillId="0" borderId="2" xfId="2" applyFont="1" applyFill="1" applyBorder="1" applyAlignment="1">
      <alignment horizontal="center"/>
    </xf>
    <xf numFmtId="0" fontId="2" fillId="0" borderId="3" xfId="2" applyFill="1" applyBorder="1"/>
    <xf numFmtId="0" fontId="2" fillId="0" borderId="4" xfId="2" applyBorder="1"/>
    <xf numFmtId="0" fontId="5" fillId="0" borderId="0" xfId="2" applyFont="1" applyBorder="1" applyAlignment="1">
      <alignment horizontal="left"/>
    </xf>
    <xf numFmtId="0" fontId="6" fillId="0" borderId="0" xfId="2" applyFont="1" applyFill="1" applyBorder="1" applyAlignment="1">
      <alignment horizontal="center"/>
    </xf>
    <xf numFmtId="0" fontId="4" fillId="0" borderId="0" xfId="2" applyFont="1" applyFill="1" applyBorder="1" applyAlignment="1">
      <alignment horizontal="center"/>
    </xf>
    <xf numFmtId="0" fontId="2" fillId="0" borderId="5" xfId="2" applyFill="1" applyBorder="1"/>
    <xf numFmtId="0" fontId="7" fillId="0" borderId="0" xfId="2" applyFont="1" applyBorder="1"/>
    <xf numFmtId="0" fontId="2" fillId="0" borderId="0" xfId="2" applyFont="1" applyBorder="1"/>
    <xf numFmtId="165" fontId="2" fillId="0" borderId="0" xfId="1" applyNumberFormat="1" applyFont="1" applyFill="1" applyBorder="1"/>
    <xf numFmtId="165" fontId="0" fillId="0" borderId="0" xfId="1" applyNumberFormat="1" applyFont="1" applyFill="1" applyBorder="1"/>
    <xf numFmtId="0" fontId="8" fillId="3" borderId="0" xfId="2" applyFont="1" applyFill="1" applyBorder="1"/>
    <xf numFmtId="165" fontId="0" fillId="3" borderId="0" xfId="1" applyNumberFormat="1" applyFont="1" applyFill="1" applyBorder="1"/>
    <xf numFmtId="165" fontId="2" fillId="0" borderId="0" xfId="2" applyNumberFormat="1"/>
    <xf numFmtId="0" fontId="8" fillId="0" borderId="0" xfId="2" applyFont="1" applyBorder="1"/>
    <xf numFmtId="0" fontId="3" fillId="3" borderId="6" xfId="2" applyFont="1" applyFill="1" applyBorder="1"/>
    <xf numFmtId="165" fontId="3" fillId="3" borderId="7" xfId="1" applyNumberFormat="1" applyFont="1" applyFill="1" applyBorder="1"/>
    <xf numFmtId="165" fontId="3" fillId="3" borderId="8" xfId="1" applyNumberFormat="1" applyFont="1" applyFill="1" applyBorder="1"/>
    <xf numFmtId="0" fontId="8" fillId="4" borderId="0" xfId="2" applyFont="1" applyFill="1" applyBorder="1"/>
    <xf numFmtId="165" fontId="0" fillId="4" borderId="0" xfId="1" applyNumberFormat="1" applyFont="1" applyFill="1" applyBorder="1"/>
    <xf numFmtId="0" fontId="3" fillId="4" borderId="6" xfId="2" applyFont="1" applyFill="1" applyBorder="1"/>
    <xf numFmtId="165" fontId="3" fillId="4" borderId="7" xfId="1" applyNumberFormat="1" applyFont="1" applyFill="1" applyBorder="1"/>
    <xf numFmtId="165" fontId="3" fillId="4" borderId="8" xfId="1" applyNumberFormat="1" applyFont="1" applyFill="1" applyBorder="1"/>
    <xf numFmtId="0" fontId="2" fillId="0" borderId="9" xfId="2" applyBorder="1"/>
    <xf numFmtId="0" fontId="3" fillId="0" borderId="10" xfId="2" applyFont="1" applyBorder="1"/>
    <xf numFmtId="165" fontId="0" fillId="0" borderId="10" xfId="1" applyNumberFormat="1" applyFont="1" applyFill="1" applyBorder="1"/>
    <xf numFmtId="0" fontId="2" fillId="0" borderId="11" xfId="2" applyFill="1" applyBorder="1"/>
    <xf numFmtId="165" fontId="0" fillId="0" borderId="0" xfId="1" applyNumberFormat="1" applyFont="1" applyFill="1"/>
    <xf numFmtId="0" fontId="9" fillId="0" borderId="0" xfId="0" applyFont="1" applyAlignment="1">
      <alignment horizontal="left" vertical="center" readingOrder="1"/>
    </xf>
    <xf numFmtId="0" fontId="0" fillId="0" borderId="0" xfId="0" applyAlignment="1"/>
    <xf numFmtId="0" fontId="9" fillId="0" borderId="0" xfId="0" applyFont="1" applyAlignment="1">
      <alignment horizontal="left" vertical="center" wrapText="1" readingOrder="1"/>
    </xf>
    <xf numFmtId="0" fontId="0" fillId="0" borderId="0" xfId="0" applyAlignment="1">
      <alignment wrapText="1"/>
    </xf>
    <xf numFmtId="0" fontId="0" fillId="0" borderId="0" xfId="0" applyAlignment="1">
      <alignment wrapText="1" readingOrder="1"/>
    </xf>
    <xf numFmtId="0" fontId="11" fillId="0" borderId="0" xfId="2" applyFont="1" applyBorder="1"/>
    <xf numFmtId="165" fontId="11" fillId="0" borderId="0" xfId="1" applyNumberFormat="1" applyFont="1" applyFill="1"/>
    <xf numFmtId="166" fontId="12" fillId="0" borderId="0" xfId="2" applyNumberFormat="1" applyFont="1" applyFill="1" applyBorder="1"/>
    <xf numFmtId="165" fontId="3" fillId="0" borderId="0" xfId="1" applyNumberFormat="1" applyFont="1" applyFill="1"/>
    <xf numFmtId="165" fontId="3" fillId="0" borderId="0" xfId="1" applyNumberFormat="1" applyFont="1" applyFill="1" applyBorder="1"/>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Einotci\AppData\Local\Microsoft\Windows\Temporary%20Internet%20Files\Content.Outlook\ACOYDGPR\Fiscal%20Impact%20if%20Policy%20is%20to%20write%20off%20Pension%20Assets%20for%20joint%20plans%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A data"/>
      <sheetName val="Interest"/>
      <sheetName val="RCA interest"/>
      <sheetName val="experience g(l)"/>
      <sheetName val="RCA exp g(l)"/>
      <sheetName val="amendment"/>
      <sheetName val="RCA amend"/>
      <sheetName val="initial ufl"/>
      <sheetName val="contributions"/>
      <sheetName val="year end"/>
      <sheetName val="CPI Special Payments"/>
      <sheetName val="Fiscal Impact of Change"/>
      <sheetName val="OTPP Valuation Allowance"/>
      <sheetName val="OTPP liability"/>
      <sheetName val="OTPP expense"/>
      <sheetName val="OPSEU Valuation Allowance"/>
      <sheetName val="OPSEU liab"/>
      <sheetName val="OPSEU exp"/>
      <sheetName val="HOOP Valuation Allowance"/>
      <sheetName val="hospital"/>
      <sheetName val="CAATPP Valuation Allowance"/>
      <sheetName val="CAATPP Liability"/>
      <sheetName val="CAATPP Expense"/>
      <sheetName val="CAATPP&amp;SP Overall"/>
      <sheetName val="RCA exp"/>
      <sheetName val="RCA liab"/>
      <sheetName val="Data Input"/>
      <sheetName val="OTTP PA Variance"/>
      <sheetName val="Smoothing"/>
      <sheetName val="Gain avai. for smoothing 2015"/>
      <sheetName val="Pension and OPRB 2016 Budget"/>
      <sheetName val="2015-16 pens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AB19">
            <v>118.32404411764651</v>
          </cell>
          <cell r="AC19">
            <v>-459.36863090785755</v>
          </cell>
          <cell r="AD19">
            <v>-825.65879900649043</v>
          </cell>
          <cell r="AE19">
            <v>-1116.7412651971297</v>
          </cell>
          <cell r="AF19">
            <v>-1358.3618446496812</v>
          </cell>
        </row>
        <row r="20">
          <cell r="AB20">
            <v>1479.9140431823471</v>
          </cell>
          <cell r="AC20">
            <v>2123.5449559234439</v>
          </cell>
          <cell r="AD20">
            <v>2558.2912420402645</v>
          </cell>
          <cell r="AE20">
            <v>2910.8960580798066</v>
          </cell>
          <cell r="AF20">
            <v>3216.1709591734725</v>
          </cell>
        </row>
      </sheetData>
      <sheetData sheetId="15"/>
      <sheetData sheetId="16">
        <row r="24">
          <cell r="W24">
            <v>-213.89965498999999</v>
          </cell>
          <cell r="X24">
            <v>-229</v>
          </cell>
          <cell r="Y24">
            <v>-234</v>
          </cell>
          <cell r="Z24">
            <v>-241</v>
          </cell>
          <cell r="AA24">
            <v>-248</v>
          </cell>
        </row>
      </sheetData>
      <sheetData sheetId="17">
        <row r="18">
          <cell r="W18">
            <v>180.18266528925628</v>
          </cell>
          <cell r="X18">
            <v>134.47391528925621</v>
          </cell>
          <cell r="Y18">
            <v>98.473915289256198</v>
          </cell>
          <cell r="Z18">
            <v>88.5625</v>
          </cell>
          <cell r="AA18">
            <v>98.703125</v>
          </cell>
        </row>
        <row r="19">
          <cell r="W19">
            <v>33.71698970074317</v>
          </cell>
          <cell r="X19">
            <v>94.526084710743589</v>
          </cell>
          <cell r="Y19">
            <v>135.52608471074382</v>
          </cell>
          <cell r="Z19">
            <v>152.4375</v>
          </cell>
          <cell r="AA19">
            <v>149.29687500000011</v>
          </cell>
        </row>
      </sheetData>
      <sheetData sheetId="18"/>
      <sheetData sheetId="19">
        <row r="38">
          <cell r="R38">
            <v>630.92759555399539</v>
          </cell>
          <cell r="S38">
            <v>555.65969641452557</v>
          </cell>
          <cell r="T38">
            <v>1120.3279302646181</v>
          </cell>
          <cell r="U38">
            <v>1185.7774052830723</v>
          </cell>
        </row>
      </sheetData>
      <sheetData sheetId="20"/>
      <sheetData sheetId="21"/>
      <sheetData sheetId="22"/>
      <sheetData sheetId="23">
        <row r="34">
          <cell r="O34">
            <v>209483.56607659167</v>
          </cell>
          <cell r="P34">
            <v>244590.66782102161</v>
          </cell>
          <cell r="Q34">
            <v>264401.95873985835</v>
          </cell>
          <cell r="R34">
            <v>285559.97739188198</v>
          </cell>
        </row>
      </sheetData>
      <sheetData sheetId="24">
        <row r="15">
          <cell r="V15">
            <v>-5.1412512499999998</v>
          </cell>
          <cell r="W15">
            <v>6.7104649250000001</v>
          </cell>
          <cell r="X15">
            <v>5.8240372295</v>
          </cell>
          <cell r="Y15">
            <v>6.4405796891495299</v>
          </cell>
          <cell r="Z15">
            <v>7.560183855459278</v>
          </cell>
        </row>
        <row r="33">
          <cell r="V33">
            <v>-3</v>
          </cell>
        </row>
      </sheetData>
      <sheetData sheetId="25"/>
      <sheetData sheetId="26">
        <row r="46">
          <cell r="AC46">
            <v>1598.2380873</v>
          </cell>
          <cell r="AD46">
            <v>1664.1763250155739</v>
          </cell>
          <cell r="AE46">
            <v>1732.632443033782</v>
          </cell>
          <cell r="AF46">
            <v>1794.1547928826822</v>
          </cell>
          <cell r="AG46">
            <v>1857.8091145237856</v>
          </cell>
        </row>
      </sheetData>
      <sheetData sheetId="27"/>
      <sheetData sheetId="28"/>
      <sheetData sheetId="29"/>
      <sheetData sheetId="30">
        <row r="11">
          <cell r="O11">
            <v>134.50516528925621</v>
          </cell>
          <cell r="P11">
            <v>98.473915289256198</v>
          </cell>
          <cell r="Q11">
            <v>88.5625</v>
          </cell>
          <cell r="R11">
            <v>88.5625</v>
          </cell>
        </row>
        <row r="16">
          <cell r="O16">
            <v>631</v>
          </cell>
          <cell r="P16">
            <v>548</v>
          </cell>
          <cell r="Q16">
            <v>537</v>
          </cell>
          <cell r="R16">
            <v>537</v>
          </cell>
        </row>
        <row r="17">
          <cell r="O17">
            <v>187</v>
          </cell>
          <cell r="P17">
            <v>172</v>
          </cell>
          <cell r="Q17">
            <v>166</v>
          </cell>
          <cell r="R17">
            <v>166</v>
          </cell>
        </row>
      </sheetData>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tabSelected="1" workbookViewId="0">
      <selection activeCell="B2" sqref="B2"/>
    </sheetView>
  </sheetViews>
  <sheetFormatPr defaultRowHeight="12.75" outlineLevelRow="2" outlineLevelCol="1" x14ac:dyDescent="0.2"/>
  <cols>
    <col min="1" max="1" width="2" style="4" customWidth="1"/>
    <col min="2" max="2" width="3.140625" style="4" customWidth="1"/>
    <col min="3" max="3" width="114.140625" style="4" customWidth="1"/>
    <col min="4" max="4" width="9.140625" style="10" hidden="1" customWidth="1" outlineLevel="1"/>
    <col min="5" max="5" width="9.140625" style="10" collapsed="1"/>
    <col min="6" max="6" width="9.5703125" style="11" bestFit="1" customWidth="1"/>
    <col min="7" max="7" width="9.5703125" style="10" bestFit="1" customWidth="1"/>
    <col min="8" max="8" width="9.5703125" style="11" bestFit="1" customWidth="1"/>
    <col min="9" max="9" width="2.5703125" style="11" customWidth="1"/>
    <col min="10" max="16384" width="9.140625" style="4"/>
  </cols>
  <sheetData>
    <row r="1" spans="1:9" x14ac:dyDescent="0.2">
      <c r="A1" s="1"/>
      <c r="B1" s="2" t="s">
        <v>35</v>
      </c>
      <c r="C1" s="2"/>
      <c r="D1" s="3"/>
      <c r="E1" s="3"/>
      <c r="F1" s="3"/>
      <c r="G1" s="3"/>
      <c r="H1" s="3"/>
      <c r="I1" s="3"/>
    </row>
    <row r="2" spans="1:9" x14ac:dyDescent="0.2">
      <c r="A2" s="1"/>
      <c r="B2" s="2" t="s">
        <v>0</v>
      </c>
      <c r="C2" s="5"/>
      <c r="D2" s="3"/>
      <c r="E2" s="3"/>
      <c r="F2" s="3"/>
      <c r="G2" s="3"/>
      <c r="H2" s="3"/>
      <c r="I2" s="3"/>
    </row>
    <row r="3" spans="1:9" x14ac:dyDescent="0.2">
      <c r="A3" s="1"/>
      <c r="B3" s="6"/>
      <c r="C3" s="7"/>
      <c r="D3" s="3"/>
      <c r="E3" s="3"/>
      <c r="F3" s="3"/>
      <c r="G3" s="3"/>
      <c r="H3" s="3"/>
      <c r="I3" s="3"/>
    </row>
    <row r="4" spans="1:9" x14ac:dyDescent="0.2">
      <c r="B4" s="8"/>
      <c r="C4" s="9"/>
      <c r="G4" s="11"/>
    </row>
    <row r="5" spans="1:9" x14ac:dyDescent="0.2">
      <c r="B5" s="12"/>
      <c r="C5" s="13"/>
      <c r="D5" s="14" t="s">
        <v>1</v>
      </c>
      <c r="E5" s="14" t="s">
        <v>2</v>
      </c>
      <c r="F5" s="14" t="s">
        <v>3</v>
      </c>
      <c r="G5" s="14" t="s">
        <v>4</v>
      </c>
      <c r="H5" s="14" t="s">
        <v>5</v>
      </c>
      <c r="I5" s="15"/>
    </row>
    <row r="6" spans="1:9" x14ac:dyDescent="0.2">
      <c r="B6" s="16"/>
      <c r="C6" s="17" t="s">
        <v>6</v>
      </c>
      <c r="D6" s="18" t="s">
        <v>7</v>
      </c>
      <c r="E6" s="19" t="s">
        <v>8</v>
      </c>
      <c r="F6" s="19" t="s">
        <v>9</v>
      </c>
      <c r="G6" s="19" t="s">
        <v>9</v>
      </c>
      <c r="H6" s="19" t="s">
        <v>9</v>
      </c>
      <c r="I6" s="20"/>
    </row>
    <row r="7" spans="1:9" x14ac:dyDescent="0.2">
      <c r="B7" s="16"/>
      <c r="C7" s="17"/>
      <c r="D7" s="18"/>
      <c r="E7" s="19"/>
      <c r="F7" s="19"/>
      <c r="G7" s="19"/>
      <c r="H7" s="19"/>
      <c r="I7" s="20"/>
    </row>
    <row r="8" spans="1:9" x14ac:dyDescent="0.2">
      <c r="B8" s="16"/>
      <c r="C8" s="21" t="s">
        <v>10</v>
      </c>
      <c r="D8" s="11"/>
      <c r="E8" s="11"/>
      <c r="G8" s="11"/>
      <c r="I8" s="20"/>
    </row>
    <row r="9" spans="1:9" x14ac:dyDescent="0.2">
      <c r="B9" s="16"/>
      <c r="C9" s="22" t="s">
        <v>11</v>
      </c>
      <c r="D9" s="23">
        <v>110</v>
      </c>
      <c r="E9" s="23">
        <v>-452</v>
      </c>
      <c r="F9" s="23">
        <v>-820</v>
      </c>
      <c r="G9" s="23">
        <v>-1110</v>
      </c>
      <c r="H9" s="23">
        <f>G9</f>
        <v>-1110</v>
      </c>
      <c r="I9" s="20"/>
    </row>
    <row r="10" spans="1:9" x14ac:dyDescent="0.2">
      <c r="B10" s="16"/>
      <c r="C10" s="22" t="s">
        <v>12</v>
      </c>
      <c r="D10" s="23">
        <v>177</v>
      </c>
      <c r="E10" s="23">
        <f>'[1]Pension and OPRB 2016 Budget'!O11</f>
        <v>134.50516528925621</v>
      </c>
      <c r="F10" s="23">
        <f>'[1]Pension and OPRB 2016 Budget'!P11</f>
        <v>98.473915289256198</v>
      </c>
      <c r="G10" s="23">
        <f>'[1]Pension and OPRB 2016 Budget'!Q11</f>
        <v>88.5625</v>
      </c>
      <c r="H10" s="23">
        <f>'[1]Pension and OPRB 2016 Budget'!R11</f>
        <v>88.5625</v>
      </c>
      <c r="I10" s="20"/>
    </row>
    <row r="11" spans="1:9" x14ac:dyDescent="0.2">
      <c r="B11" s="16"/>
      <c r="C11" s="22" t="s">
        <v>13</v>
      </c>
      <c r="D11" s="23">
        <v>747</v>
      </c>
      <c r="E11" s="23">
        <f>'[1]Pension and OPRB 2016 Budget'!O16</f>
        <v>631</v>
      </c>
      <c r="F11" s="23">
        <f>'[1]Pension and OPRB 2016 Budget'!P16</f>
        <v>548</v>
      </c>
      <c r="G11" s="23">
        <f>'[1]Pension and OPRB 2016 Budget'!Q16</f>
        <v>537</v>
      </c>
      <c r="H11" s="23">
        <f>'[1]Pension and OPRB 2016 Budget'!R16</f>
        <v>537</v>
      </c>
      <c r="I11" s="20"/>
    </row>
    <row r="12" spans="1:9" x14ac:dyDescent="0.2">
      <c r="B12" s="16"/>
      <c r="C12" s="22" t="s">
        <v>14</v>
      </c>
      <c r="D12" s="23">
        <v>190</v>
      </c>
      <c r="E12" s="23">
        <f>'[1]Pension and OPRB 2016 Budget'!O17</f>
        <v>187</v>
      </c>
      <c r="F12" s="23">
        <f>'[1]Pension and OPRB 2016 Budget'!P17</f>
        <v>172</v>
      </c>
      <c r="G12" s="23">
        <f>'[1]Pension and OPRB 2016 Budget'!Q17</f>
        <v>166</v>
      </c>
      <c r="H12" s="23">
        <f>'[1]Pension and OPRB 2016 Budget'!R17</f>
        <v>166</v>
      </c>
      <c r="I12" s="20"/>
    </row>
    <row r="13" spans="1:9" ht="15" x14ac:dyDescent="0.25">
      <c r="B13" s="16"/>
      <c r="C13" s="8"/>
      <c r="D13" s="24"/>
      <c r="E13" s="24"/>
      <c r="F13" s="24"/>
      <c r="G13" s="24"/>
      <c r="H13" s="24"/>
      <c r="I13" s="20"/>
    </row>
    <row r="14" spans="1:9" ht="15" hidden="1" x14ac:dyDescent="0.25">
      <c r="B14" s="16"/>
      <c r="C14" s="8"/>
      <c r="D14" s="24"/>
      <c r="E14" s="24"/>
      <c r="F14" s="24"/>
      <c r="G14" s="24"/>
      <c r="H14" s="24"/>
      <c r="I14" s="20"/>
    </row>
    <row r="15" spans="1:9" ht="15" hidden="1" x14ac:dyDescent="0.25">
      <c r="B15" s="16"/>
      <c r="C15" s="25" t="s">
        <v>15</v>
      </c>
      <c r="D15" s="26"/>
      <c r="E15" s="26"/>
      <c r="F15" s="26"/>
      <c r="G15" s="26"/>
      <c r="H15" s="26"/>
      <c r="I15" s="20"/>
    </row>
    <row r="16" spans="1:9" hidden="1" x14ac:dyDescent="0.2">
      <c r="B16" s="16"/>
      <c r="C16" s="22" t="s">
        <v>16</v>
      </c>
      <c r="D16" s="27">
        <f>D30</f>
        <v>1590.2380872999936</v>
      </c>
      <c r="E16" s="27">
        <f t="shared" ref="E16:H17" si="0">E9</f>
        <v>-452</v>
      </c>
      <c r="F16" s="27">
        <f t="shared" si="0"/>
        <v>-820</v>
      </c>
      <c r="G16" s="27">
        <f t="shared" si="0"/>
        <v>-1110</v>
      </c>
      <c r="H16" s="27">
        <f t="shared" si="0"/>
        <v>-1110</v>
      </c>
      <c r="I16" s="20"/>
    </row>
    <row r="17" spans="2:9" ht="15" hidden="1" x14ac:dyDescent="0.25">
      <c r="B17" s="16"/>
      <c r="C17" s="22" t="s">
        <v>12</v>
      </c>
      <c r="D17" s="24">
        <f>D31</f>
        <v>210.89965498999945</v>
      </c>
      <c r="E17" s="24">
        <f t="shared" si="0"/>
        <v>134.50516528925621</v>
      </c>
      <c r="F17" s="24">
        <f t="shared" si="0"/>
        <v>98.473915289256198</v>
      </c>
      <c r="G17" s="24">
        <f t="shared" si="0"/>
        <v>88.5625</v>
      </c>
      <c r="H17" s="24">
        <f t="shared" si="0"/>
        <v>88.5625</v>
      </c>
      <c r="I17" s="20"/>
    </row>
    <row r="18" spans="2:9" ht="15" hidden="1" x14ac:dyDescent="0.25">
      <c r="B18" s="16"/>
      <c r="C18" s="22" t="s">
        <v>13</v>
      </c>
      <c r="D18" s="24">
        <v>747</v>
      </c>
      <c r="E18" s="24">
        <f>ROUND([1]hospital!R38,0)</f>
        <v>631</v>
      </c>
      <c r="F18" s="24">
        <f>ROUND([1]hospital!S38,0)</f>
        <v>556</v>
      </c>
      <c r="G18" s="24">
        <f>ROUND([1]hospital!T38,0)</f>
        <v>1120</v>
      </c>
      <c r="H18" s="24">
        <f>ROUND([1]hospital!U38,0)</f>
        <v>1186</v>
      </c>
      <c r="I18" s="20"/>
    </row>
    <row r="19" spans="2:9" ht="15" hidden="1" x14ac:dyDescent="0.25">
      <c r="B19" s="16"/>
      <c r="C19" s="22" t="s">
        <v>14</v>
      </c>
      <c r="D19" s="24">
        <v>190</v>
      </c>
      <c r="E19" s="24">
        <f>ROUND('[1]CAATPP&amp;SP Overall'!O34/1000,0)</f>
        <v>209</v>
      </c>
      <c r="F19" s="24">
        <f>ROUND('[1]CAATPP&amp;SP Overall'!P34/1000,0)</f>
        <v>245</v>
      </c>
      <c r="G19" s="24">
        <f>ROUND('[1]CAATPP&amp;SP Overall'!Q34/1000,0)</f>
        <v>264</v>
      </c>
      <c r="H19" s="24">
        <f>ROUND('[1]CAATPP&amp;SP Overall'!R34/1000,0)</f>
        <v>286</v>
      </c>
      <c r="I19" s="20"/>
    </row>
    <row r="20" spans="2:9" ht="15" hidden="1" x14ac:dyDescent="0.25">
      <c r="B20" s="16"/>
      <c r="C20" s="22"/>
      <c r="D20" s="24"/>
      <c r="E20" s="24"/>
      <c r="F20" s="24"/>
      <c r="G20" s="24"/>
      <c r="H20" s="24"/>
      <c r="I20" s="20"/>
    </row>
    <row r="21" spans="2:9" ht="15" hidden="1" x14ac:dyDescent="0.25">
      <c r="B21" s="16"/>
      <c r="C21" s="28" t="s">
        <v>17</v>
      </c>
      <c r="D21" s="24"/>
      <c r="E21" s="24"/>
      <c r="F21" s="24"/>
      <c r="G21" s="24"/>
      <c r="H21" s="24"/>
      <c r="I21" s="20"/>
    </row>
    <row r="22" spans="2:9" ht="15" hidden="1" x14ac:dyDescent="0.25">
      <c r="B22" s="16"/>
      <c r="C22" s="22" t="s">
        <v>16</v>
      </c>
      <c r="D22" s="24">
        <f t="shared" ref="D22:H25" si="1">D16-D9</f>
        <v>1480.2380872999936</v>
      </c>
      <c r="E22" s="24">
        <f t="shared" si="1"/>
        <v>0</v>
      </c>
      <c r="F22" s="24">
        <f t="shared" si="1"/>
        <v>0</v>
      </c>
      <c r="G22" s="24">
        <f t="shared" si="1"/>
        <v>0</v>
      </c>
      <c r="H22" s="24">
        <f t="shared" si="1"/>
        <v>0</v>
      </c>
      <c r="I22" s="20"/>
    </row>
    <row r="23" spans="2:9" ht="15" hidden="1" x14ac:dyDescent="0.25">
      <c r="B23" s="16"/>
      <c r="C23" s="22" t="s">
        <v>12</v>
      </c>
      <c r="D23" s="24">
        <f t="shared" si="1"/>
        <v>33.899654989999448</v>
      </c>
      <c r="E23" s="24">
        <f t="shared" si="1"/>
        <v>0</v>
      </c>
      <c r="F23" s="24">
        <f t="shared" si="1"/>
        <v>0</v>
      </c>
      <c r="G23" s="24">
        <f t="shared" si="1"/>
        <v>0</v>
      </c>
      <c r="H23" s="24">
        <f t="shared" si="1"/>
        <v>0</v>
      </c>
      <c r="I23" s="20"/>
    </row>
    <row r="24" spans="2:9" ht="15" hidden="1" x14ac:dyDescent="0.25">
      <c r="B24" s="16"/>
      <c r="C24" s="22" t="s">
        <v>13</v>
      </c>
      <c r="D24" s="24">
        <f t="shared" si="1"/>
        <v>0</v>
      </c>
      <c r="E24" s="24">
        <f t="shared" si="1"/>
        <v>0</v>
      </c>
      <c r="F24" s="24">
        <f t="shared" si="1"/>
        <v>8</v>
      </c>
      <c r="G24" s="24">
        <f t="shared" si="1"/>
        <v>583</v>
      </c>
      <c r="H24" s="24">
        <f t="shared" si="1"/>
        <v>649</v>
      </c>
      <c r="I24" s="20"/>
    </row>
    <row r="25" spans="2:9" ht="15" hidden="1" x14ac:dyDescent="0.25">
      <c r="B25" s="16"/>
      <c r="C25" s="22" t="s">
        <v>14</v>
      </c>
      <c r="D25" s="24">
        <f t="shared" si="1"/>
        <v>0</v>
      </c>
      <c r="E25" s="24">
        <f t="shared" si="1"/>
        <v>22</v>
      </c>
      <c r="F25" s="24">
        <f t="shared" si="1"/>
        <v>73</v>
      </c>
      <c r="G25" s="24">
        <f t="shared" si="1"/>
        <v>98</v>
      </c>
      <c r="H25" s="24">
        <f t="shared" si="1"/>
        <v>120</v>
      </c>
      <c r="I25" s="20"/>
    </row>
    <row r="26" spans="2:9" ht="15.75" hidden="1" thickBot="1" x14ac:dyDescent="0.3">
      <c r="B26" s="16"/>
      <c r="C26" s="22"/>
      <c r="D26" s="24"/>
      <c r="E26" s="24"/>
      <c r="F26" s="24"/>
      <c r="G26" s="24"/>
      <c r="H26" s="24"/>
      <c r="I26" s="20"/>
    </row>
    <row r="27" spans="2:9" ht="13.5" hidden="1" thickBot="1" x14ac:dyDescent="0.25">
      <c r="B27" s="16"/>
      <c r="C27" s="29" t="s">
        <v>18</v>
      </c>
      <c r="D27" s="30">
        <f>SUM(D22:D25)</f>
        <v>1514.137742289993</v>
      </c>
      <c r="E27" s="30">
        <f>SUM(E22:E25)</f>
        <v>22</v>
      </c>
      <c r="F27" s="30">
        <f t="shared" ref="F27:H27" si="2">SUM(F22:F25)</f>
        <v>81</v>
      </c>
      <c r="G27" s="30">
        <f t="shared" si="2"/>
        <v>681</v>
      </c>
      <c r="H27" s="31">
        <f t="shared" si="2"/>
        <v>769</v>
      </c>
      <c r="I27" s="20"/>
    </row>
    <row r="28" spans="2:9" ht="15" x14ac:dyDescent="0.25">
      <c r="B28" s="16"/>
      <c r="C28" s="8"/>
      <c r="D28" s="24"/>
      <c r="E28" s="24"/>
      <c r="F28" s="24"/>
      <c r="G28" s="24"/>
      <c r="H28" s="24"/>
      <c r="I28" s="20"/>
    </row>
    <row r="29" spans="2:9" ht="15" x14ac:dyDescent="0.25">
      <c r="B29" s="16"/>
      <c r="C29" s="32" t="s">
        <v>32</v>
      </c>
      <c r="D29" s="33"/>
      <c r="E29" s="33"/>
      <c r="F29" s="33"/>
      <c r="G29" s="33"/>
      <c r="H29" s="33"/>
      <c r="I29" s="20"/>
    </row>
    <row r="30" spans="2:9" ht="15" x14ac:dyDescent="0.25">
      <c r="B30" s="16"/>
      <c r="C30" s="22" t="s">
        <v>16</v>
      </c>
      <c r="D30" s="24">
        <f>D55</f>
        <v>1590.2380872999936</v>
      </c>
      <c r="E30" s="24">
        <f t="shared" ref="E30:H30" si="3">E55</f>
        <v>1671.1763250155864</v>
      </c>
      <c r="F30" s="24">
        <f t="shared" si="3"/>
        <v>1738.6324430337741</v>
      </c>
      <c r="G30" s="24">
        <f t="shared" si="3"/>
        <v>1800.1547928826769</v>
      </c>
      <c r="H30" s="24">
        <f t="shared" si="3"/>
        <v>1865.8091145237913</v>
      </c>
      <c r="I30" s="20"/>
    </row>
    <row r="31" spans="2:9" ht="15" x14ac:dyDescent="0.25">
      <c r="B31" s="16"/>
      <c r="C31" s="22" t="s">
        <v>12</v>
      </c>
      <c r="D31" s="24">
        <f>D65</f>
        <v>210.89965498999945</v>
      </c>
      <c r="E31" s="24">
        <f t="shared" ref="E31:H31" si="4">E65</f>
        <v>228.9999999999998</v>
      </c>
      <c r="F31" s="24">
        <f t="shared" si="4"/>
        <v>234</v>
      </c>
      <c r="G31" s="24">
        <f t="shared" si="4"/>
        <v>241</v>
      </c>
      <c r="H31" s="24">
        <f t="shared" si="4"/>
        <v>248.00000000000011</v>
      </c>
      <c r="I31" s="20"/>
    </row>
    <row r="32" spans="2:9" ht="15" x14ac:dyDescent="0.25">
      <c r="B32" s="16"/>
      <c r="C32" s="22" t="s">
        <v>13</v>
      </c>
      <c r="D32" s="23">
        <v>747</v>
      </c>
      <c r="E32" s="24">
        <f>E18</f>
        <v>631</v>
      </c>
      <c r="F32" s="24">
        <f>F18</f>
        <v>556</v>
      </c>
      <c r="G32" s="24">
        <f>G18</f>
        <v>1120</v>
      </c>
      <c r="H32" s="24">
        <f>H18</f>
        <v>1186</v>
      </c>
      <c r="I32" s="20"/>
    </row>
    <row r="33" spans="2:9" ht="15" x14ac:dyDescent="0.25">
      <c r="B33" s="16"/>
      <c r="C33" s="22" t="s">
        <v>14</v>
      </c>
      <c r="D33" s="23">
        <v>190</v>
      </c>
      <c r="E33" s="24">
        <f>E19</f>
        <v>209</v>
      </c>
      <c r="F33" s="24">
        <f>F19</f>
        <v>245</v>
      </c>
      <c r="G33" s="24">
        <f>G19</f>
        <v>264</v>
      </c>
      <c r="H33" s="24">
        <f>H19</f>
        <v>286</v>
      </c>
      <c r="I33" s="20"/>
    </row>
    <row r="34" spans="2:9" ht="15" x14ac:dyDescent="0.25">
      <c r="B34" s="16"/>
      <c r="C34" s="8"/>
      <c r="D34" s="24"/>
      <c r="E34" s="24"/>
      <c r="F34" s="24"/>
      <c r="G34" s="24"/>
      <c r="H34" s="24"/>
      <c r="I34" s="20"/>
    </row>
    <row r="35" spans="2:9" ht="15" x14ac:dyDescent="0.25">
      <c r="B35" s="16"/>
      <c r="C35" s="28" t="s">
        <v>17</v>
      </c>
      <c r="D35" s="24"/>
      <c r="E35" s="24"/>
      <c r="F35" s="24"/>
      <c r="G35" s="24"/>
      <c r="H35" s="24"/>
      <c r="I35" s="20"/>
    </row>
    <row r="36" spans="2:9" ht="15" x14ac:dyDescent="0.25">
      <c r="B36" s="16"/>
      <c r="C36" s="22" t="s">
        <v>16</v>
      </c>
      <c r="D36" s="24">
        <f>D30-D9</f>
        <v>1480.2380872999936</v>
      </c>
      <c r="E36" s="24">
        <f>E30-E9</f>
        <v>2123.1763250155864</v>
      </c>
      <c r="F36" s="24">
        <f>F30-F9</f>
        <v>2558.6324430337741</v>
      </c>
      <c r="G36" s="24">
        <f>G30-G9</f>
        <v>2910.1547928826767</v>
      </c>
      <c r="H36" s="24">
        <f>H30-H9</f>
        <v>2975.8091145237913</v>
      </c>
      <c r="I36" s="20"/>
    </row>
    <row r="37" spans="2:9" ht="15" x14ac:dyDescent="0.25">
      <c r="B37" s="16"/>
      <c r="C37" s="22" t="s">
        <v>12</v>
      </c>
      <c r="D37" s="24">
        <f>D31-D10</f>
        <v>33.899654989999448</v>
      </c>
      <c r="E37" s="24">
        <f>E31-E10</f>
        <v>94.494834710743589</v>
      </c>
      <c r="F37" s="24">
        <f>F31-F10</f>
        <v>135.52608471074382</v>
      </c>
      <c r="G37" s="24">
        <f>G31-G10</f>
        <v>152.4375</v>
      </c>
      <c r="H37" s="24">
        <f>H31-H10</f>
        <v>159.43750000000011</v>
      </c>
      <c r="I37" s="20"/>
    </row>
    <row r="38" spans="2:9" ht="15" x14ac:dyDescent="0.25">
      <c r="B38" s="16"/>
      <c r="C38" s="22" t="s">
        <v>13</v>
      </c>
      <c r="D38" s="24">
        <f>D32-D11</f>
        <v>0</v>
      </c>
      <c r="E38" s="24">
        <f>E32-E11</f>
        <v>0</v>
      </c>
      <c r="F38" s="24">
        <f>F32-F11</f>
        <v>8</v>
      </c>
      <c r="G38" s="24">
        <f>G32-G11</f>
        <v>583</v>
      </c>
      <c r="H38" s="24">
        <f>H32-H11</f>
        <v>649</v>
      </c>
      <c r="I38" s="20"/>
    </row>
    <row r="39" spans="2:9" ht="15" x14ac:dyDescent="0.25">
      <c r="B39" s="16"/>
      <c r="C39" s="22" t="s">
        <v>14</v>
      </c>
      <c r="D39" s="24">
        <f>D33-D12</f>
        <v>0</v>
      </c>
      <c r="E39" s="24">
        <f>E33-E12</f>
        <v>22</v>
      </c>
      <c r="F39" s="24">
        <f>F33-F12</f>
        <v>73</v>
      </c>
      <c r="G39" s="24">
        <f>G33-G12</f>
        <v>98</v>
      </c>
      <c r="H39" s="24">
        <f>H33-H12</f>
        <v>120</v>
      </c>
      <c r="I39" s="20"/>
    </row>
    <row r="40" spans="2:9" ht="15.75" thickBot="1" x14ac:dyDescent="0.3">
      <c r="B40" s="16"/>
      <c r="C40" s="8"/>
      <c r="D40" s="24"/>
      <c r="E40" s="24"/>
      <c r="F40" s="24"/>
      <c r="G40" s="24"/>
      <c r="H40" s="24"/>
      <c r="I40" s="20"/>
    </row>
    <row r="41" spans="2:9" ht="13.5" thickBot="1" x14ac:dyDescent="0.25">
      <c r="B41" s="16"/>
      <c r="C41" s="34" t="s">
        <v>33</v>
      </c>
      <c r="D41" s="35">
        <f>SUM(D36:D39)</f>
        <v>1514.137742289993</v>
      </c>
      <c r="E41" s="35">
        <f>SUM(E36:E39)</f>
        <v>2239.6711597263302</v>
      </c>
      <c r="F41" s="35">
        <f>SUM(F36:F39)</f>
        <v>2775.1585277445179</v>
      </c>
      <c r="G41" s="35">
        <f>SUM(G36:G39)</f>
        <v>3743.5922928826767</v>
      </c>
      <c r="H41" s="36">
        <f>SUM(H36:H39)</f>
        <v>3904.2466145237913</v>
      </c>
      <c r="I41" s="20"/>
    </row>
    <row r="42" spans="2:9" ht="15" x14ac:dyDescent="0.25">
      <c r="B42" s="37"/>
      <c r="C42" s="38"/>
      <c r="D42" s="39"/>
      <c r="E42" s="39"/>
      <c r="F42" s="39"/>
      <c r="G42" s="39"/>
      <c r="H42" s="39"/>
      <c r="I42" s="40"/>
    </row>
    <row r="43" spans="2:9" ht="15" x14ac:dyDescent="0.25">
      <c r="B43" s="10"/>
      <c r="C43" s="8"/>
      <c r="D43" s="41"/>
      <c r="E43" s="41"/>
      <c r="F43" s="41"/>
      <c r="G43" s="41"/>
      <c r="H43" s="41"/>
    </row>
    <row r="44" spans="2:9" ht="15" x14ac:dyDescent="0.25">
      <c r="B44" s="10"/>
      <c r="C44" s="8" t="s">
        <v>19</v>
      </c>
      <c r="D44" s="41"/>
      <c r="E44" s="41"/>
      <c r="F44" s="41"/>
      <c r="G44" s="41"/>
      <c r="H44" s="41"/>
    </row>
    <row r="45" spans="2:9" ht="15" x14ac:dyDescent="0.25">
      <c r="B45" s="10"/>
      <c r="C45" s="42" t="s">
        <v>20</v>
      </c>
      <c r="D45" s="43"/>
      <c r="E45" s="43"/>
      <c r="F45" s="43"/>
      <c r="G45" s="43"/>
      <c r="H45" s="43"/>
      <c r="I45" s="43"/>
    </row>
    <row r="46" spans="2:9" ht="24.75" customHeight="1" x14ac:dyDescent="0.25">
      <c r="B46" s="10"/>
      <c r="C46" s="44" t="s">
        <v>21</v>
      </c>
      <c r="D46" s="45"/>
      <c r="E46" s="45"/>
      <c r="F46" s="45"/>
      <c r="G46" s="45"/>
      <c r="H46" s="45"/>
      <c r="I46" s="45"/>
    </row>
    <row r="47" spans="2:9" ht="30" customHeight="1" x14ac:dyDescent="0.25">
      <c r="B47" s="10"/>
      <c r="C47" s="44" t="s">
        <v>34</v>
      </c>
      <c r="D47" s="46"/>
      <c r="E47" s="46"/>
      <c r="F47" s="46"/>
      <c r="G47" s="46"/>
      <c r="H47" s="46"/>
      <c r="I47" s="46"/>
    </row>
    <row r="48" spans="2:9" ht="15" x14ac:dyDescent="0.25">
      <c r="B48" s="10"/>
      <c r="C48" s="8"/>
      <c r="D48" s="41"/>
      <c r="E48" s="41"/>
      <c r="F48" s="41"/>
      <c r="G48" s="41"/>
      <c r="H48" s="41"/>
    </row>
    <row r="49" spans="2:9" ht="15" hidden="1" x14ac:dyDescent="0.25">
      <c r="B49" s="10"/>
      <c r="C49" s="8"/>
      <c r="D49" s="41"/>
      <c r="E49" s="41"/>
      <c r="F49" s="41"/>
      <c r="G49" s="41"/>
      <c r="H49" s="41"/>
    </row>
    <row r="50" spans="2:9" ht="15" hidden="1" x14ac:dyDescent="0.25">
      <c r="B50" s="10"/>
      <c r="C50" s="8"/>
      <c r="D50" s="41"/>
      <c r="E50" s="41"/>
      <c r="F50" s="41"/>
      <c r="G50" s="41"/>
      <c r="H50" s="41"/>
    </row>
    <row r="51" spans="2:9" ht="15" hidden="1" outlineLevel="1" x14ac:dyDescent="0.25">
      <c r="B51" s="10"/>
      <c r="C51" s="8"/>
      <c r="D51" s="41"/>
      <c r="E51" s="41"/>
      <c r="F51" s="41"/>
      <c r="G51" s="41"/>
      <c r="H51" s="41"/>
    </row>
    <row r="52" spans="2:9" ht="15" hidden="1" outlineLevel="1" x14ac:dyDescent="0.25">
      <c r="B52" s="10"/>
      <c r="C52" s="22" t="s">
        <v>22</v>
      </c>
      <c r="D52" s="41">
        <f>'[1]OTPP expense'!AB19</f>
        <v>118.32404411764651</v>
      </c>
      <c r="E52" s="41">
        <f>'[1]OTPP expense'!AC19</f>
        <v>-459.36863090785755</v>
      </c>
      <c r="F52" s="41">
        <f>'[1]OTPP expense'!AD19</f>
        <v>-825.65879900649043</v>
      </c>
      <c r="G52" s="41">
        <f>'[1]OTPP expense'!AE19</f>
        <v>-1116.7412651971297</v>
      </c>
      <c r="H52" s="41">
        <f>'[1]OTPP expense'!AF19</f>
        <v>-1358.3618446496812</v>
      </c>
    </row>
    <row r="53" spans="2:9" ht="15" hidden="1" outlineLevel="1" x14ac:dyDescent="0.25">
      <c r="B53" s="10"/>
      <c r="C53" s="10" t="s">
        <v>23</v>
      </c>
      <c r="D53" s="41">
        <f>ROUND('[1]RCA exp'!V15+'[1]RCA exp'!V33,0)</f>
        <v>-8</v>
      </c>
      <c r="E53" s="41">
        <f>ROUND('[1]RCA exp'!W15,0)</f>
        <v>7</v>
      </c>
      <c r="F53" s="41">
        <f>ROUND('[1]RCA exp'!X15,0)</f>
        <v>6</v>
      </c>
      <c r="G53" s="41">
        <f>ROUND('[1]RCA exp'!Y15,0)</f>
        <v>6</v>
      </c>
      <c r="H53" s="41">
        <f>ROUND('[1]RCA exp'!Z15,0)</f>
        <v>8</v>
      </c>
    </row>
    <row r="54" spans="2:9" ht="15" hidden="1" outlineLevel="1" x14ac:dyDescent="0.25">
      <c r="B54" s="10"/>
      <c r="C54" s="10" t="s">
        <v>24</v>
      </c>
      <c r="D54" s="39">
        <f>'[1]OTPP expense'!AB20</f>
        <v>1479.9140431823471</v>
      </c>
      <c r="E54" s="39">
        <f>'[1]OTPP expense'!AC20</f>
        <v>2123.5449559234439</v>
      </c>
      <c r="F54" s="39">
        <f>'[1]OTPP expense'!AD20</f>
        <v>2558.2912420402645</v>
      </c>
      <c r="G54" s="39">
        <f>'[1]OTPP expense'!AE20</f>
        <v>2910.8960580798066</v>
      </c>
      <c r="H54" s="39">
        <f>'[1]OTPP expense'!AF20</f>
        <v>3216.1709591734725</v>
      </c>
    </row>
    <row r="55" spans="2:9" ht="15.75" hidden="1" outlineLevel="1" x14ac:dyDescent="0.25">
      <c r="B55" s="10"/>
      <c r="C55" s="47" t="s">
        <v>25</v>
      </c>
      <c r="D55" s="48">
        <f>SUM(D52:D54)</f>
        <v>1590.2380872999936</v>
      </c>
      <c r="E55" s="48">
        <f t="shared" ref="E55:H55" si="5">SUM(E52:E54)</f>
        <v>1671.1763250155864</v>
      </c>
      <c r="F55" s="48">
        <f t="shared" si="5"/>
        <v>1738.6324430337741</v>
      </c>
      <c r="G55" s="48">
        <f t="shared" si="5"/>
        <v>1800.1547928826769</v>
      </c>
      <c r="H55" s="48">
        <f t="shared" si="5"/>
        <v>1865.8091145237913</v>
      </c>
      <c r="I55" s="49"/>
    </row>
    <row r="56" spans="2:9" ht="15" hidden="1" outlineLevel="1" x14ac:dyDescent="0.25">
      <c r="B56" s="10"/>
      <c r="C56" s="10"/>
      <c r="D56" s="41"/>
      <c r="E56" s="41"/>
      <c r="F56" s="41"/>
      <c r="G56" s="41"/>
      <c r="H56" s="41"/>
    </row>
    <row r="57" spans="2:9" ht="15" hidden="1" outlineLevel="1" x14ac:dyDescent="0.25">
      <c r="C57" s="4" t="s">
        <v>26</v>
      </c>
      <c r="D57" s="41">
        <f>D55-D9</f>
        <v>1480.2380872999936</v>
      </c>
      <c r="E57" s="41">
        <f>E55-E9</f>
        <v>2123.1763250155864</v>
      </c>
      <c r="F57" s="41">
        <f>F55-F9</f>
        <v>2558.6324430337741</v>
      </c>
      <c r="G57" s="41">
        <f>G55-G9</f>
        <v>2910.1547928826767</v>
      </c>
      <c r="H57" s="41">
        <f>H55-H9</f>
        <v>2975.8091145237913</v>
      </c>
    </row>
    <row r="58" spans="2:9" ht="15" hidden="1" outlineLevel="1" x14ac:dyDescent="0.25">
      <c r="D58" s="41"/>
      <c r="E58" s="41"/>
      <c r="F58" s="41"/>
      <c r="G58" s="41"/>
      <c r="H58" s="41"/>
    </row>
    <row r="59" spans="2:9" ht="15" hidden="1" outlineLevel="2" x14ac:dyDescent="0.25">
      <c r="C59" s="4" t="s">
        <v>27</v>
      </c>
      <c r="D59" s="41">
        <f>ROUND('[1]Data Input'!AC46,0)</f>
        <v>1598</v>
      </c>
      <c r="E59" s="41">
        <f>ROUND('[1]Data Input'!AD46,0)</f>
        <v>1664</v>
      </c>
      <c r="F59" s="41">
        <f>ROUND('[1]Data Input'!AE46,0)</f>
        <v>1733</v>
      </c>
      <c r="G59" s="41">
        <f>ROUND('[1]Data Input'!AF46,0)</f>
        <v>1794</v>
      </c>
      <c r="H59" s="41">
        <f>ROUND('[1]Data Input'!AG46,0)</f>
        <v>1858</v>
      </c>
    </row>
    <row r="60" spans="2:9" ht="15" hidden="1" outlineLevel="2" x14ac:dyDescent="0.25">
      <c r="C60" s="4" t="s">
        <v>28</v>
      </c>
      <c r="D60" s="39">
        <f>D53</f>
        <v>-8</v>
      </c>
      <c r="E60" s="39">
        <f t="shared" ref="E60:H60" si="6">E53</f>
        <v>7</v>
      </c>
      <c r="F60" s="39">
        <f t="shared" si="6"/>
        <v>6</v>
      </c>
      <c r="G60" s="39">
        <f t="shared" si="6"/>
        <v>6</v>
      </c>
      <c r="H60" s="39">
        <f t="shared" si="6"/>
        <v>8</v>
      </c>
    </row>
    <row r="61" spans="2:9" ht="15.75" hidden="1" outlineLevel="2" x14ac:dyDescent="0.25">
      <c r="C61" s="47" t="s">
        <v>25</v>
      </c>
      <c r="D61" s="50">
        <f>D59+D60</f>
        <v>1590</v>
      </c>
      <c r="E61" s="50">
        <f t="shared" ref="E61:H61" si="7">E59+E60</f>
        <v>1671</v>
      </c>
      <c r="F61" s="50">
        <f t="shared" si="7"/>
        <v>1739</v>
      </c>
      <c r="G61" s="50">
        <f t="shared" si="7"/>
        <v>1800</v>
      </c>
      <c r="H61" s="50">
        <f t="shared" si="7"/>
        <v>1866</v>
      </c>
    </row>
    <row r="62" spans="2:9" ht="15" hidden="1" outlineLevel="1" collapsed="1" x14ac:dyDescent="0.25">
      <c r="D62" s="41"/>
      <c r="E62" s="41"/>
      <c r="F62" s="41"/>
      <c r="G62" s="41"/>
      <c r="H62" s="41"/>
    </row>
    <row r="63" spans="2:9" ht="15" hidden="1" outlineLevel="1" x14ac:dyDescent="0.25">
      <c r="C63" s="22" t="s">
        <v>29</v>
      </c>
      <c r="D63" s="41">
        <f>'[1]OPSEU exp'!W18-3</f>
        <v>177.18266528925628</v>
      </c>
      <c r="E63" s="41">
        <f>'[1]OPSEU exp'!X18</f>
        <v>134.47391528925621</v>
      </c>
      <c r="F63" s="41">
        <f>'[1]OPSEU exp'!Y18</f>
        <v>98.473915289256198</v>
      </c>
      <c r="G63" s="41">
        <f>'[1]OPSEU exp'!Z18</f>
        <v>88.5625</v>
      </c>
      <c r="H63" s="41">
        <f>'[1]OPSEU exp'!AA18</f>
        <v>98.703125</v>
      </c>
    </row>
    <row r="64" spans="2:9" ht="15" hidden="1" outlineLevel="1" x14ac:dyDescent="0.25">
      <c r="C64" s="10" t="s">
        <v>24</v>
      </c>
      <c r="D64" s="39">
        <f>'[1]OPSEU exp'!W19</f>
        <v>33.71698970074317</v>
      </c>
      <c r="E64" s="39">
        <f>'[1]OPSEU exp'!X19</f>
        <v>94.526084710743589</v>
      </c>
      <c r="F64" s="39">
        <f>'[1]OPSEU exp'!Y19</f>
        <v>135.52608471074382</v>
      </c>
      <c r="G64" s="39">
        <f>'[1]OPSEU exp'!Z19</f>
        <v>152.4375</v>
      </c>
      <c r="H64" s="39">
        <f>'[1]OPSEU exp'!AA19</f>
        <v>149.29687500000011</v>
      </c>
    </row>
    <row r="65" spans="3:8" s="4" customFormat="1" ht="15.75" hidden="1" x14ac:dyDescent="0.25">
      <c r="C65" s="47" t="s">
        <v>30</v>
      </c>
      <c r="D65" s="51">
        <f>SUM(D63:D64)</f>
        <v>210.89965498999945</v>
      </c>
      <c r="E65" s="51">
        <f t="shared" ref="E65:H65" si="8">SUM(E63:E64)</f>
        <v>228.9999999999998</v>
      </c>
      <c r="F65" s="51">
        <f t="shared" si="8"/>
        <v>234</v>
      </c>
      <c r="G65" s="51">
        <f t="shared" si="8"/>
        <v>241</v>
      </c>
      <c r="H65" s="51">
        <f t="shared" si="8"/>
        <v>248.00000000000011</v>
      </c>
    </row>
    <row r="66" spans="3:8" s="4" customFormat="1" ht="15.75" hidden="1" x14ac:dyDescent="0.25">
      <c r="C66" s="47"/>
      <c r="D66" s="24"/>
      <c r="E66" s="24"/>
      <c r="F66" s="24"/>
      <c r="G66" s="24"/>
      <c r="H66" s="24"/>
    </row>
    <row r="67" spans="3:8" s="4" customFormat="1" hidden="1" x14ac:dyDescent="0.2">
      <c r="C67" s="4" t="s">
        <v>31</v>
      </c>
      <c r="D67" s="50">
        <f>-('[1]OPSEU liab'!W24+3)</f>
        <v>210.89965498999999</v>
      </c>
      <c r="E67" s="50">
        <f>-'[1]OPSEU liab'!X24</f>
        <v>229</v>
      </c>
      <c r="F67" s="50">
        <f>-'[1]OPSEU liab'!Y24</f>
        <v>234</v>
      </c>
      <c r="G67" s="50">
        <f>-'[1]OPSEU liab'!Z24</f>
        <v>241</v>
      </c>
      <c r="H67" s="50">
        <f>-'[1]OPSEU liab'!AA24</f>
        <v>248</v>
      </c>
    </row>
    <row r="68" spans="3:8" s="4" customFormat="1" ht="15" x14ac:dyDescent="0.25">
      <c r="D68" s="41"/>
      <c r="E68" s="41"/>
      <c r="F68" s="41"/>
      <c r="G68" s="41"/>
      <c r="H68" s="41"/>
    </row>
    <row r="69" spans="3:8" s="4" customFormat="1" ht="15" x14ac:dyDescent="0.25">
      <c r="D69" s="41"/>
      <c r="E69" s="41"/>
      <c r="F69" s="41"/>
      <c r="G69" s="41"/>
      <c r="H69" s="41"/>
    </row>
    <row r="70" spans="3:8" s="4" customFormat="1" ht="15" x14ac:dyDescent="0.25">
      <c r="D70" s="41"/>
      <c r="E70" s="41"/>
      <c r="F70" s="41"/>
      <c r="G70" s="41"/>
      <c r="H70" s="41"/>
    </row>
  </sheetData>
  <mergeCells count="3">
    <mergeCell ref="C45:I45"/>
    <mergeCell ref="C46:I46"/>
    <mergeCell ref="C47:I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Veinot, Cindy (TBS)</dc:creator>
  <cp:lastModifiedBy>Veinot, Cindy (TBS)</cp:lastModifiedBy>
  <dcterms:created xsi:type="dcterms:W3CDTF">2016-10-07T13:30:27Z</dcterms:created>
  <dcterms:modified xsi:type="dcterms:W3CDTF">2016-10-07T13:33:36Z</dcterms:modified>
</cp:coreProperties>
</file>