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fileSharing readOnlyRecommended="1"/>
  <workbookPr defaultThemeVersion="124226"/>
  <bookViews>
    <workbookView xWindow="-885" yWindow="-270" windowWidth="15570" windowHeight="4725" tabRatio="694" activeTab="1"/>
  </bookViews>
  <sheets>
    <sheet name="Total summary page" sheetId="4" r:id="rId1"/>
    <sheet name="Pension and OPRB" sheetId="1" r:id="rId2"/>
    <sheet name="Other Employee Future Benefits" sheetId="2" r:id="rId3"/>
    <sheet name="Other TBS Pensions" sheetId="3" r:id="rId4"/>
  </sheets>
  <definedNames>
    <definedName name="_xlnm.Print_Area" localSheetId="2">'Other Employee Future Benefits'!$A$1:$M$45</definedName>
    <definedName name="_xlnm.Print_Area" localSheetId="3">'Other TBS Pensions'!$A$1:$G$22</definedName>
  </definedNames>
  <calcPr calcId="145621"/>
</workbook>
</file>

<file path=xl/calcChain.xml><?xml version="1.0" encoding="utf-8"?>
<calcChain xmlns="http://schemas.openxmlformats.org/spreadsheetml/2006/main">
  <c r="P62" i="1" l="1"/>
  <c r="S17" i="1" l="1"/>
  <c r="R17" i="1"/>
  <c r="Q17" i="1"/>
  <c r="P17" i="1"/>
  <c r="S16" i="1" l="1"/>
  <c r="R16" i="1"/>
  <c r="Q16" i="1"/>
  <c r="P16" i="1"/>
  <c r="C6" i="3" l="1"/>
  <c r="D27" i="4" l="1"/>
  <c r="E27" i="4"/>
  <c r="F27" i="4"/>
  <c r="G27" i="4"/>
  <c r="C27" i="4"/>
  <c r="D17" i="4"/>
  <c r="E17" i="4"/>
  <c r="F17" i="4"/>
  <c r="G17" i="4"/>
  <c r="C17" i="4"/>
  <c r="G20" i="3"/>
  <c r="F20" i="3"/>
  <c r="E20" i="3"/>
  <c r="D20" i="3"/>
  <c r="C20" i="3"/>
  <c r="G15" i="3"/>
  <c r="F15" i="3"/>
  <c r="E15" i="3"/>
  <c r="D15" i="3"/>
  <c r="C15" i="3"/>
  <c r="D9" i="3"/>
  <c r="D7" i="4" s="1"/>
  <c r="E9" i="3"/>
  <c r="E7" i="4" s="1"/>
  <c r="F9" i="3"/>
  <c r="F7" i="4" s="1"/>
  <c r="G9" i="3"/>
  <c r="G7" i="4" s="1"/>
  <c r="C9" i="3"/>
  <c r="C7" i="4" s="1"/>
  <c r="D30" i="4" l="1"/>
  <c r="E30" i="4"/>
  <c r="F30" i="4"/>
  <c r="G30" i="4"/>
  <c r="D31" i="4"/>
  <c r="E31" i="4"/>
  <c r="F31" i="4"/>
  <c r="G31" i="4"/>
  <c r="C31" i="4"/>
  <c r="C30" i="4"/>
  <c r="D29" i="4"/>
  <c r="E29" i="4"/>
  <c r="F29" i="4"/>
  <c r="G29" i="4"/>
  <c r="C29" i="4"/>
  <c r="B31" i="4"/>
  <c r="B30" i="4"/>
  <c r="B29" i="4"/>
  <c r="B27" i="4"/>
  <c r="B26" i="4"/>
  <c r="B25" i="4"/>
  <c r="B46" i="4" s="1"/>
  <c r="O82" i="1"/>
  <c r="P75" i="1"/>
  <c r="Q75" i="1"/>
  <c r="R75" i="1"/>
  <c r="S75" i="1"/>
  <c r="P76" i="1"/>
  <c r="Q76" i="1"/>
  <c r="P77" i="1"/>
  <c r="Q77" i="1"/>
  <c r="R77" i="1"/>
  <c r="S77" i="1"/>
  <c r="P78" i="1"/>
  <c r="Q78" i="1"/>
  <c r="R78" i="1"/>
  <c r="S78" i="1"/>
  <c r="O78" i="1"/>
  <c r="O77" i="1"/>
  <c r="O76" i="1"/>
  <c r="O75" i="1"/>
  <c r="P73" i="1"/>
  <c r="Q73" i="1"/>
  <c r="R73" i="1"/>
  <c r="O73" i="1"/>
  <c r="O62" i="1"/>
  <c r="S58" i="1"/>
  <c r="R58" i="1"/>
  <c r="Q58" i="1"/>
  <c r="P58" i="1"/>
  <c r="O58" i="1"/>
  <c r="S57" i="1"/>
  <c r="R57" i="1"/>
  <c r="Q57" i="1"/>
  <c r="P57" i="1"/>
  <c r="O57" i="1"/>
  <c r="Q56" i="1"/>
  <c r="P56" i="1"/>
  <c r="O56" i="1"/>
  <c r="S55" i="1"/>
  <c r="R55" i="1"/>
  <c r="Q55" i="1"/>
  <c r="P55" i="1"/>
  <c r="O55" i="1"/>
  <c r="R53" i="1"/>
  <c r="Q53" i="1"/>
  <c r="P53" i="1"/>
  <c r="O53" i="1"/>
  <c r="S44" i="1"/>
  <c r="S45" i="1" s="1"/>
  <c r="S50" i="1" s="1"/>
  <c r="R44" i="1"/>
  <c r="R45" i="1" s="1"/>
  <c r="R50" i="1" s="1"/>
  <c r="Q44" i="1"/>
  <c r="Q45" i="1" s="1"/>
  <c r="Q50" i="1" s="1"/>
  <c r="P44" i="1"/>
  <c r="P45" i="1" s="1"/>
  <c r="P50" i="1" s="1"/>
  <c r="O44" i="1"/>
  <c r="O45" i="1" s="1"/>
  <c r="O50" i="1" s="1"/>
  <c r="C25" i="4" l="1"/>
  <c r="F25" i="4"/>
  <c r="D25" i="4"/>
  <c r="R79" i="1"/>
  <c r="G25" i="4"/>
  <c r="E25" i="4"/>
  <c r="B28" i="4"/>
  <c r="B32" i="4" s="1"/>
  <c r="P79" i="1"/>
  <c r="P80" i="1" s="1"/>
  <c r="Q79" i="1"/>
  <c r="Q80" i="1" s="1"/>
  <c r="O79" i="1"/>
  <c r="O80" i="1" s="1"/>
  <c r="S79" i="1"/>
  <c r="O17" i="1"/>
  <c r="P84" i="1" l="1"/>
  <c r="P64" i="1"/>
  <c r="Q84" i="1"/>
  <c r="Q64" i="1"/>
  <c r="R64" i="1"/>
  <c r="R84" i="1"/>
  <c r="O84" i="1"/>
  <c r="O86" i="1" s="1"/>
  <c r="O64" i="1"/>
  <c r="S64" i="1"/>
  <c r="S84" i="1"/>
  <c r="R76" i="1" l="1"/>
  <c r="R80" i="1" s="1"/>
  <c r="R56" i="1"/>
  <c r="Q82" i="1" l="1"/>
  <c r="Q86" i="1" s="1"/>
  <c r="Q62" i="1"/>
  <c r="R82" i="1"/>
  <c r="R86" i="1" s="1"/>
  <c r="R62" i="1"/>
  <c r="S62" i="1"/>
  <c r="S82" i="1"/>
  <c r="P82" i="1"/>
  <c r="P86" i="1" s="1"/>
  <c r="O29" i="1"/>
  <c r="O59" i="1" s="1"/>
  <c r="B8" i="4" l="1"/>
  <c r="S29" i="1" l="1"/>
  <c r="S59" i="1" s="1"/>
  <c r="R29" i="1"/>
  <c r="R59" i="1" s="1"/>
  <c r="Q29" i="1"/>
  <c r="Q59" i="1" s="1"/>
  <c r="P29" i="1"/>
  <c r="P59" i="1" s="1"/>
  <c r="C19" i="4" l="1"/>
  <c r="D19" i="4"/>
  <c r="E19" i="4"/>
  <c r="F19" i="4"/>
  <c r="G19" i="4"/>
  <c r="C20" i="4"/>
  <c r="D20" i="4"/>
  <c r="E20" i="4"/>
  <c r="F20" i="4"/>
  <c r="G20" i="4"/>
  <c r="C21" i="4"/>
  <c r="D21" i="4"/>
  <c r="E21" i="4"/>
  <c r="F21" i="4"/>
  <c r="G21" i="4"/>
  <c r="B21" i="4"/>
  <c r="B52" i="4" s="1"/>
  <c r="B20" i="4"/>
  <c r="B51" i="4" s="1"/>
  <c r="B19" i="4"/>
  <c r="B50" i="4" s="1"/>
  <c r="C12" i="4"/>
  <c r="C52" i="4" s="1"/>
  <c r="D12" i="4"/>
  <c r="D52" i="4" s="1"/>
  <c r="E12" i="4"/>
  <c r="E52" i="4" s="1"/>
  <c r="F12" i="4"/>
  <c r="F52" i="4" s="1"/>
  <c r="G12" i="4"/>
  <c r="G52" i="4" s="1"/>
  <c r="B12" i="4"/>
  <c r="C11" i="4"/>
  <c r="D11" i="4"/>
  <c r="E11" i="4"/>
  <c r="F11" i="4"/>
  <c r="G11" i="4"/>
  <c r="B11" i="4"/>
  <c r="C10" i="4"/>
  <c r="C50" i="4" s="1"/>
  <c r="D10" i="4"/>
  <c r="D50" i="4" s="1"/>
  <c r="E10" i="4"/>
  <c r="E50" i="4" s="1"/>
  <c r="B10" i="4"/>
  <c r="B17" i="4"/>
  <c r="C48" i="4"/>
  <c r="D48" i="4"/>
  <c r="E48" i="4"/>
  <c r="F48" i="4"/>
  <c r="G48" i="4"/>
  <c r="B7" i="4"/>
  <c r="B16" i="4"/>
  <c r="B48" i="4" s="1"/>
  <c r="D40" i="4" l="1"/>
  <c r="D51" i="4"/>
  <c r="G40" i="4"/>
  <c r="G51" i="4"/>
  <c r="C51" i="4"/>
  <c r="C40" i="4"/>
  <c r="F51" i="4"/>
  <c r="F40" i="4"/>
  <c r="E51" i="4"/>
  <c r="E40" i="4"/>
  <c r="B40" i="4"/>
  <c r="B39" i="4"/>
  <c r="F41" i="4"/>
  <c r="E41" i="4"/>
  <c r="B41" i="4"/>
  <c r="D41" i="4"/>
  <c r="G41" i="4"/>
  <c r="C41" i="4"/>
  <c r="E39" i="4"/>
  <c r="D39" i="4"/>
  <c r="C39" i="4"/>
  <c r="E37" i="4"/>
  <c r="G37" i="4"/>
  <c r="C37" i="4"/>
  <c r="F37" i="4"/>
  <c r="D37" i="4"/>
  <c r="B37" i="4"/>
  <c r="L31" i="2"/>
  <c r="K31" i="2"/>
  <c r="J31" i="2"/>
  <c r="I31" i="2"/>
  <c r="M30" i="2"/>
  <c r="L30" i="2"/>
  <c r="K30" i="2"/>
  <c r="J30" i="2"/>
  <c r="I30" i="2"/>
  <c r="M29" i="2"/>
  <c r="L29" i="2"/>
  <c r="K29" i="2"/>
  <c r="J29" i="2"/>
  <c r="I29" i="2"/>
  <c r="M36" i="2" l="1"/>
  <c r="M35" i="2"/>
  <c r="M34" i="2"/>
  <c r="M32" i="2"/>
  <c r="M31" i="2"/>
  <c r="M21" i="2"/>
  <c r="M25" i="2" s="1"/>
  <c r="M10" i="2"/>
  <c r="M14" i="2" s="1"/>
  <c r="G6" i="4" s="1"/>
  <c r="G16" i="4" l="1"/>
  <c r="G36" i="4" s="1"/>
  <c r="G26" i="4"/>
  <c r="G28" i="4" s="1"/>
  <c r="G32" i="4" s="1"/>
  <c r="M33" i="2"/>
  <c r="M37" i="2" s="1"/>
  <c r="G47" i="4" l="1"/>
  <c r="G19" i="3"/>
  <c r="F19" i="3"/>
  <c r="E19" i="3"/>
  <c r="D19" i="3"/>
  <c r="C19" i="3"/>
  <c r="G18" i="3"/>
  <c r="G21" i="3" s="1"/>
  <c r="F18" i="3"/>
  <c r="F21" i="3" s="1"/>
  <c r="E18" i="3"/>
  <c r="E21" i="3" s="1"/>
  <c r="D18" i="3"/>
  <c r="D21" i="3" s="1"/>
  <c r="C18" i="3"/>
  <c r="C21" i="3" s="1"/>
  <c r="L36" i="2"/>
  <c r="K36" i="2"/>
  <c r="J36" i="2"/>
  <c r="I36" i="2"/>
  <c r="L35" i="2"/>
  <c r="K35" i="2"/>
  <c r="J35" i="2"/>
  <c r="I35" i="2"/>
  <c r="L34" i="2"/>
  <c r="K34" i="2"/>
  <c r="J34" i="2"/>
  <c r="I34" i="2"/>
  <c r="L32" i="2"/>
  <c r="K32" i="2"/>
  <c r="J32" i="2"/>
  <c r="I32" i="2"/>
  <c r="L21" i="2"/>
  <c r="L25" i="2" s="1"/>
  <c r="K21" i="2"/>
  <c r="K25" i="2" s="1"/>
  <c r="J21" i="2"/>
  <c r="J25" i="2" s="1"/>
  <c r="I21" i="2"/>
  <c r="I25" i="2" s="1"/>
  <c r="F12" i="2"/>
  <c r="L10" i="2"/>
  <c r="L14" i="2" s="1"/>
  <c r="F6" i="4" s="1"/>
  <c r="K10" i="2"/>
  <c r="J10" i="2"/>
  <c r="J14" i="2" s="1"/>
  <c r="D6" i="4" s="1"/>
  <c r="I10" i="2"/>
  <c r="I14" i="2" s="1"/>
  <c r="C6" i="4" s="1"/>
  <c r="H10" i="2"/>
  <c r="G10" i="2"/>
  <c r="G14" i="2" s="1"/>
  <c r="F10" i="2"/>
  <c r="E10" i="2"/>
  <c r="E14" i="2" s="1"/>
  <c r="D10" i="2"/>
  <c r="D14" i="2" s="1"/>
  <c r="S30" i="1"/>
  <c r="R30" i="1"/>
  <c r="Q30" i="1"/>
  <c r="P30" i="1"/>
  <c r="O30" i="1"/>
  <c r="C15" i="4" s="1"/>
  <c r="E19" i="1"/>
  <c r="D19" i="1"/>
  <c r="Q14" i="1"/>
  <c r="E5" i="4" s="1"/>
  <c r="E46" i="4" s="1"/>
  <c r="P14" i="1"/>
  <c r="D5" i="4" s="1"/>
  <c r="D46" i="4" s="1"/>
  <c r="O14" i="1"/>
  <c r="N14" i="1"/>
  <c r="M14" i="1"/>
  <c r="M19" i="1" s="1"/>
  <c r="L14" i="1"/>
  <c r="K14" i="1"/>
  <c r="J14" i="1"/>
  <c r="I14" i="1"/>
  <c r="H14" i="1"/>
  <c r="G14" i="1"/>
  <c r="F14" i="1"/>
  <c r="F10" i="4"/>
  <c r="D16" i="4" l="1"/>
  <c r="D36" i="4" s="1"/>
  <c r="D26" i="4"/>
  <c r="D28" i="4" s="1"/>
  <c r="D32" i="4" s="1"/>
  <c r="E16" i="4"/>
  <c r="E26" i="4"/>
  <c r="E28" i="4" s="1"/>
  <c r="E32" i="4" s="1"/>
  <c r="F16" i="4"/>
  <c r="F36" i="4" s="1"/>
  <c r="F26" i="4"/>
  <c r="F28" i="4" s="1"/>
  <c r="F32" i="4" s="1"/>
  <c r="C16" i="4"/>
  <c r="C26" i="4"/>
  <c r="C28" i="4" s="1"/>
  <c r="C32" i="4" s="1"/>
  <c r="F39" i="4"/>
  <c r="F50" i="4"/>
  <c r="D9" i="4"/>
  <c r="D13" i="4" s="1"/>
  <c r="C36" i="4"/>
  <c r="N19" i="1"/>
  <c r="B5" i="4"/>
  <c r="O19" i="1"/>
  <c r="C5" i="4"/>
  <c r="B15" i="4"/>
  <c r="B47" i="4" s="1"/>
  <c r="B49" i="4" s="1"/>
  <c r="B53" i="4" s="1"/>
  <c r="R35" i="1"/>
  <c r="F15" i="4"/>
  <c r="O35" i="1"/>
  <c r="S35" i="1"/>
  <c r="G15" i="4"/>
  <c r="P35" i="1"/>
  <c r="D15" i="4"/>
  <c r="Q35" i="1"/>
  <c r="E15" i="4"/>
  <c r="H19" i="1"/>
  <c r="L19" i="1"/>
  <c r="I19" i="1"/>
  <c r="F19" i="1"/>
  <c r="J19" i="1"/>
  <c r="Q60" i="1"/>
  <c r="Q66" i="1" s="1"/>
  <c r="K33" i="2"/>
  <c r="K37" i="2" s="1"/>
  <c r="F14" i="2"/>
  <c r="K14" i="2"/>
  <c r="E6" i="4" s="1"/>
  <c r="L33" i="2"/>
  <c r="L37" i="2" s="1"/>
  <c r="H14" i="2"/>
  <c r="B6" i="4" s="1"/>
  <c r="S7" i="1"/>
  <c r="O60" i="1"/>
  <c r="O66" i="1" s="1"/>
  <c r="P60" i="1"/>
  <c r="P66" i="1" s="1"/>
  <c r="R60" i="1"/>
  <c r="G19" i="1"/>
  <c r="K19" i="1"/>
  <c r="P19" i="1"/>
  <c r="I33" i="2"/>
  <c r="I37" i="2" s="1"/>
  <c r="S10" i="1"/>
  <c r="Q19" i="1"/>
  <c r="J33" i="2"/>
  <c r="J37" i="2" s="1"/>
  <c r="R14" i="1"/>
  <c r="D47" i="4" l="1"/>
  <c r="D49" i="4" s="1"/>
  <c r="D53" i="4" s="1"/>
  <c r="F47" i="4"/>
  <c r="C47" i="4"/>
  <c r="C9" i="4"/>
  <c r="C13" i="4" s="1"/>
  <c r="C46" i="4"/>
  <c r="C49" i="4" s="1"/>
  <c r="C53" i="4" s="1"/>
  <c r="E36" i="4"/>
  <c r="E47" i="4"/>
  <c r="E49" i="4" s="1"/>
  <c r="E53" i="4" s="1"/>
  <c r="S76" i="1"/>
  <c r="S80" i="1" s="1"/>
  <c r="S56" i="1"/>
  <c r="S60" i="1" s="1"/>
  <c r="G10" i="4"/>
  <c r="S53" i="1"/>
  <c r="S73" i="1"/>
  <c r="B9" i="4"/>
  <c r="B62" i="4" s="1"/>
  <c r="B64" i="4" s="1"/>
  <c r="E9" i="4"/>
  <c r="E13" i="4" s="1"/>
  <c r="R19" i="1"/>
  <c r="F5" i="4"/>
  <c r="C18" i="4"/>
  <c r="C22" i="4" s="1"/>
  <c r="C35" i="4"/>
  <c r="C38" i="4" s="1"/>
  <c r="C42" i="4" s="1"/>
  <c r="B18" i="4"/>
  <c r="B22" i="4" s="1"/>
  <c r="B35" i="4"/>
  <c r="E35" i="4"/>
  <c r="E18" i="4"/>
  <c r="E22" i="4" s="1"/>
  <c r="G18" i="4"/>
  <c r="G22" i="4" s="1"/>
  <c r="F18" i="4"/>
  <c r="F22" i="4" s="1"/>
  <c r="D18" i="4"/>
  <c r="D22" i="4" s="1"/>
  <c r="D35" i="4"/>
  <c r="D38" i="4" s="1"/>
  <c r="D42" i="4" s="1"/>
  <c r="B36" i="4"/>
  <c r="R66" i="1"/>
  <c r="S14" i="1"/>
  <c r="G5" i="4" s="1"/>
  <c r="F9" i="4" l="1"/>
  <c r="F13" i="4" s="1"/>
  <c r="F46" i="4"/>
  <c r="F49" i="4" s="1"/>
  <c r="F53" i="4" s="1"/>
  <c r="G9" i="4"/>
  <c r="G13" i="4" s="1"/>
  <c r="G46" i="4"/>
  <c r="G49" i="4" s="1"/>
  <c r="G39" i="4"/>
  <c r="G50" i="4"/>
  <c r="E38" i="4"/>
  <c r="E42" i="4" s="1"/>
  <c r="S86" i="1"/>
  <c r="B13" i="4"/>
  <c r="F35" i="4"/>
  <c r="F38" i="4" s="1"/>
  <c r="F42" i="4" s="1"/>
  <c r="G35" i="4"/>
  <c r="G38" i="4" s="1"/>
  <c r="B38" i="4"/>
  <c r="B42" i="4" s="1"/>
  <c r="S66" i="1"/>
  <c r="S19" i="1"/>
  <c r="G53" i="4" l="1"/>
  <c r="G42" i="4"/>
</calcChain>
</file>

<file path=xl/comments1.xml><?xml version="1.0" encoding="utf-8"?>
<comments xmlns="http://schemas.openxmlformats.org/spreadsheetml/2006/main">
  <authors>
    <author>Pauline Fong</author>
    <author>Fong, Pauline (MOF)</author>
    <author>Fong, Pauline (TBS)</author>
  </authors>
  <commentList>
    <comment ref="H16" authorId="0">
      <text>
        <r>
          <rPr>
            <b/>
            <sz val="8"/>
            <color indexed="81"/>
            <rFont val="Tahoma"/>
            <family val="2"/>
          </rPr>
          <t>Pauline Fong:</t>
        </r>
        <r>
          <rPr>
            <sz val="8"/>
            <color indexed="81"/>
            <rFont val="Tahoma"/>
            <family val="2"/>
          </rPr>
          <t xml:space="preserve">
Actual per BOG</t>
        </r>
      </text>
    </comment>
    <comment ref="K16" authorId="1">
      <text>
        <r>
          <rPr>
            <b/>
            <sz val="9"/>
            <color indexed="81"/>
            <rFont val="Tahoma"/>
            <family val="2"/>
          </rPr>
          <t>Fong, Pauline (MOF):</t>
        </r>
        <r>
          <rPr>
            <sz val="9"/>
            <color indexed="81"/>
            <rFont val="Tahoma"/>
            <family val="2"/>
          </rPr>
          <t xml:space="preserve">
Per 2012-13 PA FS</t>
        </r>
      </text>
    </comment>
    <comment ref="L16" authorId="1">
      <text>
        <r>
          <rPr>
            <b/>
            <sz val="9"/>
            <color indexed="81"/>
            <rFont val="Tahoma"/>
            <family val="2"/>
          </rPr>
          <t>Fong, Pauline (MOF):</t>
        </r>
        <r>
          <rPr>
            <sz val="9"/>
            <color indexed="81"/>
            <rFont val="Tahoma"/>
            <family val="2"/>
          </rPr>
          <t xml:space="preserve">
Per 2013-14 PA FS</t>
        </r>
      </text>
    </comment>
    <comment ref="H17" authorId="0">
      <text>
        <r>
          <rPr>
            <b/>
            <sz val="8"/>
            <color indexed="81"/>
            <rFont val="Tahoma"/>
            <family val="2"/>
          </rPr>
          <t>Pauline Fong:</t>
        </r>
        <r>
          <rPr>
            <sz val="8"/>
            <color indexed="81"/>
            <rFont val="Tahoma"/>
            <family val="2"/>
          </rPr>
          <t xml:space="preserve">
Actual per BOG</t>
        </r>
      </text>
    </comment>
    <comment ref="K17" authorId="1">
      <text>
        <r>
          <rPr>
            <b/>
            <sz val="9"/>
            <color indexed="81"/>
            <rFont val="Tahoma"/>
            <family val="2"/>
          </rPr>
          <t>Fong, Pauline (MOF):</t>
        </r>
        <r>
          <rPr>
            <sz val="9"/>
            <color indexed="81"/>
            <rFont val="Tahoma"/>
            <family val="2"/>
          </rPr>
          <t xml:space="preserve">
Per 2012-13 PA FS</t>
        </r>
      </text>
    </comment>
    <comment ref="L17" authorId="1">
      <text>
        <r>
          <rPr>
            <b/>
            <sz val="9"/>
            <color indexed="81"/>
            <rFont val="Tahoma"/>
            <family val="2"/>
          </rPr>
          <t>Fong, Pauline (MOF):</t>
        </r>
        <r>
          <rPr>
            <sz val="9"/>
            <color indexed="81"/>
            <rFont val="Tahoma"/>
            <family val="2"/>
          </rPr>
          <t xml:space="preserve">
Per 2013-14 PA FS</t>
        </r>
      </text>
    </comment>
    <comment ref="P29" authorId="2">
      <text>
        <r>
          <rPr>
            <b/>
            <sz val="9"/>
            <color indexed="81"/>
            <rFont val="Tahoma"/>
            <family val="2"/>
          </rPr>
          <t>Fong, Pauline (TBS):</t>
        </r>
        <r>
          <rPr>
            <sz val="9"/>
            <color indexed="81"/>
            <rFont val="Tahoma"/>
            <family val="2"/>
          </rPr>
          <t xml:space="preserve">
Note TBS entered -3M adjustment in ORBIT after the original 2016 Forecast
</t>
        </r>
      </text>
    </comment>
    <comment ref="Q29" authorId="2">
      <text>
        <r>
          <rPr>
            <b/>
            <sz val="9"/>
            <color indexed="81"/>
            <rFont val="Tahoma"/>
            <family val="2"/>
          </rPr>
          <t>Fong, Pauline (TBS):</t>
        </r>
        <r>
          <rPr>
            <sz val="9"/>
            <color indexed="81"/>
            <rFont val="Tahoma"/>
            <family val="2"/>
          </rPr>
          <t xml:space="preserve">
Note TBS entered -3M adjustment in ORBIT after the original 2016 Forecast
</t>
        </r>
      </text>
    </comment>
    <comment ref="R29" authorId="2">
      <text>
        <r>
          <rPr>
            <b/>
            <sz val="9"/>
            <color indexed="81"/>
            <rFont val="Tahoma"/>
            <family val="2"/>
          </rPr>
          <t>Fong, Pauline (TBS):</t>
        </r>
        <r>
          <rPr>
            <sz val="9"/>
            <color indexed="81"/>
            <rFont val="Tahoma"/>
            <family val="2"/>
          </rPr>
          <t xml:space="preserve">
Note TBS entered -3M adjustment in ORBIT after the original 2016 Forecast
</t>
        </r>
      </text>
    </comment>
    <comment ref="S29" authorId="2">
      <text>
        <r>
          <rPr>
            <b/>
            <sz val="9"/>
            <color indexed="81"/>
            <rFont val="Tahoma"/>
            <family val="2"/>
          </rPr>
          <t>Fong, Pauline (TBS):</t>
        </r>
        <r>
          <rPr>
            <sz val="9"/>
            <color indexed="81"/>
            <rFont val="Tahoma"/>
            <family val="2"/>
          </rPr>
          <t xml:space="preserve">
Note TBS entered -3M adjustment in ORBIT after the original 2016 Forecast
</t>
        </r>
      </text>
    </comment>
    <comment ref="P44" authorId="2">
      <text>
        <r>
          <rPr>
            <b/>
            <sz val="9"/>
            <color indexed="81"/>
            <rFont val="Tahoma"/>
            <family val="2"/>
          </rPr>
          <t>Fong, Pauline (TBS):</t>
        </r>
        <r>
          <rPr>
            <sz val="9"/>
            <color indexed="81"/>
            <rFont val="Tahoma"/>
            <family val="2"/>
          </rPr>
          <t xml:space="preserve">
Note TBS entered -3M adjustment in ORBIT after the original 2016 Forecast
</t>
        </r>
      </text>
    </comment>
    <comment ref="Q44" authorId="2">
      <text>
        <r>
          <rPr>
            <b/>
            <sz val="9"/>
            <color indexed="81"/>
            <rFont val="Tahoma"/>
            <family val="2"/>
          </rPr>
          <t>Fong, Pauline (TBS):</t>
        </r>
        <r>
          <rPr>
            <sz val="9"/>
            <color indexed="81"/>
            <rFont val="Tahoma"/>
            <family val="2"/>
          </rPr>
          <t xml:space="preserve">
Note TBS entered -3M adjustment in ORBIT after the original 2016 Forecast
</t>
        </r>
      </text>
    </comment>
    <comment ref="R44" authorId="2">
      <text>
        <r>
          <rPr>
            <b/>
            <sz val="9"/>
            <color indexed="81"/>
            <rFont val="Tahoma"/>
            <family val="2"/>
          </rPr>
          <t>Fong, Pauline (TBS):</t>
        </r>
        <r>
          <rPr>
            <sz val="9"/>
            <color indexed="81"/>
            <rFont val="Tahoma"/>
            <family val="2"/>
          </rPr>
          <t xml:space="preserve">
Note TBS entered -3M adjustment in ORBIT after the original 2016 Forecast
</t>
        </r>
      </text>
    </comment>
    <comment ref="S44" authorId="2">
      <text>
        <r>
          <rPr>
            <b/>
            <sz val="9"/>
            <color indexed="81"/>
            <rFont val="Tahoma"/>
            <family val="2"/>
          </rPr>
          <t>Fong, Pauline (TBS):</t>
        </r>
        <r>
          <rPr>
            <sz val="9"/>
            <color indexed="81"/>
            <rFont val="Tahoma"/>
            <family val="2"/>
          </rPr>
          <t xml:space="preserve">
Note TBS entered -3M adjustment in ORBIT after the original 2016 Forecast
</t>
        </r>
      </text>
    </comment>
  </commentList>
</comments>
</file>

<file path=xl/sharedStrings.xml><?xml version="1.0" encoding="utf-8"?>
<sst xmlns="http://schemas.openxmlformats.org/spreadsheetml/2006/main" count="280" uniqueCount="139">
  <si>
    <t>2005-06</t>
  </si>
  <si>
    <t>2006-07</t>
  </si>
  <si>
    <t>2007-08</t>
  </si>
  <si>
    <t>2008-09</t>
  </si>
  <si>
    <t>2009-10</t>
  </si>
  <si>
    <t>2010-11</t>
  </si>
  <si>
    <t>2011-12</t>
  </si>
  <si>
    <t>2012-13</t>
  </si>
  <si>
    <t>2013-14</t>
  </si>
  <si>
    <t>2014-15</t>
  </si>
  <si>
    <t>2015-16</t>
  </si>
  <si>
    <t>2016-17</t>
  </si>
  <si>
    <t>2017-18</t>
  </si>
  <si>
    <r>
      <t>2019-20</t>
    </r>
    <r>
      <rPr>
        <b/>
        <vertAlign val="superscript"/>
        <sz val="10"/>
        <rFont val="Arial"/>
        <family val="2"/>
      </rPr>
      <t>(1)</t>
    </r>
  </si>
  <si>
    <r>
      <t>2020-21</t>
    </r>
    <r>
      <rPr>
        <b/>
        <vertAlign val="superscript"/>
        <sz val="10"/>
        <rFont val="Arial"/>
        <family val="2"/>
      </rPr>
      <t>(1)</t>
    </r>
  </si>
  <si>
    <t>Actual</t>
  </si>
  <si>
    <t>Interim</t>
  </si>
  <si>
    <t>outlook</t>
  </si>
  <si>
    <t xml:space="preserve">Teachers' Pension Plan </t>
  </si>
  <si>
    <t xml:space="preserve">Public Service Pension Plan </t>
  </si>
  <si>
    <t>Public Service Supplementary Plan (PSSP)</t>
  </si>
  <si>
    <t>OPSEU Pension Plan</t>
  </si>
  <si>
    <t>Consolidation Adjustment - Enterprises Pension Expense</t>
  </si>
  <si>
    <t xml:space="preserve">OPS - Other Retirement Benefits </t>
  </si>
  <si>
    <t>Sub-Total OPS Pension &amp; Retirement Benefits Plans</t>
  </si>
  <si>
    <t>Healthcare of Ontario Pension Plan</t>
  </si>
  <si>
    <t>Colleges of Applied Arts and Technology Pension Plan</t>
  </si>
  <si>
    <t>Teachers' Pension Plan</t>
  </si>
  <si>
    <t>Public Service Pension Plan</t>
  </si>
  <si>
    <t>OPS - Other Retirement Benefits</t>
  </si>
  <si>
    <t>(1)</t>
  </si>
  <si>
    <t>OPCD Contacts:</t>
  </si>
  <si>
    <t>Pauline Fong (416) 212-4007 - Teachers' Pension Plan, Other Retirement Benefits, Consolidated Adjustments, and OEFB, Judges Pension Plan</t>
  </si>
  <si>
    <t>Post Employment Benefits and Other Employee Benefits Accrual Expense ($M)</t>
  </si>
  <si>
    <t>OPS Legislative Severance</t>
  </si>
  <si>
    <t>Workers Compensation (WSIB)</t>
  </si>
  <si>
    <t>Long Term Income Protection (LTIP)</t>
  </si>
  <si>
    <t>Continuation of Benefits to WSIB &amp; LTIP employees</t>
  </si>
  <si>
    <t>Sub-Total OPS Post Employment Benefits</t>
  </si>
  <si>
    <t>Vacation Pay*</t>
  </si>
  <si>
    <t>TBD</t>
  </si>
  <si>
    <t>Compensated Absences</t>
  </si>
  <si>
    <t>Group Insurance Plan Surplus*</t>
  </si>
  <si>
    <t>Total Benefit Accrual</t>
  </si>
  <si>
    <t>Increase/(Decrease) from Fiscal Plan</t>
  </si>
  <si>
    <t>OPS Post Employment Benefits</t>
  </si>
  <si>
    <t>Pressure/(Savings)</t>
  </si>
  <si>
    <t>*Provided by TBS.</t>
  </si>
  <si>
    <t>Other TBS Pensions</t>
  </si>
  <si>
    <t>2018-19</t>
  </si>
  <si>
    <t>2019-20</t>
  </si>
  <si>
    <t>2020-21</t>
  </si>
  <si>
    <t>Forecast for 2016 Budget</t>
  </si>
  <si>
    <t>Supplemental Pension Plan for Justices of the Peace</t>
  </si>
  <si>
    <t>Provincial Judges Pension Plan</t>
  </si>
  <si>
    <t>Plan</t>
  </si>
  <si>
    <t>Note 1:</t>
  </si>
  <si>
    <t>Note 2:</t>
  </si>
  <si>
    <t>Note 3:</t>
  </si>
  <si>
    <t>Note 4:</t>
  </si>
  <si>
    <t>Note 5:</t>
  </si>
  <si>
    <t>Total OPS Pension (OPSEU&amp;PSPP) and Retirement Benefits</t>
  </si>
  <si>
    <t>TBS - OEFB</t>
  </si>
  <si>
    <t>TBS - Other Pensions</t>
  </si>
  <si>
    <t>Total Impact to TBS</t>
  </si>
  <si>
    <t>OTPP</t>
  </si>
  <si>
    <t>Total TBS ORBIT Allocations</t>
  </si>
  <si>
    <t>TBS Forecasted</t>
  </si>
  <si>
    <t>TOTAL PENSION, RETIREMENT BENEFITS AND OTHER EMPLOYEE FUTURE BENEFITS</t>
  </si>
  <si>
    <t>Wendy Li (416) 325-5480 - OPSEU Pension Plan</t>
  </si>
  <si>
    <t>Alicia Sun (416) 325-8155   - Colleges of Applied Arts and Technology Pension Plan</t>
  </si>
  <si>
    <t>PRRT 2017-18 - Preliminary Pension Expense Forecast For Discussion Purposes Only</t>
  </si>
  <si>
    <t>2016 Pension and Other Employee Benefit Expense Forecast/ORBIT Allocations</t>
  </si>
  <si>
    <t>PRRT 2017-18</t>
  </si>
  <si>
    <t>Forecast for 2017 Budget</t>
  </si>
  <si>
    <t xml:space="preserve">Forecast for 2016 Budget </t>
  </si>
  <si>
    <t>RbP 2017-18</t>
  </si>
  <si>
    <t>A plan amendment legislative severance to cut off accrual of additional service to eligible PEGO employees at retirement to service up to December 31, 2016 only.  Salary used to determine the benefit will also be frozen at December 31, 2016.</t>
  </si>
  <si>
    <t xml:space="preserve">WSIB Liability forecast has been revised to reflect the latest WSIB valuation as of  December 31, 2015.  WSIB increased administrative charges from 33.9% of paid claims as at December 31, 2014 to 33.3% of paid claims as at December 31, 2015.  Note WSIB forecast is based on an average historical trend and 2016-17 actual numbers will be update at Public Accounts to reflect the December 31, 2016 WSIB Valuation as it is not available to Mercer until April 2017. </t>
  </si>
  <si>
    <t>Other - TBS (recoveries, etc)</t>
  </si>
  <si>
    <t>Total TBS before valuation Allowance</t>
  </si>
  <si>
    <t>Add: valuation allowance taken at 2015-16 PA</t>
  </si>
  <si>
    <t xml:space="preserve">Total per Employer Pensioner Benefits per Schedule </t>
  </si>
  <si>
    <t>Increase/(Decrease) from 2016 Pension and Other Employee Benefit Expense Forecast</t>
  </si>
  <si>
    <t>Increase in Continuation of Benefits to WSIB and LTIP employees is mainly de to the claim cost assumption has been updated for 2016-17 premium rates.  Thus the liability has been adjusted to reflect higher expected cost for disabled employees. Supplementary health rates for OPSEU increased by 30% which is driving the increase in liability.  Forecast has been adjusted accordingly.</t>
  </si>
  <si>
    <t>Note Vacation Pay and Group Insurance is forecasted by Business Planning and Financial Management TBS.  Information from Catherine Schiller for the updated number</t>
  </si>
  <si>
    <t>Note 3 a:</t>
  </si>
  <si>
    <t>2020-21 and beyond is flat-lined from 2019-20 for Pension</t>
  </si>
  <si>
    <t>Case Management Masters Supplemental Pension Plan (CMM)</t>
  </si>
  <si>
    <t>Outstanding Items:</t>
  </si>
  <si>
    <t>CAATPP</t>
  </si>
  <si>
    <t>HOOPP</t>
  </si>
  <si>
    <t>CAATPPP</t>
  </si>
  <si>
    <t>TBS - Other Pensions (i.e. Judges &amp; Justice of the Peace)</t>
  </si>
  <si>
    <t>Increase/(Decrease) from REVISION 2016 Pension and Other Employee Benefit Expense Forecast (with valuation allowance already built in Plan for HOOPPP and CAATPP)</t>
  </si>
  <si>
    <t>HOOPP (includes valuation allowance)</t>
  </si>
  <si>
    <t>CAATPP (includes valuation allowance)</t>
  </si>
  <si>
    <t xml:space="preserve">HOOPP </t>
  </si>
  <si>
    <r>
      <t>Healthcare of Ontario Pension Plan</t>
    </r>
    <r>
      <rPr>
        <sz val="10"/>
        <rFont val="Arial"/>
        <family val="2"/>
      </rPr>
      <t xml:space="preserve"> (includes valuation allowance)</t>
    </r>
  </si>
  <si>
    <r>
      <t>Colleges of Applied Arts and Technology Pension Plan</t>
    </r>
    <r>
      <rPr>
        <sz val="10"/>
        <rFont val="Arial"/>
        <family val="2"/>
      </rPr>
      <t xml:space="preserve"> (includes valuation allowance)</t>
    </r>
  </si>
  <si>
    <t>Total - Other TBS Pensions</t>
  </si>
  <si>
    <t>Total Pressure (Savings) on Fiscal Plan for TBS - Other Pensions</t>
  </si>
  <si>
    <t>Total Pension and Other Retirement Benefits</t>
  </si>
  <si>
    <t>Total Net Increase/(Decrease) from 2016 Pension and Other Retirement Benefits Forecast</t>
  </si>
  <si>
    <t>Summary of Pension and Other Retirement Benefit Expense</t>
  </si>
  <si>
    <t>2016 Pension and Other Retirement Benefit Expense Forecast/ORBIT Allocations</t>
  </si>
  <si>
    <t>REVISED 2016 Pension and Other Retirement Benefit Expense Forecast (including Valuation Allowance for HOOP and CAATPP)</t>
  </si>
  <si>
    <t>Increase/(Decrease) from 2016 Pension and Other Retirement Benefit Expense Forecast</t>
  </si>
  <si>
    <t>Increase/(Decrease) from REVISED 2016 Pension and Other Retirement Benefit Expense Forecast (including Valuation Allowance for HOOPP and CAATPP)</t>
  </si>
  <si>
    <t>Total Net Increase/(Decrease) from 2016 Pension and Other Retirement Benefit Expense Forecast (with Valuation allowance already built in Plan for HOOPP &amp; CAATPP)</t>
  </si>
  <si>
    <t>Patricia Ma (416) 327-1408 - Healthcare of Ontario Pension Plan, Public Service Pension Plan, Public Service Supplementary Plan</t>
  </si>
  <si>
    <t>TBS - OEFB (Other Employee Future Benefits)</t>
  </si>
  <si>
    <t>REVISED 2016 Pension, Retirement Benefits and Other Employee Benefit Expense Forecast (that includes valuation adjustment built in for HOOPPP and CAATPP)</t>
  </si>
  <si>
    <t>Provincial Judges Pension Plan (PJPP)*</t>
  </si>
  <si>
    <t>*Includes $21 interim in year adjustment for prior year change in ending liability due to remodelling of accounting model around PJPP, out years expenses reflect the new model.</t>
  </si>
  <si>
    <r>
      <t>Actual</t>
    </r>
    <r>
      <rPr>
        <b/>
        <vertAlign val="superscript"/>
        <sz val="10"/>
        <color indexed="12"/>
        <rFont val="Arial"/>
        <family val="2"/>
      </rPr>
      <t xml:space="preserve"> </t>
    </r>
  </si>
  <si>
    <t>• PSSP - PSAB valuation (future consideraton, not for 2017 Budget forecast)</t>
  </si>
  <si>
    <t>• HOOPP &amp; CAATPP - Expert panel decision on valuation allowance</t>
  </si>
  <si>
    <t>Future considerations (i.e. not for 2017 Budget forecast):</t>
  </si>
  <si>
    <t>Note:  no review of other OEFB and Other Retirement benefits from E&amp;Y at this time.</t>
  </si>
  <si>
    <t xml:space="preserve">• HOOPP, CAATPP, OPSEU - E&amp;Y further review of amortization of difference in employer and employee contributions </t>
  </si>
  <si>
    <t>• PSPP, OPSEU - E&amp;Y further review of adjustment for other employers' contribution within/outside the GRE</t>
  </si>
  <si>
    <t>A change has been made to the Compensated Absence benefit for PEGO members.  Effective January 1, 2017, employees are no longer entitled to accumulate compensation option credits.  Any compensation option credits accumulated shall be used in their entirety by no later than September 30, 2020.  This change is estimated to reduce Compensated Absence obligation from last year's forecast by $1M.</t>
  </si>
  <si>
    <t>Note 3a:</t>
  </si>
  <si>
    <t xml:space="preserve">In 2015-16 a change was made to the LTIP benefit for OPSEU members to incent them to terminate their LTIP payments at the earliest unreduced retirement age rather than age 65.  At time of budget, actuary was still working on the how the changes will impact their assumptions.  At the time the numbers was locked the actuary was not finished with their assumptions and revised their assumptions subsequently.  As such, forecast this year reflects the revised assumptions that was not built in prior year's forecast.
LTIP has been updated with most recent data including a moderate increase in the assumed incidence of new LTIP claimants from December 31, 2015 to December 31, 2016.
The LTIP plan was also amended in 2016.  PEGO and OPP employees who are receiving or deemed eligible to receive LTIP benefits before, on or after January 1, 2017, must provide to the Employer a written confirmation from the Ontario Pension Board of the earliest date of the eligibility for an actuarially unreduced pension and the current amount of credit into he Public Service Pension Plan.  Employee, who have at least 30 years of credit in Public Service Pension Plan or are eligible to an actuarially unreduced pension, whichever is later, and not retiring, will be required to pay the employee's portion of the pension contributions if they are receiving or if they are qualified to receive LTIP benefits under the plan. This change contributed to fiscal savings compared to previous forecast.
</t>
  </si>
  <si>
    <t xml:space="preserve">•E&amp;Yis currently reviewing MOF Pension Policy Management's Best estimate of Economic Assumptions. </t>
  </si>
  <si>
    <t>•OTPP - E&amp;Y to review model on how to apply the "share the pain" payments on foregone inflation.  Amounts are immaterial for 2017 Budget forecast.</t>
  </si>
  <si>
    <r>
      <t xml:space="preserve">Forecast for 2017 Budget </t>
    </r>
    <r>
      <rPr>
        <i/>
        <u/>
        <sz val="10"/>
        <rFont val="Arial"/>
        <family val="2"/>
      </rPr>
      <t xml:space="preserve">(updated:  February 23rd, 2017) </t>
    </r>
  </si>
  <si>
    <t>TOTAL PENSION, RETIREMENT BENEFITS AND OTHER EMPLOYEE FUTURE BENEFITS &amp; OTHER TBS PENSIONS</t>
  </si>
  <si>
    <t>TOTAL PENSION, RETIREMENT BENEFITS, OTHER EMPLOYEE FUTURE BENEFITS &amp; OTHER TBS PENSIONS (including pension asset write-off for HOOPPP &amp; CAATPPP)</t>
  </si>
  <si>
    <r>
      <t>Forecast for 2017 Budget</t>
    </r>
    <r>
      <rPr>
        <i/>
        <sz val="10"/>
        <rFont val="Arial"/>
        <family val="2"/>
      </rPr>
      <t xml:space="preserve"> (Updated February 23rd, 2017)</t>
    </r>
  </si>
  <si>
    <r>
      <t>Healthcare of Ontario Pension Plan</t>
    </r>
    <r>
      <rPr>
        <b/>
        <vertAlign val="superscript"/>
        <sz val="10"/>
        <rFont val="Arial"/>
        <family val="2"/>
      </rPr>
      <t>(2)</t>
    </r>
  </si>
  <si>
    <t>(2)</t>
  </si>
  <si>
    <t>(3)</t>
  </si>
  <si>
    <r>
      <t>Healthcare of Ontario Pension Plan</t>
    </r>
    <r>
      <rPr>
        <b/>
        <vertAlign val="superscript"/>
        <sz val="10"/>
        <rFont val="Arial"/>
        <family val="2"/>
      </rPr>
      <t>(3)</t>
    </r>
  </si>
  <si>
    <t>An increase/(decrease) in the hospital sector's other expenses is made to off-set the pre-consolidated impact of the updated forecast to HOOPP contributions.  Therefore, the combined fiscal impact of the HOOPP forecast update and change to hospitals' other expenses for 2017-18 PRRT is 2016-17: ($1M); 2017-18: $1M; 2018-19: $0M; 2019-20: $0M; 2020-21 $0M.</t>
  </si>
  <si>
    <r>
      <t xml:space="preserve">Change in HOOPP contributions - Increase/(Decrease) to Hospitals' Other Expenses </t>
    </r>
    <r>
      <rPr>
        <b/>
        <vertAlign val="superscript"/>
        <sz val="10"/>
        <rFont val="Arial"/>
        <family val="2"/>
      </rPr>
      <t>(2)</t>
    </r>
  </si>
  <si>
    <r>
      <t>Change in HOOPP contributions from REVISED 2016  - Increase/(Decrease) to Hospital's Other Expenses</t>
    </r>
    <r>
      <rPr>
        <b/>
        <vertAlign val="superscript"/>
        <sz val="10"/>
        <rFont val="Arial"/>
        <family val="2"/>
      </rPr>
      <t>(3)</t>
    </r>
  </si>
  <si>
    <t>An increase/(decrease) in the hospital sector's other expenses is made to off-set the pre-consolidated impact of the updated forecast to HOOPP contributions.  Therefore, the combined fiscal impact of the HOOPP forecast update and change to hospitals' other expenses for 2017-18 PRRT is 2016-17: ($1M); 2017-18: $9M; 2018-19: $583M; 2019-20: $583M; 2020-21 $583M.</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</si>
</sst>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 #,##0.00_-;_-* &quot;-&quot;??_-;_-@_-"/>
    <numFmt numFmtId="165" formatCode="#,##0_ ;[Red]\-#,##0\ "/>
    <numFmt numFmtId="166" formatCode="_-* #,##0_-;\-* #,##0_-;_-* &quot;-&quot;??_-;_-@_-"/>
  </numFmts>
  <fonts count="37" x14ac:knownFonts="1">
    <font>
      <sz val="10"/>
      <name val="Arial"/>
      <family val="2"/>
    </font>
    <font>
      <sz val="10"/>
      <name val="Arial"/>
      <family val="2"/>
    </font>
    <font>
      <b/>
      <sz val="10"/>
      <name val="Arial"/>
      <family val="2"/>
    </font>
    <font>
      <b/>
      <sz val="10"/>
      <color rgb="FFFF0000"/>
      <name val="Arial"/>
      <family val="2"/>
    </font>
    <font>
      <b/>
      <vertAlign val="superscript"/>
      <sz val="10"/>
      <name val="Arial"/>
      <family val="2"/>
    </font>
    <font>
      <b/>
      <sz val="10"/>
      <color indexed="12"/>
      <name val="Arial"/>
      <family val="2"/>
    </font>
    <font>
      <b/>
      <sz val="10"/>
      <color rgb="FF00CC00"/>
      <name val="Arial"/>
      <family val="2"/>
    </font>
    <font>
      <b/>
      <i/>
      <u/>
      <sz val="10"/>
      <name val="Arial"/>
      <family val="2"/>
    </font>
    <font>
      <i/>
      <u/>
      <sz val="10"/>
      <name val="Arial"/>
      <family val="2"/>
    </font>
    <font>
      <sz val="10"/>
      <color indexed="12"/>
      <name val="Arial"/>
      <family val="2"/>
    </font>
    <font>
      <sz val="10"/>
      <color theme="9" tint="-0.249977111117893"/>
      <name val="Arial"/>
      <family val="2"/>
    </font>
    <font>
      <b/>
      <sz val="10"/>
      <color theme="1"/>
      <name val="Arial"/>
      <family val="2"/>
    </font>
    <font>
      <b/>
      <sz val="11"/>
      <name val="Arial"/>
      <family val="2"/>
    </font>
    <font>
      <sz val="11"/>
      <name val="Arial"/>
      <family val="2"/>
    </font>
    <font>
      <vertAlign val="superscript"/>
      <sz val="10"/>
      <name val="Arial"/>
      <family val="2"/>
    </font>
    <font>
      <b/>
      <sz val="8"/>
      <name val="Arial"/>
      <family val="2"/>
    </font>
    <font>
      <sz val="8"/>
      <name val="Arial"/>
      <family val="2"/>
    </font>
    <font>
      <b/>
      <sz val="8"/>
      <color indexed="81"/>
      <name val="Tahoma"/>
      <family val="2"/>
    </font>
    <font>
      <sz val="8"/>
      <color indexed="81"/>
      <name val="Tahoma"/>
      <family val="2"/>
    </font>
    <font>
      <b/>
      <sz val="9"/>
      <color indexed="81"/>
      <name val="Tahoma"/>
      <family val="2"/>
    </font>
    <font>
      <sz val="9"/>
      <color indexed="81"/>
      <name val="Tahoma"/>
      <family val="2"/>
    </font>
    <font>
      <b/>
      <sz val="10"/>
      <color rgb="FF00B0F0"/>
      <name val="Arial"/>
      <family val="2"/>
    </font>
    <font>
      <b/>
      <sz val="10"/>
      <color rgb="FF00B050"/>
      <name val="Arial"/>
      <family val="2"/>
    </font>
    <font>
      <b/>
      <sz val="10"/>
      <color indexed="10"/>
      <name val="Arial"/>
      <family val="2"/>
    </font>
    <font>
      <sz val="10"/>
      <color rgb="FFFF0000"/>
      <name val="Arial"/>
      <family val="2"/>
    </font>
    <font>
      <b/>
      <i/>
      <sz val="10"/>
      <name val="Arial"/>
      <family val="2"/>
    </font>
    <font>
      <b/>
      <sz val="10"/>
      <color indexed="57"/>
      <name val="Arial"/>
      <family val="2"/>
    </font>
    <font>
      <sz val="10"/>
      <color indexed="57"/>
      <name val="Arial"/>
      <family val="2"/>
    </font>
    <font>
      <sz val="10"/>
      <color theme="1"/>
      <name val="Arial"/>
      <family val="2"/>
    </font>
    <font>
      <sz val="10"/>
      <color theme="3"/>
      <name val="Arial"/>
      <family val="2"/>
    </font>
    <font>
      <sz val="10"/>
      <color rgb="FF00B050"/>
      <name val="Arial"/>
      <family val="2"/>
    </font>
    <font>
      <i/>
      <sz val="10"/>
      <name val="Arial"/>
      <family val="2"/>
    </font>
    <font>
      <b/>
      <sz val="12"/>
      <name val="Arial"/>
      <family val="2"/>
    </font>
    <font>
      <b/>
      <vertAlign val="superscript"/>
      <sz val="10"/>
      <color indexed="12"/>
      <name val="Arial"/>
      <family val="2"/>
    </font>
    <font>
      <b/>
      <sz val="10"/>
      <color theme="4"/>
      <name val="Arial"/>
      <family val="2"/>
    </font>
    <font>
      <b/>
      <u/>
      <sz val="8"/>
      <name val="Arial"/>
      <family val="2"/>
    </font>
    <font>
      <b/>
      <u/>
      <sz val="10"/>
      <name val="Arial"/>
      <family val="2"/>
    </font>
  </fonts>
  <fills count="7">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s>
  <borders count="25">
    <border>
      <left/>
      <right/>
      <top/>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s>
  <cellStyleXfs count="2">
    <xf numFmtId="0" fontId="0" fillId="0" borderId="0"/>
    <xf numFmtId="164" fontId="1" fillId="0" borderId="0" applyFont="0" applyFill="0" applyBorder="0" applyAlignment="0" applyProtection="0"/>
  </cellStyleXfs>
  <cellXfs count="331">
    <xf numFmtId="0" fontId="0" fillId="0" borderId="0" xfId="0"/>
    <xf numFmtId="0" fontId="2" fillId="0" borderId="0" xfId="0" applyFont="1"/>
    <xf numFmtId="0" fontId="0" fillId="0" borderId="0" xfId="0" applyFill="1"/>
    <xf numFmtId="0" fontId="0" fillId="0" borderId="0" xfId="0" applyFill="1" applyBorder="1"/>
    <xf numFmtId="0" fontId="0" fillId="0" borderId="0" xfId="0" applyBorder="1"/>
    <xf numFmtId="0" fontId="3" fillId="0" borderId="0" xfId="0" quotePrefix="1" applyFont="1"/>
    <xf numFmtId="0" fontId="2" fillId="0" borderId="0" xfId="0" quotePrefix="1" applyFont="1"/>
    <xf numFmtId="0" fontId="0" fillId="0" borderId="1" xfId="0" applyBorder="1"/>
    <xf numFmtId="0" fontId="0" fillId="0" borderId="2" xfId="0" applyBorder="1" applyAlignment="1">
      <alignment horizontal="center"/>
    </xf>
    <xf numFmtId="0" fontId="2" fillId="0" borderId="3" xfId="0" applyFont="1" applyBorder="1" applyAlignment="1">
      <alignment horizontal="center"/>
    </xf>
    <xf numFmtId="0" fontId="2" fillId="0" borderId="3" xfId="0" applyFont="1" applyFill="1" applyBorder="1" applyAlignment="1">
      <alignment horizontal="center"/>
    </xf>
    <xf numFmtId="0" fontId="0" fillId="0" borderId="4" xfId="0" applyFill="1" applyBorder="1"/>
    <xf numFmtId="0" fontId="0" fillId="0" borderId="5" xfId="0" applyBorder="1"/>
    <xf numFmtId="0" fontId="0" fillId="0" borderId="0" xfId="0" applyBorder="1" applyAlignment="1">
      <alignment horizontal="center"/>
    </xf>
    <xf numFmtId="0" fontId="0" fillId="0" borderId="0" xfId="0" applyFill="1" applyBorder="1" applyAlignment="1">
      <alignment horizontal="center"/>
    </xf>
    <xf numFmtId="0" fontId="2" fillId="0" borderId="0" xfId="0" applyFont="1" applyBorder="1" applyAlignment="1">
      <alignment horizontal="center"/>
    </xf>
    <xf numFmtId="0" fontId="5" fillId="0" borderId="0" xfId="0" applyFont="1" applyBorder="1" applyAlignment="1">
      <alignment horizontal="center"/>
    </xf>
    <xf numFmtId="0" fontId="6" fillId="0" borderId="0" xfId="0" applyFont="1" applyFill="1" applyBorder="1" applyAlignment="1">
      <alignment horizontal="center"/>
    </xf>
    <xf numFmtId="0" fontId="3" fillId="0" borderId="0" xfId="0" applyFont="1" applyFill="1" applyBorder="1" applyAlignment="1">
      <alignment horizontal="center"/>
    </xf>
    <xf numFmtId="0" fontId="0" fillId="0" borderId="6" xfId="0" applyFill="1" applyBorder="1"/>
    <xf numFmtId="0" fontId="7" fillId="0" borderId="1" xfId="0" applyFont="1" applyBorder="1"/>
    <xf numFmtId="0" fontId="7" fillId="0" borderId="2" xfId="0" applyFont="1" applyFill="1" applyBorder="1"/>
    <xf numFmtId="0" fontId="7" fillId="0" borderId="2" xfId="0" applyFont="1" applyBorder="1"/>
    <xf numFmtId="0" fontId="0" fillId="0" borderId="2" xfId="0" applyBorder="1"/>
    <xf numFmtId="0" fontId="0" fillId="0" borderId="2" xfId="0" applyFill="1" applyBorder="1"/>
    <xf numFmtId="0" fontId="1" fillId="0" borderId="2" xfId="0" applyFont="1" applyFill="1" applyBorder="1"/>
    <xf numFmtId="0" fontId="2" fillId="0" borderId="5" xfId="0" applyFont="1" applyBorder="1"/>
    <xf numFmtId="0" fontId="2" fillId="0" borderId="7" xfId="0" applyFont="1" applyFill="1" applyBorder="1"/>
    <xf numFmtId="0" fontId="2" fillId="0" borderId="7" xfId="0" applyFont="1" applyBorder="1"/>
    <xf numFmtId="165" fontId="2" fillId="0" borderId="7" xfId="0" applyNumberFormat="1" applyFont="1" applyFill="1" applyBorder="1"/>
    <xf numFmtId="3" fontId="2" fillId="0" borderId="7" xfId="0" applyNumberFormat="1" applyFont="1" applyFill="1" applyBorder="1"/>
    <xf numFmtId="165" fontId="2" fillId="0" borderId="8" xfId="0" applyNumberFormat="1" applyFont="1" applyFill="1" applyBorder="1"/>
    <xf numFmtId="0" fontId="1" fillId="0" borderId="0" xfId="0" applyFont="1" applyBorder="1"/>
    <xf numFmtId="0" fontId="1" fillId="0" borderId="0" xfId="0" applyFont="1" applyFill="1" applyBorder="1"/>
    <xf numFmtId="165" fontId="1" fillId="0" borderId="0" xfId="0" applyNumberFormat="1" applyFont="1" applyFill="1" applyBorder="1"/>
    <xf numFmtId="3" fontId="1" fillId="0" borderId="0" xfId="0" applyNumberFormat="1" applyFont="1" applyFill="1" applyBorder="1"/>
    <xf numFmtId="165" fontId="9" fillId="0" borderId="0" xfId="0" applyNumberFormat="1" applyFont="1" applyFill="1" applyBorder="1"/>
    <xf numFmtId="165" fontId="10" fillId="0" borderId="0" xfId="0" applyNumberFormat="1" applyFont="1" applyFill="1" applyBorder="1"/>
    <xf numFmtId="165" fontId="10" fillId="0" borderId="6" xfId="0" applyNumberFormat="1" applyFont="1" applyFill="1" applyBorder="1"/>
    <xf numFmtId="0" fontId="0" fillId="2" borderId="0" xfId="0" applyFill="1" applyBorder="1"/>
    <xf numFmtId="0" fontId="1" fillId="2" borderId="0" xfId="0" applyFont="1" applyFill="1" applyBorder="1"/>
    <xf numFmtId="165" fontId="1" fillId="2" borderId="0" xfId="0" applyNumberFormat="1" applyFont="1" applyFill="1" applyBorder="1"/>
    <xf numFmtId="3" fontId="1" fillId="2" borderId="0" xfId="0" applyNumberFormat="1" applyFont="1" applyFill="1" applyBorder="1"/>
    <xf numFmtId="0" fontId="1" fillId="0" borderId="0" xfId="0" applyFont="1"/>
    <xf numFmtId="0" fontId="0" fillId="0" borderId="5" xfId="0" applyFill="1" applyBorder="1"/>
    <xf numFmtId="0" fontId="1" fillId="0" borderId="6" xfId="0" applyFont="1" applyFill="1" applyBorder="1"/>
    <xf numFmtId="165" fontId="1" fillId="0" borderId="6" xfId="0" applyNumberFormat="1" applyFont="1" applyFill="1" applyBorder="1"/>
    <xf numFmtId="0" fontId="2" fillId="0" borderId="9" xfId="0" applyFont="1" applyBorder="1"/>
    <xf numFmtId="0" fontId="2" fillId="0" borderId="9" xfId="0" applyFont="1" applyFill="1" applyBorder="1"/>
    <xf numFmtId="165" fontId="2" fillId="0" borderId="9" xfId="0" applyNumberFormat="1" applyFont="1" applyFill="1" applyBorder="1"/>
    <xf numFmtId="3" fontId="2" fillId="0" borderId="9" xfId="0" applyNumberFormat="1" applyFont="1" applyFill="1" applyBorder="1"/>
    <xf numFmtId="165" fontId="11" fillId="0" borderId="9" xfId="0" applyNumberFormat="1" applyFont="1" applyFill="1" applyBorder="1"/>
    <xf numFmtId="165" fontId="2" fillId="0" borderId="10" xfId="0" applyNumberFormat="1" applyFont="1" applyFill="1" applyBorder="1"/>
    <xf numFmtId="0" fontId="2" fillId="0" borderId="0" xfId="0" applyFont="1" applyFill="1" applyBorder="1"/>
    <xf numFmtId="0" fontId="2" fillId="0" borderId="0" xfId="0" applyFont="1" applyBorder="1"/>
    <xf numFmtId="165" fontId="2" fillId="0" borderId="0" xfId="0" applyNumberFormat="1" applyFont="1" applyFill="1" applyBorder="1"/>
    <xf numFmtId="3" fontId="2" fillId="0" borderId="0" xfId="0" applyNumberFormat="1" applyFont="1" applyFill="1" applyBorder="1"/>
    <xf numFmtId="0" fontId="2" fillId="0" borderId="0" xfId="0" quotePrefix="1" applyFont="1" applyFill="1" applyAlignment="1">
      <alignment horizontal="left"/>
    </xf>
    <xf numFmtId="0" fontId="12" fillId="0" borderId="11" xfId="0" applyFont="1" applyBorder="1"/>
    <xf numFmtId="0" fontId="12" fillId="0" borderId="12" xfId="0" applyFont="1" applyFill="1" applyBorder="1"/>
    <xf numFmtId="0" fontId="12" fillId="0" borderId="12" xfId="0" applyFont="1" applyBorder="1"/>
    <xf numFmtId="165" fontId="12" fillId="0" borderId="12" xfId="0" applyNumberFormat="1" applyFont="1" applyFill="1" applyBorder="1"/>
    <xf numFmtId="3" fontId="12" fillId="0" borderId="12" xfId="0" applyNumberFormat="1" applyFont="1" applyFill="1" applyBorder="1"/>
    <xf numFmtId="165" fontId="12" fillId="0" borderId="13" xfId="0" applyNumberFormat="1" applyFont="1" applyFill="1" applyBorder="1"/>
    <xf numFmtId="165" fontId="0" fillId="0" borderId="0" xfId="0" applyNumberFormat="1" applyBorder="1"/>
    <xf numFmtId="165" fontId="0" fillId="0" borderId="0" xfId="0" applyNumberFormat="1" applyFill="1" applyBorder="1"/>
    <xf numFmtId="165" fontId="1" fillId="0" borderId="7" xfId="0" applyNumberFormat="1" applyFont="1" applyFill="1" applyBorder="1"/>
    <xf numFmtId="165" fontId="12" fillId="0" borderId="12" xfId="0" applyNumberFormat="1" applyFont="1" applyFill="1" applyBorder="1" applyAlignment="1">
      <alignment horizontal="right"/>
    </xf>
    <xf numFmtId="0" fontId="2" fillId="0" borderId="5" xfId="0" applyFont="1" applyFill="1" applyBorder="1"/>
    <xf numFmtId="0" fontId="1" fillId="0" borderId="5" xfId="0" applyFont="1" applyFill="1" applyBorder="1"/>
    <xf numFmtId="0" fontId="0" fillId="0" borderId="5" xfId="0" applyFont="1" applyFill="1" applyBorder="1"/>
    <xf numFmtId="0" fontId="2" fillId="0" borderId="12" xfId="0" applyFont="1" applyBorder="1"/>
    <xf numFmtId="0" fontId="0" fillId="0" borderId="12" xfId="0" applyBorder="1"/>
    <xf numFmtId="165" fontId="2" fillId="0" borderId="12" xfId="0" applyNumberFormat="1" applyFont="1" applyFill="1" applyBorder="1"/>
    <xf numFmtId="165" fontId="2" fillId="0" borderId="12" xfId="0" applyNumberFormat="1" applyFont="1" applyBorder="1"/>
    <xf numFmtId="165" fontId="12" fillId="0" borderId="12" xfId="0" applyNumberFormat="1" applyFont="1" applyBorder="1"/>
    <xf numFmtId="0" fontId="0" fillId="0" borderId="11" xfId="0" applyBorder="1"/>
    <xf numFmtId="0" fontId="0" fillId="0" borderId="13" xfId="0" applyFill="1" applyBorder="1"/>
    <xf numFmtId="0" fontId="7" fillId="3" borderId="1" xfId="0" applyFont="1" applyFill="1" applyBorder="1"/>
    <xf numFmtId="0" fontId="7" fillId="3" borderId="2" xfId="0" applyFont="1" applyFill="1" applyBorder="1"/>
    <xf numFmtId="0" fontId="0" fillId="3" borderId="2" xfId="0" applyFill="1" applyBorder="1"/>
    <xf numFmtId="165" fontId="0" fillId="3" borderId="2" xfId="0" applyNumberFormat="1" applyFill="1" applyBorder="1"/>
    <xf numFmtId="165" fontId="0" fillId="3" borderId="4" xfId="0" applyNumberFormat="1" applyFill="1" applyBorder="1"/>
    <xf numFmtId="0" fontId="0" fillId="3" borderId="5" xfId="0" applyFill="1" applyBorder="1"/>
    <xf numFmtId="0" fontId="0" fillId="3" borderId="0" xfId="0" applyFill="1" applyBorder="1"/>
    <xf numFmtId="0" fontId="2" fillId="3" borderId="0" xfId="0" applyFont="1" applyFill="1" applyBorder="1"/>
    <xf numFmtId="165" fontId="2" fillId="3" borderId="0" xfId="0" applyNumberFormat="1" applyFont="1" applyFill="1" applyBorder="1"/>
    <xf numFmtId="165" fontId="2" fillId="3" borderId="7" xfId="0" applyNumberFormat="1" applyFont="1" applyFill="1" applyBorder="1"/>
    <xf numFmtId="165" fontId="2" fillId="3" borderId="7" xfId="0" applyNumberFormat="1" applyFont="1" applyFill="1" applyBorder="1" applyAlignment="1">
      <alignment horizontal="right"/>
    </xf>
    <xf numFmtId="165" fontId="2" fillId="3" borderId="8" xfId="0" applyNumberFormat="1" applyFont="1" applyFill="1" applyBorder="1" applyAlignment="1">
      <alignment horizontal="right"/>
    </xf>
    <xf numFmtId="165" fontId="0" fillId="3" borderId="0" xfId="0" applyNumberFormat="1" applyFill="1" applyBorder="1"/>
    <xf numFmtId="165" fontId="1" fillId="3" borderId="0" xfId="0" applyNumberFormat="1" applyFont="1" applyFill="1" applyBorder="1"/>
    <xf numFmtId="165" fontId="1" fillId="3" borderId="6" xfId="0" applyNumberFormat="1" applyFont="1" applyFill="1" applyBorder="1"/>
    <xf numFmtId="0" fontId="1" fillId="3" borderId="0" xfId="0" applyFont="1" applyFill="1" applyBorder="1"/>
    <xf numFmtId="165" fontId="1" fillId="3" borderId="0" xfId="0" applyNumberFormat="1" applyFont="1" applyFill="1" applyBorder="1" applyAlignment="1">
      <alignment horizontal="right"/>
    </xf>
    <xf numFmtId="165" fontId="1" fillId="3" borderId="6" xfId="0" applyNumberFormat="1" applyFont="1" applyFill="1" applyBorder="1" applyAlignment="1">
      <alignment horizontal="right"/>
    </xf>
    <xf numFmtId="0" fontId="0" fillId="3" borderId="5" xfId="0" applyFont="1" applyFill="1" applyBorder="1"/>
    <xf numFmtId="165" fontId="1" fillId="3" borderId="7" xfId="0" applyNumberFormat="1" applyFont="1" applyFill="1" applyBorder="1"/>
    <xf numFmtId="0" fontId="2" fillId="3" borderId="5" xfId="0" applyFont="1" applyFill="1" applyBorder="1"/>
    <xf numFmtId="165" fontId="2" fillId="3" borderId="9" xfId="0" applyNumberFormat="1" applyFont="1" applyFill="1" applyBorder="1"/>
    <xf numFmtId="165" fontId="2" fillId="3" borderId="9" xfId="0" applyNumberFormat="1" applyFont="1" applyFill="1" applyBorder="1" applyAlignment="1">
      <alignment horizontal="right"/>
    </xf>
    <xf numFmtId="165" fontId="2" fillId="3" borderId="10" xfId="0" applyNumberFormat="1" applyFont="1" applyFill="1" applyBorder="1" applyAlignment="1">
      <alignment horizontal="right"/>
    </xf>
    <xf numFmtId="165" fontId="2" fillId="3" borderId="0" xfId="0" applyNumberFormat="1" applyFont="1" applyFill="1" applyBorder="1" applyAlignment="1">
      <alignment horizontal="right"/>
    </xf>
    <xf numFmtId="165" fontId="2" fillId="3" borderId="6" xfId="0" applyNumberFormat="1" applyFont="1" applyFill="1" applyBorder="1" applyAlignment="1">
      <alignment horizontal="right"/>
    </xf>
    <xf numFmtId="0" fontId="12" fillId="3" borderId="11" xfId="0" applyFont="1" applyFill="1" applyBorder="1"/>
    <xf numFmtId="0" fontId="12" fillId="3" borderId="12" xfId="0" applyFont="1" applyFill="1" applyBorder="1"/>
    <xf numFmtId="0" fontId="13" fillId="3" borderId="12" xfId="0" applyFont="1" applyFill="1" applyBorder="1"/>
    <xf numFmtId="165" fontId="12" fillId="3" borderId="12" xfId="0" applyNumberFormat="1" applyFont="1" applyFill="1" applyBorder="1"/>
    <xf numFmtId="165" fontId="12" fillId="3" borderId="12" xfId="0" applyNumberFormat="1" applyFont="1" applyFill="1" applyBorder="1" applyAlignment="1">
      <alignment horizontal="right"/>
    </xf>
    <xf numFmtId="165" fontId="12" fillId="3" borderId="13" xfId="0" applyNumberFormat="1" applyFont="1" applyFill="1" applyBorder="1" applyAlignment="1">
      <alignment horizontal="right"/>
    </xf>
    <xf numFmtId="165" fontId="0" fillId="0" borderId="0" xfId="0" applyNumberFormat="1" applyFill="1" applyBorder="1" applyAlignment="1">
      <alignment horizontal="right"/>
    </xf>
    <xf numFmtId="165" fontId="0" fillId="0" borderId="0" xfId="0" applyNumberFormat="1" applyBorder="1" applyAlignment="1">
      <alignment horizontal="right"/>
    </xf>
    <xf numFmtId="165" fontId="0" fillId="3" borderId="2" xfId="0" applyNumberFormat="1" applyFill="1" applyBorder="1" applyAlignment="1">
      <alignment horizontal="right"/>
    </xf>
    <xf numFmtId="165" fontId="0" fillId="3" borderId="4" xfId="0" applyNumberFormat="1" applyFill="1" applyBorder="1" applyAlignment="1">
      <alignment horizontal="right"/>
    </xf>
    <xf numFmtId="165" fontId="0" fillId="3" borderId="0" xfId="0" applyNumberFormat="1" applyFill="1" applyBorder="1" applyAlignment="1">
      <alignment horizontal="right"/>
    </xf>
    <xf numFmtId="165" fontId="0" fillId="3" borderId="6" xfId="0" applyNumberFormat="1" applyFill="1" applyBorder="1" applyAlignment="1">
      <alignment horizontal="right"/>
    </xf>
    <xf numFmtId="165" fontId="0" fillId="3" borderId="0" xfId="0" applyNumberFormat="1" applyFont="1" applyFill="1" applyBorder="1" applyAlignment="1">
      <alignment horizontal="right"/>
    </xf>
    <xf numFmtId="165" fontId="0" fillId="3" borderId="7" xfId="0" applyNumberFormat="1" applyFont="1" applyFill="1" applyBorder="1" applyAlignment="1">
      <alignment horizontal="right"/>
    </xf>
    <xf numFmtId="165" fontId="0" fillId="3" borderId="8" xfId="0" applyNumberFormat="1" applyFont="1" applyFill="1" applyBorder="1" applyAlignment="1">
      <alignment horizontal="right"/>
    </xf>
    <xf numFmtId="0" fontId="2" fillId="3" borderId="12" xfId="0" applyFont="1" applyFill="1" applyBorder="1"/>
    <xf numFmtId="0" fontId="0" fillId="3" borderId="12" xfId="0" applyFill="1" applyBorder="1"/>
    <xf numFmtId="165" fontId="2" fillId="3" borderId="12" xfId="0" applyNumberFormat="1" applyFont="1" applyFill="1" applyBorder="1"/>
    <xf numFmtId="165" fontId="12" fillId="0" borderId="0" xfId="0" applyNumberFormat="1" applyFont="1" applyFill="1" applyBorder="1"/>
    <xf numFmtId="0" fontId="0" fillId="0" borderId="0" xfId="0" applyBorder="1" applyAlignment="1">
      <alignment wrapText="1"/>
    </xf>
    <xf numFmtId="0" fontId="0" fillId="0" borderId="0" xfId="0" applyFill="1" applyBorder="1" applyAlignment="1">
      <alignment wrapText="1"/>
    </xf>
    <xf numFmtId="0" fontId="15" fillId="0" borderId="0" xfId="0" applyFont="1" applyBorder="1"/>
    <xf numFmtId="0" fontId="16" fillId="0" borderId="0" xfId="0" applyFont="1" applyBorder="1"/>
    <xf numFmtId="0" fontId="16" fillId="0" borderId="0" xfId="0" applyFont="1" applyFill="1" applyBorder="1"/>
    <xf numFmtId="0" fontId="2" fillId="0" borderId="1" xfId="0" applyFont="1" applyBorder="1"/>
    <xf numFmtId="0" fontId="0" fillId="0" borderId="1" xfId="0" applyBorder="1" applyAlignment="1">
      <alignment horizontal="center"/>
    </xf>
    <xf numFmtId="0" fontId="0" fillId="0" borderId="5" xfId="0" applyBorder="1" applyAlignment="1">
      <alignment horizontal="center"/>
    </xf>
    <xf numFmtId="0" fontId="21" fillId="0" borderId="0" xfId="0" applyFont="1" applyFill="1" applyBorder="1" applyAlignment="1">
      <alignment horizontal="center"/>
    </xf>
    <xf numFmtId="0" fontId="22" fillId="0" borderId="0" xfId="0" applyFont="1" applyFill="1" applyBorder="1" applyAlignment="1">
      <alignment horizontal="center"/>
    </xf>
    <xf numFmtId="0" fontId="23" fillId="0" borderId="14" xfId="0" applyFont="1" applyFill="1" applyBorder="1" applyAlignment="1">
      <alignment horizontal="center"/>
    </xf>
    <xf numFmtId="0" fontId="7" fillId="0" borderId="5" xfId="0" applyFont="1" applyBorder="1"/>
    <xf numFmtId="0" fontId="24" fillId="0" borderId="0" xfId="0" applyFont="1"/>
    <xf numFmtId="0" fontId="3" fillId="0" borderId="0" xfId="0" applyFont="1"/>
    <xf numFmtId="0" fontId="0" fillId="0" borderId="7" xfId="0" applyFill="1" applyBorder="1"/>
    <xf numFmtId="0" fontId="1" fillId="0" borderId="7" xfId="0" applyFont="1" applyFill="1" applyBorder="1"/>
    <xf numFmtId="0" fontId="22" fillId="0" borderId="5" xfId="0" applyFont="1" applyBorder="1"/>
    <xf numFmtId="0" fontId="0" fillId="0" borderId="0" xfId="0" applyFill="1" applyBorder="1" applyAlignment="1">
      <alignment horizontal="right"/>
    </xf>
    <xf numFmtId="0" fontId="1" fillId="0" borderId="0" xfId="0" applyFont="1" applyFill="1" applyBorder="1" applyAlignment="1">
      <alignment horizontal="right"/>
    </xf>
    <xf numFmtId="0" fontId="0" fillId="0" borderId="7" xfId="0" applyBorder="1"/>
    <xf numFmtId="0" fontId="0" fillId="0" borderId="7" xfId="0" applyFill="1" applyBorder="1" applyAlignment="1">
      <alignment horizontal="right"/>
    </xf>
    <xf numFmtId="0" fontId="1" fillId="0" borderId="7" xfId="0" applyFont="1" applyFill="1" applyBorder="1" applyAlignment="1">
      <alignment horizontal="right"/>
    </xf>
    <xf numFmtId="0" fontId="25" fillId="0" borderId="5" xfId="0" applyFont="1" applyBorder="1"/>
    <xf numFmtId="0" fontId="27" fillId="0" borderId="0" xfId="0" applyFont="1" applyBorder="1" applyAlignment="1">
      <alignment wrapText="1"/>
    </xf>
    <xf numFmtId="0" fontId="0" fillId="0" borderId="0" xfId="0" applyAlignment="1"/>
    <xf numFmtId="0" fontId="2" fillId="0" borderId="5" xfId="0" quotePrefix="1" applyFont="1" applyBorder="1"/>
    <xf numFmtId="0" fontId="2" fillId="0" borderId="15" xfId="0" applyFont="1" applyFill="1" applyBorder="1" applyAlignment="1">
      <alignment horizontal="center"/>
    </xf>
    <xf numFmtId="0" fontId="6" fillId="0" borderId="0" xfId="0" applyFont="1" applyBorder="1" applyAlignment="1">
      <alignment horizontal="center"/>
    </xf>
    <xf numFmtId="0" fontId="23" fillId="0" borderId="0" xfId="0" applyFont="1" applyFill="1" applyBorder="1" applyAlignment="1">
      <alignment horizontal="center"/>
    </xf>
    <xf numFmtId="0" fontId="23" fillId="0" borderId="6" xfId="0" applyFont="1" applyFill="1" applyBorder="1" applyAlignment="1">
      <alignment horizontal="center"/>
    </xf>
    <xf numFmtId="166" fontId="11" fillId="0" borderId="0" xfId="1" applyNumberFormat="1" applyFont="1" applyFill="1" applyBorder="1"/>
    <xf numFmtId="166" fontId="11" fillId="0" borderId="6" xfId="1" applyNumberFormat="1" applyFont="1" applyFill="1" applyBorder="1"/>
    <xf numFmtId="166" fontId="2" fillId="0" borderId="0" xfId="1" applyNumberFormat="1" applyFont="1" applyFill="1" applyBorder="1"/>
    <xf numFmtId="166" fontId="2" fillId="0" borderId="6" xfId="1" applyNumberFormat="1" applyFont="1" applyFill="1" applyBorder="1"/>
    <xf numFmtId="166" fontId="1" fillId="0" borderId="0" xfId="1" applyNumberFormat="1" applyFill="1" applyBorder="1"/>
    <xf numFmtId="166" fontId="1" fillId="0" borderId="6" xfId="1" applyNumberFormat="1" applyFill="1" applyBorder="1"/>
    <xf numFmtId="166" fontId="1" fillId="0" borderId="0" xfId="1" applyNumberFormat="1" applyBorder="1"/>
    <xf numFmtId="0" fontId="0" fillId="0" borderId="12" xfId="0" applyFill="1" applyBorder="1"/>
    <xf numFmtId="165" fontId="0" fillId="0" borderId="0" xfId="0" applyNumberFormat="1" applyFont="1" applyFill="1" applyBorder="1"/>
    <xf numFmtId="165" fontId="0" fillId="3" borderId="0" xfId="0" applyNumberFormat="1" applyFont="1" applyFill="1" applyBorder="1"/>
    <xf numFmtId="165" fontId="28" fillId="3" borderId="0" xfId="0" applyNumberFormat="1" applyFont="1" applyFill="1" applyBorder="1"/>
    <xf numFmtId="165" fontId="0" fillId="3" borderId="6" xfId="0" applyNumberFormat="1" applyFont="1" applyFill="1" applyBorder="1" applyAlignment="1">
      <alignment horizontal="right"/>
    </xf>
    <xf numFmtId="0" fontId="27" fillId="0" borderId="0" xfId="0" applyFont="1" applyBorder="1" applyAlignment="1">
      <alignment wrapText="1"/>
    </xf>
    <xf numFmtId="0" fontId="7" fillId="0" borderId="0" xfId="0" applyFont="1" applyBorder="1"/>
    <xf numFmtId="0" fontId="22" fillId="0" borderId="0" xfId="0" applyFont="1" applyBorder="1"/>
    <xf numFmtId="0" fontId="25" fillId="0" borderId="0" xfId="0" applyFont="1" applyBorder="1"/>
    <xf numFmtId="0" fontId="23" fillId="0" borderId="16" xfId="0" applyFont="1" applyFill="1" applyBorder="1" applyAlignment="1">
      <alignment horizontal="center"/>
    </xf>
    <xf numFmtId="0" fontId="1" fillId="0" borderId="6" xfId="0" applyFont="1" applyFill="1" applyBorder="1" applyAlignment="1">
      <alignment horizontal="right"/>
    </xf>
    <xf numFmtId="0" fontId="0" fillId="0" borderId="6" xfId="0" applyFill="1" applyBorder="1" applyAlignment="1">
      <alignment horizontal="right"/>
    </xf>
    <xf numFmtId="0" fontId="0" fillId="0" borderId="8" xfId="0" applyFill="1" applyBorder="1" applyAlignment="1">
      <alignment horizontal="right"/>
    </xf>
    <xf numFmtId="0" fontId="2" fillId="0" borderId="17" xfId="0" applyFont="1" applyBorder="1"/>
    <xf numFmtId="0" fontId="0" fillId="0" borderId="0" xfId="0" applyAlignment="1">
      <alignment vertical="top"/>
    </xf>
    <xf numFmtId="0" fontId="29" fillId="0" borderId="0" xfId="0" applyFont="1" applyAlignment="1">
      <alignment vertical="top" wrapText="1"/>
    </xf>
    <xf numFmtId="0" fontId="3" fillId="0" borderId="0" xfId="0" applyFont="1" applyBorder="1"/>
    <xf numFmtId="0" fontId="3" fillId="0" borderId="0" xfId="0" applyFont="1" applyFill="1" applyBorder="1"/>
    <xf numFmtId="0" fontId="1" fillId="0" borderId="0" xfId="0" applyFont="1" applyFill="1"/>
    <xf numFmtId="0" fontId="2" fillId="0" borderId="12" xfId="0" applyFont="1" applyFill="1" applyBorder="1"/>
    <xf numFmtId="0" fontId="2" fillId="0" borderId="13" xfId="0" applyFont="1" applyFill="1" applyBorder="1"/>
    <xf numFmtId="0" fontId="22" fillId="0" borderId="7" xfId="0" applyFont="1" applyBorder="1"/>
    <xf numFmtId="0" fontId="1" fillId="0" borderId="8" xfId="0" applyFont="1" applyFill="1" applyBorder="1" applyAlignment="1">
      <alignment horizontal="right"/>
    </xf>
    <xf numFmtId="0" fontId="2" fillId="0" borderId="1" xfId="0" applyFont="1" applyFill="1" applyBorder="1"/>
    <xf numFmtId="0" fontId="2" fillId="0" borderId="2" xfId="0" applyFont="1" applyFill="1" applyBorder="1"/>
    <xf numFmtId="0" fontId="0" fillId="0" borderId="0" xfId="0" applyFont="1"/>
    <xf numFmtId="165" fontId="12" fillId="3" borderId="13" xfId="0" applyNumberFormat="1" applyFont="1" applyFill="1" applyBorder="1"/>
    <xf numFmtId="3" fontId="1" fillId="0" borderId="7" xfId="0" applyNumberFormat="1" applyFont="1" applyFill="1" applyBorder="1"/>
    <xf numFmtId="0" fontId="7" fillId="0" borderId="0" xfId="0" applyFont="1" applyFill="1" applyBorder="1"/>
    <xf numFmtId="165" fontId="1" fillId="0" borderId="9" xfId="0" applyNumberFormat="1" applyFont="1" applyFill="1" applyBorder="1"/>
    <xf numFmtId="165" fontId="0" fillId="0" borderId="0" xfId="0" applyNumberFormat="1"/>
    <xf numFmtId="0" fontId="0" fillId="3" borderId="0" xfId="0" applyFill="1"/>
    <xf numFmtId="165" fontId="0" fillId="3" borderId="0" xfId="0" applyNumberFormat="1" applyFill="1"/>
    <xf numFmtId="0" fontId="2" fillId="3" borderId="9" xfId="0" applyFont="1" applyFill="1" applyBorder="1"/>
    <xf numFmtId="0" fontId="2" fillId="3" borderId="3" xfId="0" applyFont="1" applyFill="1" applyBorder="1" applyAlignment="1">
      <alignment horizontal="center"/>
    </xf>
    <xf numFmtId="165" fontId="31" fillId="3" borderId="0" xfId="0" applyNumberFormat="1" applyFont="1" applyFill="1"/>
    <xf numFmtId="165" fontId="12" fillId="3" borderId="9" xfId="0" applyNumberFormat="1" applyFont="1" applyFill="1" applyBorder="1"/>
    <xf numFmtId="0" fontId="32" fillId="3" borderId="9" xfId="0" applyFont="1" applyFill="1" applyBorder="1"/>
    <xf numFmtId="0" fontId="22" fillId="4" borderId="0" xfId="0" applyFont="1" applyFill="1" applyBorder="1" applyAlignment="1">
      <alignment horizontal="center"/>
    </xf>
    <xf numFmtId="165" fontId="31" fillId="0" borderId="0" xfId="0" applyNumberFormat="1" applyFont="1" applyFill="1" applyBorder="1"/>
    <xf numFmtId="165" fontId="25" fillId="0" borderId="7" xfId="0" applyNumberFormat="1" applyFont="1" applyFill="1" applyBorder="1"/>
    <xf numFmtId="3" fontId="31" fillId="0" borderId="0" xfId="0" applyNumberFormat="1" applyFont="1" applyFill="1" applyBorder="1"/>
    <xf numFmtId="165" fontId="31" fillId="0" borderId="7" xfId="0" applyNumberFormat="1" applyFont="1" applyFill="1" applyBorder="1"/>
    <xf numFmtId="0" fontId="34" fillId="0" borderId="0" xfId="0" applyFont="1" applyFill="1" applyBorder="1" applyAlignment="1">
      <alignment horizontal="center"/>
    </xf>
    <xf numFmtId="165" fontId="1" fillId="0" borderId="8" xfId="0" applyNumberFormat="1" applyFont="1" applyFill="1" applyBorder="1"/>
    <xf numFmtId="3" fontId="1" fillId="0" borderId="6" xfId="0" applyNumberFormat="1" applyFont="1" applyFill="1" applyBorder="1"/>
    <xf numFmtId="0" fontId="1" fillId="0" borderId="8" xfId="0" applyFont="1" applyFill="1" applyBorder="1"/>
    <xf numFmtId="0" fontId="3" fillId="0" borderId="0" xfId="0" applyFont="1" applyFill="1" applyAlignment="1">
      <alignment vertical="top"/>
    </xf>
    <xf numFmtId="0" fontId="0" fillId="0" borderId="0" xfId="0" applyFill="1" applyAlignment="1"/>
    <xf numFmtId="0" fontId="22" fillId="0" borderId="0" xfId="0" applyFont="1" applyFill="1" applyBorder="1"/>
    <xf numFmtId="0" fontId="12" fillId="3" borderId="0" xfId="0" applyFont="1" applyFill="1" applyBorder="1"/>
    <xf numFmtId="0" fontId="13" fillId="3" borderId="0" xfId="0" applyFont="1" applyFill="1" applyBorder="1"/>
    <xf numFmtId="165" fontId="12" fillId="3" borderId="0" xfId="0" applyNumberFormat="1" applyFont="1" applyFill="1" applyBorder="1"/>
    <xf numFmtId="165" fontId="12" fillId="3" borderId="0" xfId="0" applyNumberFormat="1" applyFont="1" applyFill="1" applyBorder="1" applyAlignment="1">
      <alignment horizontal="right"/>
    </xf>
    <xf numFmtId="0" fontId="7" fillId="5" borderId="1" xfId="0" applyFont="1" applyFill="1" applyBorder="1"/>
    <xf numFmtId="0" fontId="7" fillId="5" borderId="2" xfId="0" applyFont="1" applyFill="1" applyBorder="1"/>
    <xf numFmtId="0" fontId="0" fillId="5" borderId="2" xfId="0" applyFill="1" applyBorder="1"/>
    <xf numFmtId="165" fontId="0" fillId="5" borderId="2" xfId="0" applyNumberFormat="1" applyFill="1" applyBorder="1"/>
    <xf numFmtId="165" fontId="0" fillId="5" borderId="4" xfId="0" applyNumberFormat="1" applyFill="1" applyBorder="1"/>
    <xf numFmtId="0" fontId="0" fillId="5" borderId="5" xfId="0" applyFill="1" applyBorder="1"/>
    <xf numFmtId="0" fontId="0" fillId="5" borderId="0" xfId="0" applyFill="1" applyBorder="1"/>
    <xf numFmtId="0" fontId="2" fillId="5" borderId="0" xfId="0" applyFont="1" applyFill="1" applyBorder="1"/>
    <xf numFmtId="165" fontId="2" fillId="5" borderId="0" xfId="0" applyNumberFormat="1" applyFont="1" applyFill="1" applyBorder="1"/>
    <xf numFmtId="165" fontId="2" fillId="5" borderId="7" xfId="0" applyNumberFormat="1" applyFont="1" applyFill="1" applyBorder="1"/>
    <xf numFmtId="165" fontId="2" fillId="5" borderId="7" xfId="0" applyNumberFormat="1" applyFont="1" applyFill="1" applyBorder="1" applyAlignment="1">
      <alignment horizontal="right"/>
    </xf>
    <xf numFmtId="165" fontId="2" fillId="5" borderId="8" xfId="0" applyNumberFormat="1" applyFont="1" applyFill="1" applyBorder="1" applyAlignment="1">
      <alignment horizontal="right"/>
    </xf>
    <xf numFmtId="165" fontId="0" fillId="5" borderId="0" xfId="0" applyNumberFormat="1" applyFill="1" applyBorder="1"/>
    <xf numFmtId="165" fontId="1" fillId="5" borderId="0" xfId="0" applyNumberFormat="1" applyFont="1" applyFill="1" applyBorder="1"/>
    <xf numFmtId="165" fontId="1" fillId="5" borderId="6" xfId="0" applyNumberFormat="1" applyFont="1" applyFill="1" applyBorder="1"/>
    <xf numFmtId="0" fontId="1" fillId="5" borderId="0" xfId="0" applyFont="1" applyFill="1" applyBorder="1"/>
    <xf numFmtId="165" fontId="1" fillId="5" borderId="0" xfId="0" applyNumberFormat="1" applyFont="1" applyFill="1" applyBorder="1" applyAlignment="1">
      <alignment horizontal="right"/>
    </xf>
    <xf numFmtId="165" fontId="1" fillId="5" borderId="6" xfId="0" applyNumberFormat="1" applyFont="1" applyFill="1" applyBorder="1" applyAlignment="1">
      <alignment horizontal="right"/>
    </xf>
    <xf numFmtId="0" fontId="0" fillId="5" borderId="5" xfId="0" applyFont="1" applyFill="1" applyBorder="1"/>
    <xf numFmtId="165" fontId="1" fillId="5" borderId="7" xfId="0" applyNumberFormat="1" applyFont="1" applyFill="1" applyBorder="1"/>
    <xf numFmtId="165" fontId="0" fillId="5" borderId="0" xfId="0" applyNumberFormat="1" applyFont="1" applyFill="1" applyBorder="1" applyAlignment="1">
      <alignment horizontal="right"/>
    </xf>
    <xf numFmtId="0" fontId="2" fillId="5" borderId="5" xfId="0" applyFont="1" applyFill="1" applyBorder="1"/>
    <xf numFmtId="165" fontId="2" fillId="5" borderId="9" xfId="0" applyNumberFormat="1" applyFont="1" applyFill="1" applyBorder="1"/>
    <xf numFmtId="165" fontId="2" fillId="5" borderId="9" xfId="0" applyNumberFormat="1" applyFont="1" applyFill="1" applyBorder="1" applyAlignment="1">
      <alignment horizontal="right"/>
    </xf>
    <xf numFmtId="165" fontId="2" fillId="5" borderId="10" xfId="0" applyNumberFormat="1" applyFont="1" applyFill="1" applyBorder="1" applyAlignment="1">
      <alignment horizontal="right"/>
    </xf>
    <xf numFmtId="165" fontId="0" fillId="5" borderId="0" xfId="0" applyNumberFormat="1" applyFont="1" applyFill="1" applyBorder="1"/>
    <xf numFmtId="165" fontId="28" fillId="5" borderId="0" xfId="0" applyNumberFormat="1" applyFont="1" applyFill="1" applyBorder="1"/>
    <xf numFmtId="165" fontId="0" fillId="5" borderId="6" xfId="0" applyNumberFormat="1" applyFont="1" applyFill="1" applyBorder="1" applyAlignment="1">
      <alignment horizontal="right"/>
    </xf>
    <xf numFmtId="0" fontId="12" fillId="5" borderId="11" xfId="0" applyFont="1" applyFill="1" applyBorder="1"/>
    <xf numFmtId="0" fontId="12" fillId="5" borderId="12" xfId="0" applyFont="1" applyFill="1" applyBorder="1"/>
    <xf numFmtId="0" fontId="13" fillId="5" borderId="12" xfId="0" applyFont="1" applyFill="1" applyBorder="1"/>
    <xf numFmtId="165" fontId="12" fillId="5" borderId="12" xfId="0" applyNumberFormat="1" applyFont="1" applyFill="1" applyBorder="1"/>
    <xf numFmtId="165" fontId="12" fillId="5" borderId="12" xfId="0" applyNumberFormat="1" applyFont="1" applyFill="1" applyBorder="1" applyAlignment="1">
      <alignment horizontal="right"/>
    </xf>
    <xf numFmtId="165" fontId="12" fillId="5" borderId="13" xfId="0" applyNumberFormat="1" applyFont="1" applyFill="1" applyBorder="1" applyAlignment="1">
      <alignment horizontal="right"/>
    </xf>
    <xf numFmtId="0" fontId="12" fillId="0" borderId="0" xfId="0" applyFont="1" applyFill="1" applyBorder="1"/>
    <xf numFmtId="165" fontId="0" fillId="0" borderId="7" xfId="0" applyNumberFormat="1" applyFont="1" applyFill="1" applyBorder="1" applyAlignment="1">
      <alignment horizontal="right"/>
    </xf>
    <xf numFmtId="165" fontId="0" fillId="5" borderId="2" xfId="0" applyNumberFormat="1" applyFill="1" applyBorder="1" applyAlignment="1">
      <alignment horizontal="right"/>
    </xf>
    <xf numFmtId="165" fontId="0" fillId="5" borderId="4" xfId="0" applyNumberFormat="1" applyFill="1" applyBorder="1" applyAlignment="1">
      <alignment horizontal="right"/>
    </xf>
    <xf numFmtId="165" fontId="0" fillId="5" borderId="0" xfId="0" applyNumberFormat="1" applyFill="1" applyBorder="1" applyAlignment="1">
      <alignment horizontal="right"/>
    </xf>
    <xf numFmtId="165" fontId="0" fillId="5" borderId="6" xfId="0" applyNumberFormat="1" applyFill="1" applyBorder="1" applyAlignment="1">
      <alignment horizontal="right"/>
    </xf>
    <xf numFmtId="165" fontId="0" fillId="5" borderId="6" xfId="0" applyNumberFormat="1" applyFill="1" applyBorder="1"/>
    <xf numFmtId="165" fontId="0" fillId="5" borderId="7" xfId="0" applyNumberFormat="1" applyFont="1" applyFill="1" applyBorder="1" applyAlignment="1">
      <alignment horizontal="right"/>
    </xf>
    <xf numFmtId="165" fontId="0" fillId="5" borderId="8" xfId="0" applyNumberFormat="1" applyFont="1" applyFill="1" applyBorder="1" applyAlignment="1">
      <alignment horizontal="right"/>
    </xf>
    <xf numFmtId="165" fontId="2" fillId="5" borderId="0" xfId="0" applyNumberFormat="1" applyFont="1" applyFill="1" applyBorder="1" applyAlignment="1">
      <alignment horizontal="right"/>
    </xf>
    <xf numFmtId="165" fontId="2" fillId="5" borderId="6" xfId="0" applyNumberFormat="1" applyFont="1" applyFill="1" applyBorder="1" applyAlignment="1">
      <alignment horizontal="right"/>
    </xf>
    <xf numFmtId="0" fontId="2" fillId="5" borderId="12" xfId="0" applyFont="1" applyFill="1" applyBorder="1"/>
    <xf numFmtId="0" fontId="0" fillId="5" borderId="12" xfId="0" applyFill="1" applyBorder="1"/>
    <xf numFmtId="165" fontId="2" fillId="5" borderId="12" xfId="0" applyNumberFormat="1" applyFont="1" applyFill="1" applyBorder="1"/>
    <xf numFmtId="165" fontId="12" fillId="5" borderId="13" xfId="0" applyNumberFormat="1" applyFont="1" applyFill="1" applyBorder="1"/>
    <xf numFmtId="165" fontId="2" fillId="5" borderId="8" xfId="0" applyNumberFormat="1" applyFont="1" applyFill="1" applyBorder="1"/>
    <xf numFmtId="165" fontId="2" fillId="5" borderId="6" xfId="0" applyNumberFormat="1" applyFont="1" applyFill="1" applyBorder="1"/>
    <xf numFmtId="0" fontId="12" fillId="5" borderId="11" xfId="0" applyFont="1" applyFill="1" applyBorder="1" applyAlignment="1">
      <alignment wrapText="1"/>
    </xf>
    <xf numFmtId="0" fontId="7" fillId="5" borderId="0" xfId="0" applyFont="1" applyFill="1" applyBorder="1"/>
    <xf numFmtId="0" fontId="0" fillId="5" borderId="0" xfId="0" applyFill="1"/>
    <xf numFmtId="0" fontId="2" fillId="5" borderId="9" xfId="0" applyFont="1" applyFill="1" applyBorder="1"/>
    <xf numFmtId="165" fontId="1" fillId="5" borderId="9" xfId="0" applyNumberFormat="1" applyFont="1" applyFill="1" applyBorder="1"/>
    <xf numFmtId="0" fontId="2" fillId="5" borderId="3" xfId="0" applyFont="1" applyFill="1" applyBorder="1" applyAlignment="1">
      <alignment horizontal="center"/>
    </xf>
    <xf numFmtId="0" fontId="7" fillId="5" borderId="1" xfId="0" applyFont="1" applyFill="1" applyBorder="1" applyAlignment="1">
      <alignment wrapText="1"/>
    </xf>
    <xf numFmtId="0" fontId="2" fillId="5" borderId="0" xfId="0" applyFont="1" applyFill="1" applyBorder="1" applyAlignment="1">
      <alignment horizontal="center"/>
    </xf>
    <xf numFmtId="0" fontId="3" fillId="0" borderId="6" xfId="0" applyFont="1" applyFill="1" applyBorder="1" applyAlignment="1">
      <alignment horizontal="center"/>
    </xf>
    <xf numFmtId="0" fontId="0" fillId="0" borderId="6" xfId="0" applyBorder="1"/>
    <xf numFmtId="0" fontId="2" fillId="0" borderId="18" xfId="0" applyFont="1" applyBorder="1"/>
    <xf numFmtId="0" fontId="2" fillId="0" borderId="17" xfId="0" applyFont="1" applyFill="1" applyBorder="1"/>
    <xf numFmtId="165" fontId="2" fillId="0" borderId="19" xfId="0" applyNumberFormat="1" applyFont="1" applyFill="1" applyBorder="1"/>
    <xf numFmtId="165" fontId="2" fillId="0" borderId="20" xfId="0" applyNumberFormat="1" applyFont="1" applyFill="1" applyBorder="1"/>
    <xf numFmtId="0" fontId="2" fillId="5" borderId="15" xfId="0" applyFont="1" applyFill="1" applyBorder="1" applyAlignment="1">
      <alignment horizontal="center"/>
    </xf>
    <xf numFmtId="0" fontId="7" fillId="5" borderId="5" xfId="0" applyFont="1" applyFill="1" applyBorder="1" applyAlignment="1">
      <alignment wrapText="1"/>
    </xf>
    <xf numFmtId="0" fontId="2" fillId="5" borderId="6" xfId="0" applyFont="1" applyFill="1" applyBorder="1" applyAlignment="1">
      <alignment horizontal="center"/>
    </xf>
    <xf numFmtId="0" fontId="32" fillId="5" borderId="18" xfId="0" applyFont="1" applyFill="1" applyBorder="1"/>
    <xf numFmtId="165" fontId="2" fillId="5" borderId="10" xfId="0" applyNumberFormat="1" applyFont="1" applyFill="1" applyBorder="1"/>
    <xf numFmtId="165" fontId="31" fillId="5" borderId="0" xfId="0" applyNumberFormat="1" applyFont="1" applyFill="1" applyBorder="1"/>
    <xf numFmtId="0" fontId="2" fillId="5" borderId="17" xfId="0" applyFont="1" applyFill="1" applyBorder="1" applyAlignment="1">
      <alignment wrapText="1"/>
    </xf>
    <xf numFmtId="165" fontId="12" fillId="5" borderId="19" xfId="0" applyNumberFormat="1" applyFont="1" applyFill="1" applyBorder="1"/>
    <xf numFmtId="165" fontId="12" fillId="5" borderId="20" xfId="0" applyNumberFormat="1" applyFont="1" applyFill="1" applyBorder="1"/>
    <xf numFmtId="0" fontId="7" fillId="5" borderId="5" xfId="0" applyFont="1" applyFill="1" applyBorder="1"/>
    <xf numFmtId="0" fontId="2" fillId="6" borderId="22" xfId="0" applyFont="1" applyFill="1" applyBorder="1"/>
    <xf numFmtId="165" fontId="2" fillId="6" borderId="22" xfId="0" applyNumberFormat="1" applyFont="1" applyFill="1" applyBorder="1"/>
    <xf numFmtId="166" fontId="1" fillId="0" borderId="7" xfId="1" applyNumberFormat="1" applyFill="1" applyBorder="1"/>
    <xf numFmtId="166" fontId="1" fillId="0" borderId="8" xfId="1" applyNumberFormat="1" applyFill="1" applyBorder="1"/>
    <xf numFmtId="166" fontId="28" fillId="0" borderId="0" xfId="1" applyNumberFormat="1" applyFont="1" applyFill="1" applyBorder="1"/>
    <xf numFmtId="166" fontId="28" fillId="0" borderId="6" xfId="1" applyNumberFormat="1" applyFont="1" applyFill="1" applyBorder="1"/>
    <xf numFmtId="166" fontId="1" fillId="0" borderId="0" xfId="1" applyNumberFormat="1" applyFont="1" applyFill="1" applyBorder="1"/>
    <xf numFmtId="166" fontId="1" fillId="0" borderId="6" xfId="1" applyNumberFormat="1" applyFont="1" applyFill="1" applyBorder="1"/>
    <xf numFmtId="0" fontId="2" fillId="0" borderId="24" xfId="0" applyFont="1" applyFill="1" applyBorder="1"/>
    <xf numFmtId="165" fontId="0" fillId="0" borderId="7" xfId="0" applyNumberFormat="1" applyFont="1" applyFill="1" applyBorder="1"/>
    <xf numFmtId="165" fontId="0" fillId="0" borderId="8" xfId="0" applyNumberFormat="1" applyFont="1" applyFill="1" applyBorder="1"/>
    <xf numFmtId="165" fontId="2" fillId="0" borderId="6" xfId="0" applyNumberFormat="1" applyFont="1" applyFill="1" applyBorder="1"/>
    <xf numFmtId="0" fontId="7" fillId="0" borderId="5" xfId="0" applyFont="1" applyFill="1" applyBorder="1"/>
    <xf numFmtId="0" fontId="0" fillId="0" borderId="24" xfId="0" applyFont="1" applyFill="1" applyBorder="1"/>
    <xf numFmtId="0" fontId="0" fillId="0" borderId="24" xfId="0" applyBorder="1"/>
    <xf numFmtId="166" fontId="0" fillId="0" borderId="7" xfId="0" applyNumberFormat="1" applyFill="1" applyBorder="1"/>
    <xf numFmtId="1" fontId="0" fillId="0" borderId="7" xfId="0" applyNumberFormat="1" applyFill="1" applyBorder="1"/>
    <xf numFmtId="1" fontId="0" fillId="0" borderId="8" xfId="0" applyNumberFormat="1" applyFill="1" applyBorder="1"/>
    <xf numFmtId="0" fontId="35" fillId="0" borderId="0" xfId="0" applyFont="1" applyFill="1" applyBorder="1"/>
    <xf numFmtId="0" fontId="36" fillId="0" borderId="0" xfId="0" applyFont="1" applyBorder="1"/>
    <xf numFmtId="165" fontId="0" fillId="0" borderId="6" xfId="0" applyNumberFormat="1" applyFont="1" applyFill="1" applyBorder="1"/>
    <xf numFmtId="0" fontId="2" fillId="6" borderId="21" xfId="0" applyFont="1" applyFill="1" applyBorder="1"/>
    <xf numFmtId="0" fontId="1" fillId="6" borderId="22" xfId="0" applyFont="1" applyFill="1" applyBorder="1"/>
    <xf numFmtId="165" fontId="1" fillId="6" borderId="22" xfId="0" applyNumberFormat="1" applyFont="1" applyFill="1" applyBorder="1"/>
    <xf numFmtId="165" fontId="2" fillId="6" borderId="22" xfId="0" applyNumberFormat="1" applyFont="1" applyFill="1" applyBorder="1" applyAlignment="1">
      <alignment horizontal="right"/>
    </xf>
    <xf numFmtId="165" fontId="2" fillId="6" borderId="23" xfId="0" applyNumberFormat="1" applyFont="1" applyFill="1" applyBorder="1" applyAlignment="1">
      <alignment horizontal="right"/>
    </xf>
    <xf numFmtId="0" fontId="14" fillId="0" borderId="5" xfId="0" quotePrefix="1" applyFont="1" applyBorder="1" applyAlignment="1">
      <alignment vertical="top"/>
    </xf>
    <xf numFmtId="0" fontId="0" fillId="0" borderId="2" xfId="0" applyFont="1" applyBorder="1" applyAlignment="1">
      <alignment vertical="top" wrapText="1"/>
    </xf>
    <xf numFmtId="0" fontId="1" fillId="0" borderId="2" xfId="0" applyFont="1" applyBorder="1" applyAlignment="1">
      <alignment vertical="top" wrapText="1"/>
    </xf>
    <xf numFmtId="0" fontId="0" fillId="0" borderId="2" xfId="0" quotePrefix="1" applyFont="1" applyFill="1" applyBorder="1" applyAlignment="1">
      <alignment horizontal="left" vertical="top" wrapText="1"/>
    </xf>
    <xf numFmtId="0" fontId="0" fillId="0" borderId="0" xfId="0" quotePrefix="1" applyFont="1" applyFill="1" applyBorder="1" applyAlignment="1">
      <alignment horizontal="left" vertical="top" wrapText="1"/>
    </xf>
    <xf numFmtId="0" fontId="30" fillId="0" borderId="0" xfId="0" applyFont="1" applyFill="1" applyBorder="1" applyAlignment="1">
      <alignment vertical="top" wrapText="1"/>
    </xf>
    <xf numFmtId="0" fontId="0" fillId="0" borderId="0" xfId="0" applyFill="1" applyAlignment="1">
      <alignment vertical="top" wrapText="1"/>
    </xf>
    <xf numFmtId="0" fontId="26" fillId="0" borderId="0" xfId="0" applyFont="1" applyFill="1" applyBorder="1" applyAlignment="1">
      <alignment wrapText="1"/>
    </xf>
    <xf numFmtId="0" fontId="27" fillId="0" borderId="0" xfId="0" applyFont="1" applyBorder="1" applyAlignment="1">
      <alignment wrapText="1"/>
    </xf>
    <xf numFmtId="0" fontId="0" fillId="0" borderId="0" xfId="0" applyFont="1" applyFill="1" applyAlignment="1">
      <alignment vertical="top" wrapText="1"/>
    </xf>
    <xf numFmtId="0" fontId="1" fillId="0" borderId="0" xfId="0" applyFont="1" applyFill="1" applyAlignment="1">
      <alignment vertical="top" wrapText="1"/>
    </xf>
    <xf numFmtId="0" fontId="28" fillId="0" borderId="0" xfId="0" applyFont="1" applyFill="1" applyAlignment="1">
      <alignment vertical="top" wrapText="1"/>
    </xf>
    <xf numFmtId="0" fontId="0" fillId="0" borderId="0" xfId="0" applyAlignment="1">
      <alignment vertical="top" wrapText="1"/>
    </xf>
    <xf numFmtId="0" fontId="0" fillId="0" borderId="2" xfId="0" applyFill="1" applyBorder="1" applyAlignment="1">
      <alignment wrapText="1"/>
    </xf>
    <xf numFmtId="0" fontId="0" fillId="0" borderId="2" xfId="0" applyBorder="1" applyAlignment="1">
      <alignment wrapText="1"/>
    </xf>
    <xf numFmtId="0" fontId="0" fillId="0" borderId="0" xfId="0" applyAlignment="1">
      <alignment wrapText="1"/>
    </xf>
  </cellXfs>
  <cellStyles count="2">
    <cellStyle name="Comma" xfId="1" builtinId="3"/>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6"/>
  <sheetViews>
    <sheetView workbookViewId="0">
      <selection activeCell="A26" sqref="A26"/>
    </sheetView>
  </sheetViews>
  <sheetFormatPr defaultRowHeight="12.75" outlineLevelRow="1" outlineLevelCol="1" x14ac:dyDescent="0.2"/>
  <cols>
    <col min="1" max="1" width="100.7109375" customWidth="1"/>
    <col min="2" max="2" width="9.140625" hidden="1" customWidth="1" outlineLevel="1"/>
    <col min="3" max="3" width="9.140625" collapsed="1"/>
  </cols>
  <sheetData>
    <row r="1" spans="1:7" ht="13.5" thickBot="1" x14ac:dyDescent="0.25"/>
    <row r="2" spans="1:7" x14ac:dyDescent="0.2">
      <c r="A2" s="7"/>
      <c r="B2" s="10" t="s">
        <v>10</v>
      </c>
      <c r="C2" s="10" t="s">
        <v>11</v>
      </c>
      <c r="D2" s="10" t="s">
        <v>12</v>
      </c>
      <c r="E2" s="10" t="s">
        <v>49</v>
      </c>
      <c r="F2" s="10" t="s">
        <v>50</v>
      </c>
      <c r="G2" s="149" t="s">
        <v>51</v>
      </c>
    </row>
    <row r="3" spans="1:7" x14ac:dyDescent="0.2">
      <c r="A3" s="12"/>
      <c r="B3" s="17" t="s">
        <v>15</v>
      </c>
      <c r="C3" s="203" t="s">
        <v>16</v>
      </c>
      <c r="D3" s="18" t="s">
        <v>55</v>
      </c>
      <c r="E3" s="18" t="s">
        <v>17</v>
      </c>
      <c r="F3" s="18" t="s">
        <v>17</v>
      </c>
      <c r="G3" s="273" t="s">
        <v>17</v>
      </c>
    </row>
    <row r="4" spans="1:7" x14ac:dyDescent="0.2">
      <c r="A4" s="134" t="s">
        <v>130</v>
      </c>
      <c r="B4" s="4"/>
      <c r="C4" s="4"/>
      <c r="D4" s="4"/>
      <c r="E4" s="4"/>
      <c r="F4" s="4"/>
      <c r="G4" s="274"/>
    </row>
    <row r="5" spans="1:7" x14ac:dyDescent="0.2">
      <c r="A5" s="12" t="s">
        <v>61</v>
      </c>
      <c r="B5" s="34">
        <f>'Pension and OPRB'!N14</f>
        <v>1089</v>
      </c>
      <c r="C5" s="34">
        <f>'Pension and OPRB'!O14</f>
        <v>959</v>
      </c>
      <c r="D5" s="34">
        <f>'Pension and OPRB'!P14</f>
        <v>1039</v>
      </c>
      <c r="E5" s="34">
        <f>'Pension and OPRB'!Q14</f>
        <v>991</v>
      </c>
      <c r="F5" s="34">
        <f>'Pension and OPRB'!R14</f>
        <v>1014</v>
      </c>
      <c r="G5" s="46">
        <f>'Pension and OPRB'!S14</f>
        <v>1042</v>
      </c>
    </row>
    <row r="6" spans="1:7" x14ac:dyDescent="0.2">
      <c r="A6" s="12" t="s">
        <v>111</v>
      </c>
      <c r="B6" s="34">
        <f>'Other Employee Future Benefits'!H14</f>
        <v>-136</v>
      </c>
      <c r="C6" s="34">
        <f>'Other Employee Future Benefits'!I14</f>
        <v>118</v>
      </c>
      <c r="D6" s="34">
        <f>'Other Employee Future Benefits'!J14</f>
        <v>122</v>
      </c>
      <c r="E6" s="34">
        <f>'Other Employee Future Benefits'!K14</f>
        <v>122</v>
      </c>
      <c r="F6" s="34">
        <f>'Other Employee Future Benefits'!L14</f>
        <v>115</v>
      </c>
      <c r="G6" s="46">
        <f>'Other Employee Future Benefits'!M14</f>
        <v>87</v>
      </c>
    </row>
    <row r="7" spans="1:7" x14ac:dyDescent="0.2">
      <c r="A7" s="12" t="s">
        <v>63</v>
      </c>
      <c r="B7" s="34">
        <f>'Other TBS Pensions'!B6+'Other TBS Pensions'!B7</f>
        <v>39</v>
      </c>
      <c r="C7" s="34">
        <f>'Other TBS Pensions'!C9</f>
        <v>86</v>
      </c>
      <c r="D7" s="34">
        <f>'Other TBS Pensions'!D9</f>
        <v>47</v>
      </c>
      <c r="E7" s="34">
        <f>'Other TBS Pensions'!E9</f>
        <v>48</v>
      </c>
      <c r="F7" s="34">
        <f>'Other TBS Pensions'!F9</f>
        <v>52</v>
      </c>
      <c r="G7" s="46">
        <f>'Other TBS Pensions'!G9</f>
        <v>55</v>
      </c>
    </row>
    <row r="8" spans="1:7" x14ac:dyDescent="0.2">
      <c r="A8" s="12" t="s">
        <v>79</v>
      </c>
      <c r="B8" s="34">
        <f>2-8+1</f>
        <v>-5</v>
      </c>
      <c r="C8" s="34"/>
      <c r="D8" s="34"/>
      <c r="E8" s="34"/>
      <c r="F8" s="34"/>
      <c r="G8" s="46"/>
    </row>
    <row r="9" spans="1:7" x14ac:dyDescent="0.2">
      <c r="A9" s="275" t="s">
        <v>67</v>
      </c>
      <c r="B9" s="49">
        <f>SUM(B5:B8)</f>
        <v>987</v>
      </c>
      <c r="C9" s="49">
        <f>SUM(C5:C7)</f>
        <v>1163</v>
      </c>
      <c r="D9" s="49">
        <f>SUM(D5:D7)</f>
        <v>1208</v>
      </c>
      <c r="E9" s="49">
        <f>SUM(E5:E7)</f>
        <v>1161</v>
      </c>
      <c r="F9" s="49">
        <f>SUM(F5:F7)</f>
        <v>1181</v>
      </c>
      <c r="G9" s="52">
        <f>SUM(G5:G7)</f>
        <v>1184</v>
      </c>
    </row>
    <row r="10" spans="1:7" x14ac:dyDescent="0.2">
      <c r="A10" s="12" t="s">
        <v>65</v>
      </c>
      <c r="B10" s="34">
        <f>'Pension and OPRB'!N7</f>
        <v>110</v>
      </c>
      <c r="C10" s="34">
        <f>'Pension and OPRB'!O7</f>
        <v>-502</v>
      </c>
      <c r="D10" s="34">
        <f>'Pension and OPRB'!P7</f>
        <v>-531</v>
      </c>
      <c r="E10" s="34">
        <f>'Pension and OPRB'!Q7</f>
        <v>-778</v>
      </c>
      <c r="F10" s="34">
        <f>'Pension and OPRB'!R7</f>
        <v>-995</v>
      </c>
      <c r="G10" s="46">
        <f>'Pension and OPRB'!S7</f>
        <v>-995</v>
      </c>
    </row>
    <row r="11" spans="1:7" x14ac:dyDescent="0.2">
      <c r="A11" s="12" t="s">
        <v>91</v>
      </c>
      <c r="B11" s="34">
        <f>'Pension and OPRB'!N16</f>
        <v>747</v>
      </c>
      <c r="C11" s="34">
        <f>'Pension and OPRB'!O16</f>
        <v>628</v>
      </c>
      <c r="D11" s="34">
        <f>'Pension and OPRB'!P16</f>
        <v>554</v>
      </c>
      <c r="E11" s="34">
        <f>'Pension and OPRB'!Q16</f>
        <v>1124</v>
      </c>
      <c r="F11" s="34">
        <f>'Pension and OPRB'!R16</f>
        <v>1197</v>
      </c>
      <c r="G11" s="46">
        <f>'Pension and OPRB'!S16</f>
        <v>1197</v>
      </c>
    </row>
    <row r="12" spans="1:7" x14ac:dyDescent="0.2">
      <c r="A12" s="44" t="s">
        <v>90</v>
      </c>
      <c r="B12" s="34">
        <f>'Pension and OPRB'!N17</f>
        <v>190</v>
      </c>
      <c r="C12" s="34">
        <f>'Pension and OPRB'!O17</f>
        <v>202</v>
      </c>
      <c r="D12" s="34">
        <f>'Pension and OPRB'!P17</f>
        <v>232</v>
      </c>
      <c r="E12" s="34">
        <f>'Pension and OPRB'!Q17</f>
        <v>246</v>
      </c>
      <c r="F12" s="34">
        <f>'Pension and OPRB'!R17</f>
        <v>260</v>
      </c>
      <c r="G12" s="46">
        <f>'Pension and OPRB'!S17</f>
        <v>260</v>
      </c>
    </row>
    <row r="13" spans="1:7" ht="13.5" thickBot="1" x14ac:dyDescent="0.25">
      <c r="A13" s="276" t="s">
        <v>128</v>
      </c>
      <c r="B13" s="277">
        <f>SUM(B9:B12)</f>
        <v>2034</v>
      </c>
      <c r="C13" s="277">
        <f t="shared" ref="C13:G13" si="0">SUM(C9:C12)</f>
        <v>1491</v>
      </c>
      <c r="D13" s="277">
        <f>SUM(D9:D12)</f>
        <v>1463</v>
      </c>
      <c r="E13" s="277">
        <f t="shared" si="0"/>
        <v>1753</v>
      </c>
      <c r="F13" s="277">
        <f t="shared" si="0"/>
        <v>1643</v>
      </c>
      <c r="G13" s="278">
        <f t="shared" si="0"/>
        <v>1646</v>
      </c>
    </row>
    <row r="14" spans="1:7" outlineLevel="1" x14ac:dyDescent="0.2">
      <c r="A14" s="188" t="s">
        <v>72</v>
      </c>
      <c r="B14" s="34"/>
      <c r="C14" s="34"/>
      <c r="D14" s="34"/>
      <c r="E14" s="34"/>
      <c r="F14" s="34"/>
      <c r="G14" s="34"/>
    </row>
    <row r="15" spans="1:7" outlineLevel="1" x14ac:dyDescent="0.2">
      <c r="A15" s="4" t="s">
        <v>61</v>
      </c>
      <c r="B15" s="34">
        <f>'Pension and OPRB'!N30</f>
        <v>0</v>
      </c>
      <c r="C15" s="34">
        <f>'Pension and OPRB'!O30</f>
        <v>1001.5051652892562</v>
      </c>
      <c r="D15" s="34">
        <f>'Pension and OPRB'!P30</f>
        <v>896.47391528925618</v>
      </c>
      <c r="E15" s="34">
        <f>'Pension and OPRB'!Q30</f>
        <v>854.5625</v>
      </c>
      <c r="F15" s="34">
        <f>'Pension and OPRB'!R30</f>
        <v>866.5625</v>
      </c>
      <c r="G15" s="34">
        <f>'Pension and OPRB'!S30</f>
        <v>895.5625</v>
      </c>
    </row>
    <row r="16" spans="1:7" outlineLevel="1" x14ac:dyDescent="0.2">
      <c r="A16" s="4" t="s">
        <v>62</v>
      </c>
      <c r="B16" s="34">
        <f>'Other Employee Future Benefits'!H25</f>
        <v>0</v>
      </c>
      <c r="C16" s="34">
        <f>'Other Employee Future Benefits'!I25</f>
        <v>108</v>
      </c>
      <c r="D16" s="34">
        <f>'Other Employee Future Benefits'!J25</f>
        <v>123</v>
      </c>
      <c r="E16" s="34">
        <f>'Other Employee Future Benefits'!K25</f>
        <v>123</v>
      </c>
      <c r="F16" s="34">
        <f>'Other Employee Future Benefits'!L25</f>
        <v>116</v>
      </c>
      <c r="G16" s="34">
        <f>'Other Employee Future Benefits'!M25</f>
        <v>89</v>
      </c>
    </row>
    <row r="17" spans="1:7" outlineLevel="1" x14ac:dyDescent="0.2">
      <c r="A17" t="s">
        <v>63</v>
      </c>
      <c r="B17" s="34">
        <f>'Other TBS Pensions'!B12+'Other TBS Pensions'!B13</f>
        <v>0</v>
      </c>
      <c r="C17" s="34">
        <f>'Other TBS Pensions'!C15</f>
        <v>43</v>
      </c>
      <c r="D17" s="34">
        <f>'Other TBS Pensions'!D15</f>
        <v>41</v>
      </c>
      <c r="E17" s="34">
        <f>'Other TBS Pensions'!E15</f>
        <v>41</v>
      </c>
      <c r="F17" s="34">
        <f>'Other TBS Pensions'!F15</f>
        <v>41</v>
      </c>
      <c r="G17" s="34">
        <f>'Other TBS Pensions'!G15</f>
        <v>41</v>
      </c>
    </row>
    <row r="18" spans="1:7" outlineLevel="1" x14ac:dyDescent="0.2">
      <c r="A18" s="47" t="s">
        <v>66</v>
      </c>
      <c r="B18" s="189">
        <f>SUM(B15:B17)</f>
        <v>0</v>
      </c>
      <c r="C18" s="189">
        <f t="shared" ref="C18:G18" si="1">SUM(C15:C17)</f>
        <v>1152.5051652892562</v>
      </c>
      <c r="D18" s="189">
        <f t="shared" si="1"/>
        <v>1060.4739152892562</v>
      </c>
      <c r="E18" s="189">
        <f t="shared" si="1"/>
        <v>1018.5625</v>
      </c>
      <c r="F18" s="189">
        <f t="shared" si="1"/>
        <v>1023.5625</v>
      </c>
      <c r="G18" s="189">
        <f t="shared" si="1"/>
        <v>1025.5625</v>
      </c>
    </row>
    <row r="19" spans="1:7" outlineLevel="1" x14ac:dyDescent="0.2">
      <c r="A19" t="s">
        <v>65</v>
      </c>
      <c r="B19" s="34">
        <f>'Pension and OPRB'!N23</f>
        <v>0</v>
      </c>
      <c r="C19" s="34">
        <f>'Pension and OPRB'!O23</f>
        <v>-452</v>
      </c>
      <c r="D19" s="34">
        <f>'Pension and OPRB'!P23</f>
        <v>-820</v>
      </c>
      <c r="E19" s="34">
        <f>'Pension and OPRB'!Q23</f>
        <v>-1110</v>
      </c>
      <c r="F19" s="34">
        <f>'Pension and OPRB'!R23</f>
        <v>-1110</v>
      </c>
      <c r="G19" s="34">
        <f>'Pension and OPRB'!S23</f>
        <v>-1110</v>
      </c>
    </row>
    <row r="20" spans="1:7" outlineLevel="1" x14ac:dyDescent="0.2">
      <c r="A20" s="4" t="s">
        <v>91</v>
      </c>
      <c r="B20" s="34">
        <f>'Pension and OPRB'!N32</f>
        <v>0</v>
      </c>
      <c r="C20" s="34">
        <f>'Pension and OPRB'!O32</f>
        <v>631</v>
      </c>
      <c r="D20" s="34">
        <f>'Pension and OPRB'!P32</f>
        <v>548</v>
      </c>
      <c r="E20" s="34">
        <f>'Pension and OPRB'!Q32</f>
        <v>537</v>
      </c>
      <c r="F20" s="34">
        <f>'Pension and OPRB'!R32</f>
        <v>537</v>
      </c>
      <c r="G20" s="34">
        <f>'Pension and OPRB'!S32</f>
        <v>537</v>
      </c>
    </row>
    <row r="21" spans="1:7" outlineLevel="1" x14ac:dyDescent="0.2">
      <c r="A21" s="3" t="s">
        <v>90</v>
      </c>
      <c r="B21" s="34">
        <f>'Pension and OPRB'!N33</f>
        <v>0</v>
      </c>
      <c r="C21" s="34">
        <f>'Pension and OPRB'!O33</f>
        <v>187</v>
      </c>
      <c r="D21" s="34">
        <f>'Pension and OPRB'!P33</f>
        <v>172</v>
      </c>
      <c r="E21" s="34">
        <f>'Pension and OPRB'!Q33</f>
        <v>166</v>
      </c>
      <c r="F21" s="34">
        <f>'Pension and OPRB'!R33</f>
        <v>166</v>
      </c>
      <c r="G21" s="34">
        <f>'Pension and OPRB'!S33</f>
        <v>166</v>
      </c>
    </row>
    <row r="22" spans="1:7" outlineLevel="1" x14ac:dyDescent="0.2">
      <c r="A22" s="48" t="s">
        <v>68</v>
      </c>
      <c r="B22" s="49">
        <f>SUM(B18:B21)</f>
        <v>0</v>
      </c>
      <c r="C22" s="49">
        <f t="shared" ref="C22:G22" si="2">SUM(C18:C21)</f>
        <v>1518.5051652892562</v>
      </c>
      <c r="D22" s="49">
        <f t="shared" si="2"/>
        <v>960.47391528925618</v>
      </c>
      <c r="E22" s="49">
        <f t="shared" si="2"/>
        <v>611.5625</v>
      </c>
      <c r="F22" s="49">
        <f t="shared" si="2"/>
        <v>616.5625</v>
      </c>
      <c r="G22" s="49">
        <f t="shared" si="2"/>
        <v>618.5625</v>
      </c>
    </row>
    <row r="23" spans="1:7" outlineLevel="1" x14ac:dyDescent="0.2">
      <c r="A23" s="53"/>
      <c r="B23" s="55"/>
      <c r="C23" s="55"/>
      <c r="D23" s="55"/>
      <c r="E23" s="55"/>
      <c r="F23" s="55"/>
      <c r="G23" s="55"/>
    </row>
    <row r="24" spans="1:7" outlineLevel="1" x14ac:dyDescent="0.2">
      <c r="A24" s="266" t="s">
        <v>112</v>
      </c>
      <c r="B24" s="227"/>
      <c r="C24" s="227"/>
      <c r="D24" s="227"/>
      <c r="E24" s="227"/>
      <c r="F24" s="227"/>
      <c r="G24" s="227"/>
    </row>
    <row r="25" spans="1:7" outlineLevel="1" x14ac:dyDescent="0.2">
      <c r="A25" s="220" t="s">
        <v>61</v>
      </c>
      <c r="B25" s="227">
        <f>'Pension and OPRB'!N40</f>
        <v>0</v>
      </c>
      <c r="C25" s="227">
        <f>'Pension and OPRB'!O45</f>
        <v>1001.5051652892562</v>
      </c>
      <c r="D25" s="227">
        <f>'Pension and OPRB'!P45</f>
        <v>896.47391528925618</v>
      </c>
      <c r="E25" s="227">
        <f>'Pension and OPRB'!Q45</f>
        <v>854.5625</v>
      </c>
      <c r="F25" s="227">
        <f>'Pension and OPRB'!R45</f>
        <v>866.5625</v>
      </c>
      <c r="G25" s="227">
        <f>'Pension and OPRB'!S45</f>
        <v>895.5625</v>
      </c>
    </row>
    <row r="26" spans="1:7" outlineLevel="1" x14ac:dyDescent="0.2">
      <c r="A26" s="220" t="s">
        <v>62</v>
      </c>
      <c r="B26" s="227">
        <f>'Other Employee Future Benefits'!H35</f>
        <v>0</v>
      </c>
      <c r="C26" s="227">
        <f>'Other Employee Future Benefits'!I25</f>
        <v>108</v>
      </c>
      <c r="D26" s="227">
        <f>'Other Employee Future Benefits'!J25</f>
        <v>123</v>
      </c>
      <c r="E26" s="227">
        <f>'Other Employee Future Benefits'!K25</f>
        <v>123</v>
      </c>
      <c r="F26" s="227">
        <f>'Other Employee Future Benefits'!L25</f>
        <v>116</v>
      </c>
      <c r="G26" s="227">
        <f>'Other Employee Future Benefits'!M25</f>
        <v>89</v>
      </c>
    </row>
    <row r="27" spans="1:7" outlineLevel="1" x14ac:dyDescent="0.2">
      <c r="A27" s="267" t="s">
        <v>63</v>
      </c>
      <c r="B27" s="227">
        <f>'Other TBS Pensions'!B23+'Other TBS Pensions'!B24</f>
        <v>0</v>
      </c>
      <c r="C27" s="227">
        <f>'Other TBS Pensions'!C15</f>
        <v>43</v>
      </c>
      <c r="D27" s="227">
        <f>'Other TBS Pensions'!D15</f>
        <v>41</v>
      </c>
      <c r="E27" s="227">
        <f>'Other TBS Pensions'!E15</f>
        <v>41</v>
      </c>
      <c r="F27" s="227">
        <f>'Other TBS Pensions'!F15</f>
        <v>41</v>
      </c>
      <c r="G27" s="227">
        <f>'Other TBS Pensions'!G15</f>
        <v>41</v>
      </c>
    </row>
    <row r="28" spans="1:7" outlineLevel="1" x14ac:dyDescent="0.2">
      <c r="A28" s="268" t="s">
        <v>66</v>
      </c>
      <c r="B28" s="269">
        <f>SUM(B25:B27)</f>
        <v>0</v>
      </c>
      <c r="C28" s="269">
        <f t="shared" ref="C28:G28" si="3">SUM(C25:C27)</f>
        <v>1152.5051652892562</v>
      </c>
      <c r="D28" s="269">
        <f t="shared" si="3"/>
        <v>1060.4739152892562</v>
      </c>
      <c r="E28" s="269">
        <f t="shared" si="3"/>
        <v>1018.5625</v>
      </c>
      <c r="F28" s="269">
        <f t="shared" si="3"/>
        <v>1023.5625</v>
      </c>
      <c r="G28" s="269">
        <f t="shared" si="3"/>
        <v>1025.5625</v>
      </c>
    </row>
    <row r="29" spans="1:7" outlineLevel="1" x14ac:dyDescent="0.2">
      <c r="A29" s="267" t="s">
        <v>65</v>
      </c>
      <c r="B29" s="227">
        <f>'Pension and OPRB'!N32</f>
        <v>0</v>
      </c>
      <c r="C29" s="227">
        <f>'Pension and OPRB'!O38</f>
        <v>-452</v>
      </c>
      <c r="D29" s="227">
        <f>'Pension and OPRB'!P38</f>
        <v>-820</v>
      </c>
      <c r="E29" s="227">
        <f>'Pension and OPRB'!Q38</f>
        <v>-1110</v>
      </c>
      <c r="F29" s="227">
        <f>'Pension and OPRB'!R38</f>
        <v>-1110</v>
      </c>
      <c r="G29" s="227">
        <f>'Pension and OPRB'!S38</f>
        <v>-1110</v>
      </c>
    </row>
    <row r="30" spans="1:7" outlineLevel="1" x14ac:dyDescent="0.2">
      <c r="A30" s="220" t="s">
        <v>95</v>
      </c>
      <c r="B30" s="227" t="e">
        <f>'Pension and OPRB'!#REF!</f>
        <v>#REF!</v>
      </c>
      <c r="C30" s="227">
        <f>'Pension and OPRB'!O47</f>
        <v>631</v>
      </c>
      <c r="D30" s="227">
        <f>'Pension and OPRB'!P47</f>
        <v>556</v>
      </c>
      <c r="E30" s="227">
        <f>'Pension and OPRB'!Q47</f>
        <v>1120</v>
      </c>
      <c r="F30" s="227">
        <f>'Pension and OPRB'!R47</f>
        <v>1186</v>
      </c>
      <c r="G30" s="227">
        <f>'Pension and OPRB'!S47</f>
        <v>1186</v>
      </c>
    </row>
    <row r="31" spans="1:7" outlineLevel="1" x14ac:dyDescent="0.2">
      <c r="A31" s="220" t="s">
        <v>96</v>
      </c>
      <c r="B31" s="227">
        <f>'Pension and OPRB'!N42</f>
        <v>0</v>
      </c>
      <c r="C31" s="227">
        <f>'Pension and OPRB'!O48</f>
        <v>209</v>
      </c>
      <c r="D31" s="227">
        <f>'Pension and OPRB'!P48</f>
        <v>245</v>
      </c>
      <c r="E31" s="227">
        <f>'Pension and OPRB'!Q48</f>
        <v>264</v>
      </c>
      <c r="F31" s="227">
        <f>'Pension and OPRB'!R48</f>
        <v>286</v>
      </c>
      <c r="G31" s="227">
        <f>'Pension and OPRB'!S48</f>
        <v>286</v>
      </c>
    </row>
    <row r="32" spans="1:7" outlineLevel="1" x14ac:dyDescent="0.2">
      <c r="A32" s="268" t="s">
        <v>68</v>
      </c>
      <c r="B32" s="236" t="e">
        <f t="shared" ref="B32:G32" si="4">SUM(B28:B31)</f>
        <v>#REF!</v>
      </c>
      <c r="C32" s="236">
        <f t="shared" si="4"/>
        <v>1540.5051652892562</v>
      </c>
      <c r="D32" s="236">
        <f t="shared" si="4"/>
        <v>1041.4739152892562</v>
      </c>
      <c r="E32" s="236">
        <f t="shared" si="4"/>
        <v>1292.5625</v>
      </c>
      <c r="F32" s="236">
        <f t="shared" si="4"/>
        <v>1385.5625</v>
      </c>
      <c r="G32" s="236">
        <f t="shared" si="4"/>
        <v>1387.5625</v>
      </c>
    </row>
    <row r="33" spans="1:7" ht="13.5" thickBot="1" x14ac:dyDescent="0.25">
      <c r="B33" s="34"/>
      <c r="C33" s="34"/>
      <c r="D33" s="34"/>
      <c r="E33" s="34"/>
      <c r="F33" s="34"/>
      <c r="G33" s="34"/>
    </row>
    <row r="34" spans="1:7" outlineLevel="1" x14ac:dyDescent="0.2">
      <c r="A34" s="79" t="s">
        <v>83</v>
      </c>
      <c r="B34" s="194" t="s">
        <v>10</v>
      </c>
      <c r="C34" s="194" t="s">
        <v>11</v>
      </c>
      <c r="D34" s="194" t="s">
        <v>12</v>
      </c>
      <c r="E34" s="194" t="s">
        <v>49</v>
      </c>
      <c r="F34" s="194" t="s">
        <v>50</v>
      </c>
      <c r="G34" s="194" t="s">
        <v>51</v>
      </c>
    </row>
    <row r="35" spans="1:7" outlineLevel="1" x14ac:dyDescent="0.2">
      <c r="A35" s="84" t="s">
        <v>61</v>
      </c>
      <c r="B35" s="192">
        <f t="shared" ref="B35:G37" si="5">B5-B15</f>
        <v>1089</v>
      </c>
      <c r="C35" s="192">
        <f t="shared" si="5"/>
        <v>-42.505165289256183</v>
      </c>
      <c r="D35" s="192">
        <f t="shared" si="5"/>
        <v>142.52608471074382</v>
      </c>
      <c r="E35" s="192">
        <f t="shared" si="5"/>
        <v>136.4375</v>
      </c>
      <c r="F35" s="192">
        <f t="shared" si="5"/>
        <v>147.4375</v>
      </c>
      <c r="G35" s="192">
        <f t="shared" si="5"/>
        <v>146.4375</v>
      </c>
    </row>
    <row r="36" spans="1:7" outlineLevel="1" x14ac:dyDescent="0.2">
      <c r="A36" s="84" t="s">
        <v>62</v>
      </c>
      <c r="B36" s="192">
        <f t="shared" si="5"/>
        <v>-136</v>
      </c>
      <c r="C36" s="192">
        <f t="shared" si="5"/>
        <v>10</v>
      </c>
      <c r="D36" s="192">
        <f t="shared" si="5"/>
        <v>-1</v>
      </c>
      <c r="E36" s="192">
        <f t="shared" si="5"/>
        <v>-1</v>
      </c>
      <c r="F36" s="192">
        <f t="shared" si="5"/>
        <v>-1</v>
      </c>
      <c r="G36" s="192">
        <f t="shared" si="5"/>
        <v>-2</v>
      </c>
    </row>
    <row r="37" spans="1:7" outlineLevel="1" x14ac:dyDescent="0.2">
      <c r="A37" s="191" t="s">
        <v>63</v>
      </c>
      <c r="B37" s="192">
        <f t="shared" si="5"/>
        <v>39</v>
      </c>
      <c r="C37" s="192">
        <f t="shared" si="5"/>
        <v>43</v>
      </c>
      <c r="D37" s="192">
        <f t="shared" si="5"/>
        <v>6</v>
      </c>
      <c r="E37" s="192">
        <f t="shared" si="5"/>
        <v>7</v>
      </c>
      <c r="F37" s="192">
        <f t="shared" si="5"/>
        <v>11</v>
      </c>
      <c r="G37" s="192">
        <f t="shared" si="5"/>
        <v>14</v>
      </c>
    </row>
    <row r="38" spans="1:7" ht="15.75" outlineLevel="1" x14ac:dyDescent="0.25">
      <c r="A38" s="197" t="s">
        <v>64</v>
      </c>
      <c r="B38" s="99">
        <f>SUM(B35:B37)</f>
        <v>992</v>
      </c>
      <c r="C38" s="99">
        <f t="shared" ref="C38:G38" si="6">SUM(C35:C37)</f>
        <v>10.494834710743817</v>
      </c>
      <c r="D38" s="99">
        <f t="shared" si="6"/>
        <v>147.52608471074382</v>
      </c>
      <c r="E38" s="99">
        <f t="shared" si="6"/>
        <v>142.4375</v>
      </c>
      <c r="F38" s="99">
        <f t="shared" si="6"/>
        <v>157.4375</v>
      </c>
      <c r="G38" s="99">
        <f t="shared" si="6"/>
        <v>158.4375</v>
      </c>
    </row>
    <row r="39" spans="1:7" outlineLevel="1" x14ac:dyDescent="0.2">
      <c r="A39" s="191" t="s">
        <v>65</v>
      </c>
      <c r="B39" s="192">
        <f t="shared" ref="B39:G39" si="7">B10-B19</f>
        <v>110</v>
      </c>
      <c r="C39" s="192">
        <f t="shared" si="7"/>
        <v>-50</v>
      </c>
      <c r="D39" s="192">
        <f t="shared" si="7"/>
        <v>289</v>
      </c>
      <c r="E39" s="192">
        <f t="shared" si="7"/>
        <v>332</v>
      </c>
      <c r="F39" s="192">
        <f t="shared" si="7"/>
        <v>115</v>
      </c>
      <c r="G39" s="192">
        <f t="shared" si="7"/>
        <v>115</v>
      </c>
    </row>
    <row r="40" spans="1:7" outlineLevel="1" x14ac:dyDescent="0.2">
      <c r="A40" s="84" t="s">
        <v>91</v>
      </c>
      <c r="B40" s="195">
        <f>B11-B20+13</f>
        <v>760</v>
      </c>
      <c r="C40" s="192">
        <f t="shared" ref="C40:G41" si="8">C11-C20</f>
        <v>-3</v>
      </c>
      <c r="D40" s="192">
        <f t="shared" si="8"/>
        <v>6</v>
      </c>
      <c r="E40" s="192">
        <f t="shared" si="8"/>
        <v>587</v>
      </c>
      <c r="F40" s="192">
        <f t="shared" si="8"/>
        <v>660</v>
      </c>
      <c r="G40" s="192">
        <f t="shared" si="8"/>
        <v>660</v>
      </c>
    </row>
    <row r="41" spans="1:7" outlineLevel="1" x14ac:dyDescent="0.2">
      <c r="A41" s="84" t="s">
        <v>90</v>
      </c>
      <c r="B41" s="192">
        <f>B12-B21</f>
        <v>190</v>
      </c>
      <c r="C41" s="192">
        <f t="shared" si="8"/>
        <v>15</v>
      </c>
      <c r="D41" s="192">
        <f t="shared" si="8"/>
        <v>60</v>
      </c>
      <c r="E41" s="192">
        <f t="shared" si="8"/>
        <v>80</v>
      </c>
      <c r="F41" s="192">
        <f t="shared" si="8"/>
        <v>94</v>
      </c>
      <c r="G41" s="192">
        <f t="shared" si="8"/>
        <v>94</v>
      </c>
    </row>
    <row r="42" spans="1:7" ht="15" outlineLevel="1" x14ac:dyDescent="0.25">
      <c r="A42" s="193" t="s">
        <v>68</v>
      </c>
      <c r="B42" s="196">
        <f>SUM(B38:B41)</f>
        <v>2052</v>
      </c>
      <c r="C42" s="196">
        <f t="shared" ref="C42:G42" si="9">SUM(C38:C41)</f>
        <v>-27.505165289256183</v>
      </c>
      <c r="D42" s="196">
        <f t="shared" si="9"/>
        <v>502.52608471074382</v>
      </c>
      <c r="E42" s="196">
        <f t="shared" si="9"/>
        <v>1141.4375</v>
      </c>
      <c r="F42" s="196">
        <f t="shared" si="9"/>
        <v>1026.4375</v>
      </c>
      <c r="G42" s="196">
        <f t="shared" si="9"/>
        <v>1027.4375</v>
      </c>
    </row>
    <row r="43" spans="1:7" s="2" customFormat="1" ht="15.75" thickBot="1" x14ac:dyDescent="0.3">
      <c r="A43" s="53"/>
      <c r="B43" s="122"/>
      <c r="C43" s="122"/>
      <c r="D43" s="122"/>
      <c r="E43" s="122"/>
      <c r="F43" s="122"/>
      <c r="G43" s="122"/>
    </row>
    <row r="44" spans="1:7" s="2" customFormat="1" ht="25.5" x14ac:dyDescent="0.2">
      <c r="A44" s="271" t="s">
        <v>94</v>
      </c>
      <c r="B44" s="270" t="s">
        <v>10</v>
      </c>
      <c r="C44" s="270" t="s">
        <v>11</v>
      </c>
      <c r="D44" s="270" t="s">
        <v>12</v>
      </c>
      <c r="E44" s="270" t="s">
        <v>49</v>
      </c>
      <c r="F44" s="270" t="s">
        <v>50</v>
      </c>
      <c r="G44" s="279" t="s">
        <v>51</v>
      </c>
    </row>
    <row r="45" spans="1:7" s="2" customFormat="1" x14ac:dyDescent="0.2">
      <c r="A45" s="280"/>
      <c r="B45" s="272"/>
      <c r="C45" s="272"/>
      <c r="D45" s="272"/>
      <c r="E45" s="272"/>
      <c r="F45" s="272"/>
      <c r="G45" s="281"/>
    </row>
    <row r="46" spans="1:7" s="2" customFormat="1" x14ac:dyDescent="0.2">
      <c r="A46" s="219" t="s">
        <v>61</v>
      </c>
      <c r="B46" s="226">
        <f>B14-B25</f>
        <v>0</v>
      </c>
      <c r="C46" s="226">
        <f t="shared" ref="C46:G48" si="10">C5-C25</f>
        <v>-42.505165289256183</v>
      </c>
      <c r="D46" s="226">
        <f t="shared" si="10"/>
        <v>142.52608471074382</v>
      </c>
      <c r="E46" s="226">
        <f t="shared" si="10"/>
        <v>136.4375</v>
      </c>
      <c r="F46" s="226">
        <f t="shared" si="10"/>
        <v>147.4375</v>
      </c>
      <c r="G46" s="254">
        <f t="shared" si="10"/>
        <v>146.4375</v>
      </c>
    </row>
    <row r="47" spans="1:7" s="2" customFormat="1" x14ac:dyDescent="0.2">
      <c r="A47" s="219" t="s">
        <v>62</v>
      </c>
      <c r="B47" s="226">
        <f>B15-B26</f>
        <v>0</v>
      </c>
      <c r="C47" s="226">
        <f t="shared" si="10"/>
        <v>10</v>
      </c>
      <c r="D47" s="226">
        <f t="shared" si="10"/>
        <v>-1</v>
      </c>
      <c r="E47" s="226">
        <f t="shared" si="10"/>
        <v>-1</v>
      </c>
      <c r="F47" s="226">
        <f t="shared" si="10"/>
        <v>-1</v>
      </c>
      <c r="G47" s="254">
        <f t="shared" si="10"/>
        <v>-2</v>
      </c>
    </row>
    <row r="48" spans="1:7" s="2" customFormat="1" x14ac:dyDescent="0.2">
      <c r="A48" s="219" t="s">
        <v>93</v>
      </c>
      <c r="B48" s="226">
        <f>B16-B27</f>
        <v>0</v>
      </c>
      <c r="C48" s="226">
        <f t="shared" si="10"/>
        <v>43</v>
      </c>
      <c r="D48" s="226">
        <f t="shared" si="10"/>
        <v>6</v>
      </c>
      <c r="E48" s="226">
        <f t="shared" si="10"/>
        <v>7</v>
      </c>
      <c r="F48" s="226">
        <f t="shared" si="10"/>
        <v>11</v>
      </c>
      <c r="G48" s="254">
        <f t="shared" si="10"/>
        <v>14</v>
      </c>
    </row>
    <row r="49" spans="1:7" s="2" customFormat="1" ht="15.75" x14ac:dyDescent="0.25">
      <c r="A49" s="282" t="s">
        <v>64</v>
      </c>
      <c r="B49" s="236">
        <f>SUM(B46:B48)</f>
        <v>0</v>
      </c>
      <c r="C49" s="236">
        <f t="shared" ref="C49" si="11">SUM(C46:C48)</f>
        <v>10.494834710743817</v>
      </c>
      <c r="D49" s="236">
        <f t="shared" ref="D49:G49" si="12">SUM(D46:D48)</f>
        <v>147.52608471074382</v>
      </c>
      <c r="E49" s="236">
        <f t="shared" si="12"/>
        <v>142.4375</v>
      </c>
      <c r="F49" s="236">
        <f t="shared" si="12"/>
        <v>157.4375</v>
      </c>
      <c r="G49" s="283">
        <f t="shared" si="12"/>
        <v>158.4375</v>
      </c>
    </row>
    <row r="50" spans="1:7" s="2" customFormat="1" x14ac:dyDescent="0.2">
      <c r="A50" s="219" t="s">
        <v>65</v>
      </c>
      <c r="B50" s="226">
        <f>B19-B29</f>
        <v>0</v>
      </c>
      <c r="C50" s="226">
        <f t="shared" ref="C50:G52" si="13">C10-C29</f>
        <v>-50</v>
      </c>
      <c r="D50" s="226">
        <f t="shared" si="13"/>
        <v>289</v>
      </c>
      <c r="E50" s="226">
        <f t="shared" si="13"/>
        <v>332</v>
      </c>
      <c r="F50" s="226">
        <f t="shared" si="13"/>
        <v>115</v>
      </c>
      <c r="G50" s="254">
        <f t="shared" si="13"/>
        <v>115</v>
      </c>
    </row>
    <row r="51" spans="1:7" s="2" customFormat="1" x14ac:dyDescent="0.2">
      <c r="A51" s="219" t="s">
        <v>97</v>
      </c>
      <c r="B51" s="284" t="e">
        <f>B20-B30+13</f>
        <v>#REF!</v>
      </c>
      <c r="C51" s="226">
        <f t="shared" si="13"/>
        <v>-3</v>
      </c>
      <c r="D51" s="226">
        <f t="shared" si="13"/>
        <v>-2</v>
      </c>
      <c r="E51" s="226">
        <f t="shared" si="13"/>
        <v>4</v>
      </c>
      <c r="F51" s="226">
        <f t="shared" si="13"/>
        <v>11</v>
      </c>
      <c r="G51" s="254">
        <f t="shared" si="13"/>
        <v>11</v>
      </c>
    </row>
    <row r="52" spans="1:7" s="2" customFormat="1" x14ac:dyDescent="0.2">
      <c r="A52" s="219" t="s">
        <v>92</v>
      </c>
      <c r="B52" s="226">
        <f>B21-B31</f>
        <v>0</v>
      </c>
      <c r="C52" s="226">
        <f t="shared" si="13"/>
        <v>-7</v>
      </c>
      <c r="D52" s="226">
        <f t="shared" si="13"/>
        <v>-13</v>
      </c>
      <c r="E52" s="226">
        <f t="shared" si="13"/>
        <v>-18</v>
      </c>
      <c r="F52" s="226">
        <f t="shared" si="13"/>
        <v>-26</v>
      </c>
      <c r="G52" s="254">
        <f t="shared" si="13"/>
        <v>-26</v>
      </c>
    </row>
    <row r="53" spans="1:7" s="2" customFormat="1" ht="36" customHeight="1" thickBot="1" x14ac:dyDescent="0.3">
      <c r="A53" s="285" t="s">
        <v>129</v>
      </c>
      <c r="B53" s="286" t="e">
        <f>SUM(B49:B52)</f>
        <v>#REF!</v>
      </c>
      <c r="C53" s="286">
        <f t="shared" ref="C53" si="14">SUM(C49:C52)</f>
        <v>-49.505165289256183</v>
      </c>
      <c r="D53" s="286">
        <f t="shared" ref="D53:G53" si="15">SUM(D49:D52)</f>
        <v>421.52608471074382</v>
      </c>
      <c r="E53" s="286">
        <f t="shared" si="15"/>
        <v>460.4375</v>
      </c>
      <c r="F53" s="286">
        <f t="shared" si="15"/>
        <v>257.4375</v>
      </c>
      <c r="G53" s="287">
        <f t="shared" si="15"/>
        <v>258.4375</v>
      </c>
    </row>
    <row r="54" spans="1:7" s="2" customFormat="1" ht="15" x14ac:dyDescent="0.25">
      <c r="A54" s="53"/>
      <c r="B54" s="122"/>
      <c r="C54" s="122"/>
      <c r="D54" s="122"/>
      <c r="E54" s="122"/>
      <c r="F54" s="122"/>
      <c r="G54" s="122"/>
    </row>
    <row r="55" spans="1:7" s="2" customFormat="1" ht="15" x14ac:dyDescent="0.25">
      <c r="A55" s="53"/>
      <c r="B55" s="122"/>
      <c r="C55" s="122"/>
      <c r="D55" s="122"/>
      <c r="E55" s="122"/>
      <c r="F55" s="122"/>
      <c r="G55" s="122"/>
    </row>
    <row r="56" spans="1:7" s="2" customFormat="1" ht="15" x14ac:dyDescent="0.25">
      <c r="A56" s="53"/>
      <c r="B56" s="122"/>
      <c r="C56" s="122"/>
      <c r="D56" s="122"/>
      <c r="E56" s="122"/>
      <c r="F56" s="122"/>
      <c r="G56" s="122"/>
    </row>
    <row r="57" spans="1:7" s="2" customFormat="1" ht="15" x14ac:dyDescent="0.25">
      <c r="A57" s="53"/>
      <c r="B57" s="122"/>
      <c r="C57" s="122"/>
      <c r="D57" s="122"/>
      <c r="E57" s="122"/>
      <c r="F57" s="122"/>
      <c r="G57" s="122"/>
    </row>
    <row r="58" spans="1:7" s="2" customFormat="1" ht="15" x14ac:dyDescent="0.25">
      <c r="A58" s="53"/>
      <c r="B58" s="122"/>
      <c r="C58" s="122"/>
      <c r="D58" s="122"/>
      <c r="E58" s="122"/>
      <c r="F58" s="122"/>
      <c r="G58" s="122"/>
    </row>
    <row r="59" spans="1:7" s="2" customFormat="1" ht="15" x14ac:dyDescent="0.25">
      <c r="A59" s="53"/>
      <c r="B59" s="122"/>
      <c r="C59" s="122"/>
      <c r="D59" s="122"/>
      <c r="E59" s="122"/>
      <c r="F59" s="122"/>
      <c r="G59" s="122"/>
    </row>
    <row r="61" spans="1:7" ht="13.5" hidden="1" customHeight="1" outlineLevel="1" x14ac:dyDescent="0.2"/>
    <row r="62" spans="1:7" hidden="1" outlineLevel="1" x14ac:dyDescent="0.2">
      <c r="A62" t="s">
        <v>80</v>
      </c>
      <c r="B62" s="190">
        <f>B9</f>
        <v>987</v>
      </c>
    </row>
    <row r="63" spans="1:7" hidden="1" outlineLevel="1" x14ac:dyDescent="0.2">
      <c r="A63" t="s">
        <v>81</v>
      </c>
      <c r="B63">
        <v>34</v>
      </c>
    </row>
    <row r="64" spans="1:7" hidden="1" outlineLevel="1" x14ac:dyDescent="0.2">
      <c r="A64" t="s">
        <v>82</v>
      </c>
      <c r="B64" s="190">
        <f>SUM(B62:B63)</f>
        <v>1021</v>
      </c>
    </row>
    <row r="65" spans="2:7" hidden="1" outlineLevel="1" x14ac:dyDescent="0.2"/>
    <row r="66" spans="2:7" collapsed="1" x14ac:dyDescent="0.2">
      <c r="B66" s="190"/>
      <c r="C66" s="190"/>
      <c r="D66" s="190"/>
      <c r="E66" s="190"/>
      <c r="F66" s="190"/>
      <c r="G66" s="190"/>
    </row>
  </sheetData>
  <pageMargins left="0.70866141732283472" right="0.70866141732283472" top="0.74803149606299213" bottom="0.74803149606299213" header="0.31496062992125984" footer="0.31496062992125984"/>
  <pageSetup scale="65"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B1:V116"/>
  <sheetViews>
    <sheetView tabSelected="1" workbookViewId="0">
      <pane ySplit="4" topLeftCell="A56" activePane="bottomLeft" state="frozen"/>
      <selection activeCell="B46" sqref="B46"/>
      <selection pane="bottomLeft" activeCell="V70" sqref="V70"/>
    </sheetView>
  </sheetViews>
  <sheetFormatPr defaultRowHeight="12.75" outlineLevelRow="2" outlineLevelCol="1" x14ac:dyDescent="0.2"/>
  <cols>
    <col min="1" max="1" width="2" customWidth="1"/>
    <col min="2" max="2" width="3.140625" customWidth="1"/>
    <col min="3" max="3" width="77" customWidth="1"/>
    <col min="4" max="4" width="9.42578125" hidden="1" customWidth="1" outlineLevel="1"/>
    <col min="5" max="5" width="8.42578125" hidden="1" customWidth="1" outlineLevel="1"/>
    <col min="6" max="6" width="9" hidden="1" customWidth="1" outlineLevel="1"/>
    <col min="7" max="7" width="8.28515625" hidden="1" customWidth="1" outlineLevel="1"/>
    <col min="8" max="8" width="8.5703125" hidden="1" customWidth="1" outlineLevel="1"/>
    <col min="9" max="9" width="9.140625" hidden="1" customWidth="1" outlineLevel="1"/>
    <col min="10" max="10" width="9.140625" style="4" hidden="1" customWidth="1" outlineLevel="1"/>
    <col min="11" max="11" width="11" style="4" hidden="1" customWidth="1" outlineLevel="1"/>
    <col min="12" max="12" width="7.5703125" style="4" hidden="1" customWidth="1" outlineLevel="1" collapsed="1"/>
    <col min="13" max="13" width="9.140625" style="4" collapsed="1"/>
    <col min="14" max="14" width="10.7109375" style="4" customWidth="1"/>
    <col min="15" max="15" width="9.140625" style="4"/>
    <col min="16" max="16" width="9.5703125" style="3" bestFit="1" customWidth="1"/>
    <col min="17" max="17" width="9.5703125" style="4" bestFit="1" customWidth="1"/>
    <col min="18" max="19" width="9.5703125" style="3" bestFit="1" customWidth="1"/>
    <col min="20" max="20" width="2.5703125" style="3" customWidth="1"/>
  </cols>
  <sheetData>
    <row r="1" spans="2:21" x14ac:dyDescent="0.2">
      <c r="C1" s="1" t="s">
        <v>104</v>
      </c>
      <c r="D1" s="1"/>
      <c r="E1" s="1"/>
      <c r="F1" s="1"/>
      <c r="G1" s="1"/>
      <c r="H1" s="2"/>
      <c r="I1" s="2"/>
      <c r="J1" s="3"/>
      <c r="K1" s="3"/>
      <c r="Q1" s="3"/>
    </row>
    <row r="2" spans="2:21" x14ac:dyDescent="0.2">
      <c r="C2" s="5" t="s">
        <v>71</v>
      </c>
      <c r="H2" s="2"/>
      <c r="I2" s="2"/>
      <c r="J2" s="3"/>
      <c r="K2" s="3"/>
      <c r="L2" s="3"/>
      <c r="M2" s="3"/>
      <c r="N2" s="3"/>
      <c r="O2" s="3"/>
      <c r="Q2" s="3"/>
    </row>
    <row r="3" spans="2:21" ht="13.5" thickBot="1" x14ac:dyDescent="0.25">
      <c r="C3" s="6"/>
      <c r="H3" s="2"/>
      <c r="I3" s="2"/>
      <c r="J3" s="3"/>
      <c r="K3" s="3"/>
      <c r="Q3" s="3"/>
    </row>
    <row r="4" spans="2:21" ht="14.25" x14ac:dyDescent="0.2">
      <c r="B4" s="7"/>
      <c r="C4" s="8"/>
      <c r="D4" s="9" t="s">
        <v>0</v>
      </c>
      <c r="E4" s="9" t="s">
        <v>1</v>
      </c>
      <c r="F4" s="9" t="s">
        <v>2</v>
      </c>
      <c r="G4" s="9" t="s">
        <v>3</v>
      </c>
      <c r="H4" s="9" t="s">
        <v>4</v>
      </c>
      <c r="I4" s="9" t="s">
        <v>5</v>
      </c>
      <c r="J4" s="9" t="s">
        <v>6</v>
      </c>
      <c r="K4" s="9" t="s">
        <v>7</v>
      </c>
      <c r="L4" s="9" t="s">
        <v>8</v>
      </c>
      <c r="M4" s="9" t="s">
        <v>9</v>
      </c>
      <c r="N4" s="10" t="s">
        <v>10</v>
      </c>
      <c r="O4" s="10" t="s">
        <v>11</v>
      </c>
      <c r="P4" s="10" t="s">
        <v>12</v>
      </c>
      <c r="Q4" s="10" t="s">
        <v>49</v>
      </c>
      <c r="R4" s="10" t="s">
        <v>13</v>
      </c>
      <c r="S4" s="10" t="s">
        <v>14</v>
      </c>
      <c r="T4" s="11"/>
    </row>
    <row r="5" spans="2:21" ht="15" thickBot="1" x14ac:dyDescent="0.25">
      <c r="B5" s="12"/>
      <c r="C5" s="13"/>
      <c r="D5" s="14"/>
      <c r="E5" s="14"/>
      <c r="F5" s="13"/>
      <c r="G5" s="15"/>
      <c r="H5" s="15"/>
      <c r="I5" s="16"/>
      <c r="J5" s="16"/>
      <c r="K5" s="16" t="s">
        <v>15</v>
      </c>
      <c r="L5" s="16" t="s">
        <v>15</v>
      </c>
      <c r="M5" s="16" t="s">
        <v>15</v>
      </c>
      <c r="N5" s="16" t="s">
        <v>115</v>
      </c>
      <c r="O5" s="198" t="s">
        <v>16</v>
      </c>
      <c r="P5" s="18" t="s">
        <v>55</v>
      </c>
      <c r="Q5" s="18" t="s">
        <v>17</v>
      </c>
      <c r="R5" s="18" t="s">
        <v>17</v>
      </c>
      <c r="S5" s="18" t="s">
        <v>17</v>
      </c>
      <c r="T5" s="19"/>
    </row>
    <row r="6" spans="2:21" x14ac:dyDescent="0.2">
      <c r="B6" s="12"/>
      <c r="C6" s="20" t="s">
        <v>127</v>
      </c>
      <c r="D6" s="21"/>
      <c r="E6" s="21"/>
      <c r="F6" s="22"/>
      <c r="G6" s="23"/>
      <c r="H6" s="24"/>
      <c r="I6" s="25"/>
      <c r="J6" s="24"/>
      <c r="K6" s="24"/>
      <c r="L6" s="24"/>
      <c r="M6" s="24"/>
      <c r="N6" s="24"/>
      <c r="O6" s="24"/>
      <c r="P6" s="24"/>
      <c r="Q6" s="24"/>
      <c r="R6" s="24"/>
      <c r="S6" s="11"/>
      <c r="T6" s="19"/>
    </row>
    <row r="7" spans="2:21" x14ac:dyDescent="0.2">
      <c r="B7" s="12"/>
      <c r="C7" s="26" t="s">
        <v>18</v>
      </c>
      <c r="D7" s="27">
        <v>295</v>
      </c>
      <c r="E7" s="27">
        <v>345</v>
      </c>
      <c r="F7" s="28">
        <v>342</v>
      </c>
      <c r="G7" s="27">
        <v>50</v>
      </c>
      <c r="H7" s="27">
        <v>255</v>
      </c>
      <c r="I7" s="29">
        <v>522</v>
      </c>
      <c r="J7" s="30">
        <v>523</v>
      </c>
      <c r="K7" s="29">
        <v>895</v>
      </c>
      <c r="L7" s="29">
        <v>873</v>
      </c>
      <c r="M7" s="29">
        <v>564</v>
      </c>
      <c r="N7" s="200">
        <v>110</v>
      </c>
      <c r="O7" s="29">
        <v>-502</v>
      </c>
      <c r="P7" s="29">
        <v>-531</v>
      </c>
      <c r="Q7" s="29">
        <v>-778</v>
      </c>
      <c r="R7" s="29">
        <v>-995</v>
      </c>
      <c r="S7" s="31">
        <f>R7</f>
        <v>-995</v>
      </c>
      <c r="T7" s="19"/>
    </row>
    <row r="8" spans="2:21" x14ac:dyDescent="0.2">
      <c r="B8" s="12"/>
      <c r="C8" s="12"/>
      <c r="D8" s="3"/>
      <c r="E8" s="3"/>
      <c r="F8" s="4"/>
      <c r="G8" s="32"/>
      <c r="H8" s="33"/>
      <c r="I8" s="34"/>
      <c r="J8" s="35"/>
      <c r="K8" s="36"/>
      <c r="L8" s="36"/>
      <c r="M8" s="36"/>
      <c r="N8" s="37"/>
      <c r="O8" s="37"/>
      <c r="P8" s="37"/>
      <c r="Q8" s="37"/>
      <c r="R8" s="37"/>
      <c r="S8" s="38"/>
      <c r="T8" s="19"/>
    </row>
    <row r="9" spans="2:21" x14ac:dyDescent="0.2">
      <c r="B9" s="12"/>
      <c r="C9" s="69" t="s">
        <v>19</v>
      </c>
      <c r="D9" s="39">
        <v>81</v>
      </c>
      <c r="E9" s="39">
        <v>85</v>
      </c>
      <c r="F9" s="39">
        <v>70</v>
      </c>
      <c r="G9" s="40">
        <v>279</v>
      </c>
      <c r="H9" s="40">
        <v>438</v>
      </c>
      <c r="I9" s="41">
        <v>609</v>
      </c>
      <c r="J9" s="42">
        <v>521</v>
      </c>
      <c r="K9" s="41">
        <v>607</v>
      </c>
      <c r="L9" s="41">
        <v>550</v>
      </c>
      <c r="M9" s="34">
        <v>641</v>
      </c>
      <c r="N9" s="199">
        <v>535</v>
      </c>
      <c r="O9" s="34">
        <v>518</v>
      </c>
      <c r="P9" s="34">
        <v>594</v>
      </c>
      <c r="Q9" s="34">
        <v>543</v>
      </c>
      <c r="R9" s="34">
        <v>538</v>
      </c>
      <c r="S9" s="46">
        <v>538</v>
      </c>
      <c r="T9" s="19"/>
      <c r="U9" s="185"/>
    </row>
    <row r="10" spans="2:21" s="2" customFormat="1" x14ac:dyDescent="0.2">
      <c r="B10" s="44"/>
      <c r="C10" s="44" t="s">
        <v>20</v>
      </c>
      <c r="D10" s="3">
        <v>7</v>
      </c>
      <c r="E10" s="3">
        <v>21</v>
      </c>
      <c r="F10" s="3">
        <v>33</v>
      </c>
      <c r="G10" s="33">
        <v>28</v>
      </c>
      <c r="H10" s="33">
        <v>43</v>
      </c>
      <c r="I10" s="34">
        <v>3</v>
      </c>
      <c r="J10" s="35">
        <v>32</v>
      </c>
      <c r="K10" s="34">
        <v>23</v>
      </c>
      <c r="L10" s="34">
        <v>22</v>
      </c>
      <c r="M10" s="34">
        <v>-27</v>
      </c>
      <c r="N10" s="199">
        <v>31</v>
      </c>
      <c r="O10" s="34">
        <v>57</v>
      </c>
      <c r="P10" s="34">
        <v>17</v>
      </c>
      <c r="Q10" s="34">
        <v>17</v>
      </c>
      <c r="R10" s="34">
        <v>17</v>
      </c>
      <c r="S10" s="46">
        <f>R10</f>
        <v>17</v>
      </c>
      <c r="T10" s="45"/>
    </row>
    <row r="11" spans="2:21" s="2" customFormat="1" ht="12" customHeight="1" x14ac:dyDescent="0.2">
      <c r="B11" s="44"/>
      <c r="C11" s="44" t="s">
        <v>21</v>
      </c>
      <c r="D11" s="3">
        <v>176</v>
      </c>
      <c r="E11" s="3">
        <v>103</v>
      </c>
      <c r="F11" s="3">
        <v>67</v>
      </c>
      <c r="G11" s="33">
        <v>54</v>
      </c>
      <c r="H11" s="33">
        <v>99</v>
      </c>
      <c r="I11" s="34">
        <v>157</v>
      </c>
      <c r="J11" s="35">
        <v>198</v>
      </c>
      <c r="K11" s="34">
        <v>261</v>
      </c>
      <c r="L11" s="34">
        <v>294</v>
      </c>
      <c r="M11" s="34">
        <v>219</v>
      </c>
      <c r="N11" s="199">
        <v>177</v>
      </c>
      <c r="O11" s="34">
        <v>131</v>
      </c>
      <c r="P11" s="34">
        <v>146</v>
      </c>
      <c r="Q11" s="34">
        <v>138</v>
      </c>
      <c r="R11" s="34">
        <v>156</v>
      </c>
      <c r="S11" s="46">
        <v>156</v>
      </c>
      <c r="T11" s="19"/>
    </row>
    <row r="12" spans="2:21" x14ac:dyDescent="0.2">
      <c r="B12" s="12"/>
      <c r="C12" s="44" t="s">
        <v>22</v>
      </c>
      <c r="D12" s="3">
        <v>-37</v>
      </c>
      <c r="E12" s="3">
        <v>-37</v>
      </c>
      <c r="F12" s="3">
        <v>-39</v>
      </c>
      <c r="G12" s="33">
        <v>-40</v>
      </c>
      <c r="H12" s="33">
        <v>-44</v>
      </c>
      <c r="I12" s="34">
        <v>-43</v>
      </c>
      <c r="J12" s="35">
        <v>-45</v>
      </c>
      <c r="K12" s="35">
        <v>-46</v>
      </c>
      <c r="L12" s="35">
        <v>-46</v>
      </c>
      <c r="M12" s="35">
        <v>-46</v>
      </c>
      <c r="N12" s="201">
        <v>-47</v>
      </c>
      <c r="O12" s="35">
        <v>-30</v>
      </c>
      <c r="P12" s="35">
        <v>-30</v>
      </c>
      <c r="Q12" s="35">
        <v>-30</v>
      </c>
      <c r="R12" s="35">
        <v>-30</v>
      </c>
      <c r="S12" s="205">
        <v>-30</v>
      </c>
      <c r="T12" s="19"/>
    </row>
    <row r="13" spans="2:21" x14ac:dyDescent="0.2">
      <c r="B13" s="12"/>
      <c r="C13" s="70" t="s">
        <v>23</v>
      </c>
      <c r="D13" s="137">
        <v>502</v>
      </c>
      <c r="E13" s="137">
        <v>385</v>
      </c>
      <c r="F13" s="137">
        <v>400</v>
      </c>
      <c r="G13" s="33">
        <v>650</v>
      </c>
      <c r="H13" s="138">
        <v>413</v>
      </c>
      <c r="I13" s="66">
        <v>456</v>
      </c>
      <c r="J13" s="187">
        <v>594</v>
      </c>
      <c r="K13" s="66">
        <v>674</v>
      </c>
      <c r="L13" s="66">
        <v>445</v>
      </c>
      <c r="M13" s="66">
        <v>319</v>
      </c>
      <c r="N13" s="202">
        <v>393</v>
      </c>
      <c r="O13" s="66">
        <v>283</v>
      </c>
      <c r="P13" s="66">
        <v>312</v>
      </c>
      <c r="Q13" s="66">
        <v>323</v>
      </c>
      <c r="R13" s="66">
        <v>333</v>
      </c>
      <c r="S13" s="204">
        <v>361</v>
      </c>
      <c r="T13" s="19"/>
      <c r="U13" s="43"/>
    </row>
    <row r="14" spans="2:21" x14ac:dyDescent="0.2">
      <c r="B14" s="12"/>
      <c r="C14" s="26" t="s">
        <v>24</v>
      </c>
      <c r="D14" s="27">
        <v>729</v>
      </c>
      <c r="E14" s="27">
        <v>557</v>
      </c>
      <c r="F14" s="28">
        <f t="shared" ref="F14:S14" si="0">SUM(F9:F13)</f>
        <v>531</v>
      </c>
      <c r="G14" s="47">
        <f t="shared" si="0"/>
        <v>971</v>
      </c>
      <c r="H14" s="48">
        <f t="shared" si="0"/>
        <v>949</v>
      </c>
      <c r="I14" s="49">
        <f t="shared" si="0"/>
        <v>1182</v>
      </c>
      <c r="J14" s="50">
        <f t="shared" si="0"/>
        <v>1300</v>
      </c>
      <c r="K14" s="51">
        <f t="shared" si="0"/>
        <v>1519</v>
      </c>
      <c r="L14" s="49">
        <f t="shared" si="0"/>
        <v>1265</v>
      </c>
      <c r="M14" s="49">
        <f t="shared" si="0"/>
        <v>1106</v>
      </c>
      <c r="N14" s="49">
        <f t="shared" si="0"/>
        <v>1089</v>
      </c>
      <c r="O14" s="49">
        <f t="shared" si="0"/>
        <v>959</v>
      </c>
      <c r="P14" s="49">
        <f t="shared" si="0"/>
        <v>1039</v>
      </c>
      <c r="Q14" s="49">
        <f t="shared" si="0"/>
        <v>991</v>
      </c>
      <c r="R14" s="49">
        <f t="shared" si="0"/>
        <v>1014</v>
      </c>
      <c r="S14" s="52">
        <f t="shared" si="0"/>
        <v>1042</v>
      </c>
      <c r="T14" s="19"/>
    </row>
    <row r="15" spans="2:21" x14ac:dyDescent="0.2">
      <c r="B15" s="12"/>
      <c r="C15" s="26"/>
      <c r="D15" s="53"/>
      <c r="E15" s="53"/>
      <c r="F15" s="54"/>
      <c r="G15" s="32"/>
      <c r="H15" s="33"/>
      <c r="I15" s="34"/>
      <c r="J15" s="35"/>
      <c r="K15" s="34"/>
      <c r="L15" s="34"/>
      <c r="M15" s="34"/>
      <c r="N15" s="37"/>
      <c r="O15" s="37"/>
      <c r="P15" s="37"/>
      <c r="Q15" s="37"/>
      <c r="R15" s="37"/>
      <c r="S15" s="38"/>
      <c r="T15" s="19"/>
    </row>
    <row r="16" spans="2:21" x14ac:dyDescent="0.2">
      <c r="B16" s="12"/>
      <c r="C16" s="26" t="s">
        <v>25</v>
      </c>
      <c r="D16" s="53">
        <v>663</v>
      </c>
      <c r="E16" s="53">
        <v>719</v>
      </c>
      <c r="F16" s="54">
        <v>750</v>
      </c>
      <c r="G16" s="53">
        <v>853</v>
      </c>
      <c r="H16" s="53">
        <v>956</v>
      </c>
      <c r="I16" s="55">
        <v>938</v>
      </c>
      <c r="J16" s="56">
        <v>995</v>
      </c>
      <c r="K16" s="55">
        <v>1036</v>
      </c>
      <c r="L16" s="55">
        <v>1000</v>
      </c>
      <c r="M16" s="161">
        <v>843</v>
      </c>
      <c r="N16" s="199">
        <v>747</v>
      </c>
      <c r="O16" s="161">
        <v>628</v>
      </c>
      <c r="P16" s="161">
        <f>452+102</f>
        <v>554</v>
      </c>
      <c r="Q16" s="161">
        <f>402+722</f>
        <v>1124</v>
      </c>
      <c r="R16" s="161">
        <f>359+838</f>
        <v>1197</v>
      </c>
      <c r="S16" s="309">
        <f>359+838</f>
        <v>1197</v>
      </c>
      <c r="T16" s="19"/>
      <c r="U16" s="57"/>
    </row>
    <row r="17" spans="2:20" x14ac:dyDescent="0.2">
      <c r="B17" s="12"/>
      <c r="C17" s="26" t="s">
        <v>26</v>
      </c>
      <c r="D17" s="53">
        <v>70</v>
      </c>
      <c r="E17" s="53">
        <v>82</v>
      </c>
      <c r="F17" s="54">
        <v>93</v>
      </c>
      <c r="G17" s="53">
        <v>94</v>
      </c>
      <c r="H17" s="53">
        <v>153</v>
      </c>
      <c r="I17" s="55">
        <v>184</v>
      </c>
      <c r="J17" s="56">
        <v>179</v>
      </c>
      <c r="K17" s="55">
        <v>213</v>
      </c>
      <c r="L17" s="55">
        <v>201</v>
      </c>
      <c r="M17" s="161">
        <v>209</v>
      </c>
      <c r="N17" s="199">
        <v>190</v>
      </c>
      <c r="O17" s="161">
        <f>188+14</f>
        <v>202</v>
      </c>
      <c r="P17" s="161">
        <f>207+25</f>
        <v>232</v>
      </c>
      <c r="Q17" s="161">
        <f>203+43</f>
        <v>246</v>
      </c>
      <c r="R17" s="161">
        <f>184+76</f>
        <v>260</v>
      </c>
      <c r="S17" s="309">
        <f>184+76</f>
        <v>260</v>
      </c>
      <c r="T17" s="19"/>
    </row>
    <row r="18" spans="2:20" x14ac:dyDescent="0.2">
      <c r="B18" s="12"/>
      <c r="C18" s="26"/>
      <c r="D18" s="53"/>
      <c r="E18" s="53"/>
      <c r="F18" s="54"/>
      <c r="G18" s="54"/>
      <c r="H18" s="33"/>
      <c r="I18" s="34"/>
      <c r="J18" s="35"/>
      <c r="K18" s="34"/>
      <c r="L18" s="34"/>
      <c r="M18" s="34"/>
      <c r="N18" s="37"/>
      <c r="O18" s="37"/>
      <c r="P18" s="37"/>
      <c r="Q18" s="37"/>
      <c r="R18" s="37"/>
      <c r="S18" s="38"/>
      <c r="T18" s="19"/>
    </row>
    <row r="19" spans="2:20" ht="15.75" thickBot="1" x14ac:dyDescent="0.3">
      <c r="B19" s="12"/>
      <c r="C19" s="58" t="s">
        <v>102</v>
      </c>
      <c r="D19" s="59">
        <f t="shared" ref="D19:S19" si="1">D7+D14+D16+D17</f>
        <v>1757</v>
      </c>
      <c r="E19" s="59">
        <f t="shared" si="1"/>
        <v>1703</v>
      </c>
      <c r="F19" s="60">
        <f t="shared" si="1"/>
        <v>1716</v>
      </c>
      <c r="G19" s="60">
        <f t="shared" si="1"/>
        <v>1968</v>
      </c>
      <c r="H19" s="59">
        <f t="shared" si="1"/>
        <v>2313</v>
      </c>
      <c r="I19" s="61">
        <f t="shared" si="1"/>
        <v>2826</v>
      </c>
      <c r="J19" s="62">
        <f t="shared" si="1"/>
        <v>2997</v>
      </c>
      <c r="K19" s="61">
        <f t="shared" si="1"/>
        <v>3663</v>
      </c>
      <c r="L19" s="61">
        <f t="shared" si="1"/>
        <v>3339</v>
      </c>
      <c r="M19" s="61">
        <f t="shared" si="1"/>
        <v>2722</v>
      </c>
      <c r="N19" s="61">
        <f t="shared" si="1"/>
        <v>2136</v>
      </c>
      <c r="O19" s="61">
        <f t="shared" si="1"/>
        <v>1287</v>
      </c>
      <c r="P19" s="61">
        <f t="shared" si="1"/>
        <v>1294</v>
      </c>
      <c r="Q19" s="61">
        <f t="shared" si="1"/>
        <v>1583</v>
      </c>
      <c r="R19" s="61">
        <f t="shared" si="1"/>
        <v>1476</v>
      </c>
      <c r="S19" s="63">
        <f t="shared" si="1"/>
        <v>1504</v>
      </c>
      <c r="T19" s="19"/>
    </row>
    <row r="20" spans="2:20" x14ac:dyDescent="0.2">
      <c r="B20" s="12"/>
      <c r="C20" s="4"/>
      <c r="D20" s="4"/>
      <c r="E20" s="4"/>
      <c r="F20" s="4"/>
      <c r="G20" s="4"/>
      <c r="H20" s="4"/>
      <c r="I20" s="64"/>
      <c r="J20" s="64"/>
      <c r="K20" s="64"/>
      <c r="L20" s="64"/>
      <c r="M20" s="64"/>
      <c r="N20" s="64"/>
      <c r="O20" s="65"/>
      <c r="P20" s="65"/>
      <c r="Q20" s="65"/>
      <c r="R20" s="65"/>
      <c r="S20" s="65"/>
      <c r="T20" s="19"/>
    </row>
    <row r="21" spans="2:20" ht="13.5" outlineLevel="1" thickBot="1" x14ac:dyDescent="0.25">
      <c r="B21" s="12"/>
      <c r="C21" s="4"/>
      <c r="D21" s="4"/>
      <c r="E21" s="4"/>
      <c r="F21" s="4"/>
      <c r="G21" s="4"/>
      <c r="H21" s="4"/>
      <c r="I21" s="65"/>
      <c r="J21" s="65"/>
      <c r="K21" s="65"/>
      <c r="L21" s="65"/>
      <c r="M21" s="65"/>
      <c r="N21" s="65"/>
      <c r="O21" s="65"/>
      <c r="P21" s="65"/>
      <c r="Q21" s="64"/>
      <c r="R21" s="65"/>
      <c r="S21" s="65"/>
      <c r="T21" s="19"/>
    </row>
    <row r="22" spans="2:20" outlineLevel="1" x14ac:dyDescent="0.2">
      <c r="B22" s="12"/>
      <c r="C22" s="78" t="s">
        <v>105</v>
      </c>
      <c r="D22" s="79"/>
      <c r="E22" s="79"/>
      <c r="F22" s="79"/>
      <c r="G22" s="79"/>
      <c r="H22" s="80"/>
      <c r="I22" s="81"/>
      <c r="J22" s="81"/>
      <c r="K22" s="81"/>
      <c r="L22" s="81"/>
      <c r="M22" s="81"/>
      <c r="N22" s="81"/>
      <c r="O22" s="81"/>
      <c r="P22" s="81"/>
      <c r="Q22" s="81"/>
      <c r="R22" s="81"/>
      <c r="S22" s="82"/>
      <c r="T22" s="19"/>
    </row>
    <row r="23" spans="2:20" outlineLevel="2" x14ac:dyDescent="0.2">
      <c r="B23" s="12"/>
      <c r="C23" s="83" t="s">
        <v>27</v>
      </c>
      <c r="D23" s="84"/>
      <c r="E23" s="84"/>
      <c r="F23" s="84"/>
      <c r="G23" s="84"/>
      <c r="H23" s="85"/>
      <c r="I23" s="86"/>
      <c r="J23" s="86"/>
      <c r="K23" s="86"/>
      <c r="L23" s="86"/>
      <c r="M23" s="86"/>
      <c r="N23" s="86"/>
      <c r="O23" s="87">
        <v>-452</v>
      </c>
      <c r="P23" s="88">
        <v>-820</v>
      </c>
      <c r="Q23" s="88">
        <v>-1110</v>
      </c>
      <c r="R23" s="88">
        <v>-1110</v>
      </c>
      <c r="S23" s="89">
        <v>-1110</v>
      </c>
      <c r="T23" s="19"/>
    </row>
    <row r="24" spans="2:20" outlineLevel="1" x14ac:dyDescent="0.2">
      <c r="B24" s="12"/>
      <c r="C24" s="83"/>
      <c r="D24" s="84"/>
      <c r="E24" s="84"/>
      <c r="F24" s="84"/>
      <c r="G24" s="84"/>
      <c r="H24" s="84"/>
      <c r="I24" s="90"/>
      <c r="J24" s="91"/>
      <c r="K24" s="91"/>
      <c r="L24" s="91"/>
      <c r="M24" s="91"/>
      <c r="N24" s="91"/>
      <c r="O24" s="91"/>
      <c r="P24" s="91"/>
      <c r="Q24" s="91"/>
      <c r="R24" s="91"/>
      <c r="S24" s="92"/>
      <c r="T24" s="19"/>
    </row>
    <row r="25" spans="2:20" outlineLevel="1" x14ac:dyDescent="0.2">
      <c r="B25" s="12"/>
      <c r="C25" s="83" t="s">
        <v>28</v>
      </c>
      <c r="D25" s="84"/>
      <c r="E25" s="84"/>
      <c r="F25" s="84"/>
      <c r="G25" s="84"/>
      <c r="H25" s="93"/>
      <c r="I25" s="91"/>
      <c r="J25" s="91"/>
      <c r="K25" s="91"/>
      <c r="L25" s="91"/>
      <c r="M25" s="91"/>
      <c r="N25" s="91"/>
      <c r="O25" s="91">
        <v>524</v>
      </c>
      <c r="P25" s="94">
        <v>447</v>
      </c>
      <c r="Q25" s="94">
        <v>403</v>
      </c>
      <c r="R25" s="94">
        <v>403</v>
      </c>
      <c r="S25" s="95">
        <v>403</v>
      </c>
      <c r="T25" s="19"/>
    </row>
    <row r="26" spans="2:20" outlineLevel="1" x14ac:dyDescent="0.2">
      <c r="B26" s="12"/>
      <c r="C26" s="83" t="s">
        <v>20</v>
      </c>
      <c r="D26" s="84"/>
      <c r="E26" s="84"/>
      <c r="F26" s="84"/>
      <c r="G26" s="84"/>
      <c r="H26" s="93"/>
      <c r="I26" s="91"/>
      <c r="J26" s="91"/>
      <c r="K26" s="91"/>
      <c r="L26" s="91"/>
      <c r="M26" s="91"/>
      <c r="N26" s="91"/>
      <c r="O26" s="91">
        <v>23</v>
      </c>
      <c r="P26" s="94">
        <v>23</v>
      </c>
      <c r="Q26" s="94">
        <v>23</v>
      </c>
      <c r="R26" s="94">
        <v>23</v>
      </c>
      <c r="S26" s="95">
        <v>23</v>
      </c>
      <c r="T26" s="19"/>
    </row>
    <row r="27" spans="2:20" outlineLevel="1" x14ac:dyDescent="0.2">
      <c r="B27" s="12"/>
      <c r="C27" s="83" t="s">
        <v>21</v>
      </c>
      <c r="D27" s="84"/>
      <c r="E27" s="84"/>
      <c r="F27" s="84"/>
      <c r="G27" s="84"/>
      <c r="H27" s="93"/>
      <c r="I27" s="91"/>
      <c r="J27" s="91"/>
      <c r="K27" s="91"/>
      <c r="L27" s="91"/>
      <c r="M27" s="91"/>
      <c r="N27" s="91"/>
      <c r="O27" s="91">
        <v>134.50516528925621</v>
      </c>
      <c r="P27" s="94">
        <v>98.473915289256198</v>
      </c>
      <c r="Q27" s="94">
        <v>88.5625</v>
      </c>
      <c r="R27" s="94">
        <v>88.5625</v>
      </c>
      <c r="S27" s="95">
        <v>88.5625</v>
      </c>
      <c r="T27" s="19"/>
    </row>
    <row r="28" spans="2:20" outlineLevel="1" x14ac:dyDescent="0.2">
      <c r="B28" s="12"/>
      <c r="C28" s="83" t="s">
        <v>22</v>
      </c>
      <c r="D28" s="84"/>
      <c r="E28" s="84"/>
      <c r="F28" s="84"/>
      <c r="G28" s="84"/>
      <c r="H28" s="93"/>
      <c r="I28" s="91"/>
      <c r="J28" s="91"/>
      <c r="K28" s="91"/>
      <c r="L28" s="91"/>
      <c r="M28" s="91"/>
      <c r="N28" s="91"/>
      <c r="O28" s="91">
        <v>-30</v>
      </c>
      <c r="P28" s="94">
        <v>-30</v>
      </c>
      <c r="Q28" s="94">
        <v>-30</v>
      </c>
      <c r="R28" s="94">
        <v>-30</v>
      </c>
      <c r="S28" s="95">
        <v>-30</v>
      </c>
      <c r="T28" s="19"/>
    </row>
    <row r="29" spans="2:20" outlineLevel="1" x14ac:dyDescent="0.2">
      <c r="B29" s="12"/>
      <c r="C29" s="96" t="s">
        <v>29</v>
      </c>
      <c r="D29" s="84"/>
      <c r="E29" s="84"/>
      <c r="F29" s="84"/>
      <c r="G29" s="84"/>
      <c r="H29" s="93"/>
      <c r="I29" s="91"/>
      <c r="J29" s="91"/>
      <c r="K29" s="91"/>
      <c r="L29" s="91"/>
      <c r="M29" s="91"/>
      <c r="N29" s="91"/>
      <c r="O29" s="97">
        <f>350</f>
        <v>350</v>
      </c>
      <c r="P29" s="116">
        <f>361-3</f>
        <v>358</v>
      </c>
      <c r="Q29" s="94">
        <f>373-3</f>
        <v>370</v>
      </c>
      <c r="R29" s="94">
        <f>385-3</f>
        <v>382</v>
      </c>
      <c r="S29" s="95">
        <f>414-3</f>
        <v>411</v>
      </c>
      <c r="T29" s="19"/>
    </row>
    <row r="30" spans="2:20" outlineLevel="1" x14ac:dyDescent="0.2">
      <c r="B30" s="12"/>
      <c r="C30" s="98" t="s">
        <v>24</v>
      </c>
      <c r="D30" s="85"/>
      <c r="E30" s="84"/>
      <c r="F30" s="84"/>
      <c r="G30" s="84"/>
      <c r="H30" s="85"/>
      <c r="I30" s="86"/>
      <c r="J30" s="86"/>
      <c r="K30" s="86"/>
      <c r="L30" s="86"/>
      <c r="M30" s="86"/>
      <c r="N30" s="86"/>
      <c r="O30" s="99">
        <f>SUM(O25:O29)</f>
        <v>1001.5051652892562</v>
      </c>
      <c r="P30" s="100">
        <f>SUM(P25:P29)</f>
        <v>896.47391528925618</v>
      </c>
      <c r="Q30" s="100">
        <f>SUM(Q25:Q29)</f>
        <v>854.5625</v>
      </c>
      <c r="R30" s="100">
        <f>SUM(R25:R29)</f>
        <v>866.5625</v>
      </c>
      <c r="S30" s="101">
        <f>SUM(S25:S29)</f>
        <v>895.5625</v>
      </c>
      <c r="T30" s="19"/>
    </row>
    <row r="31" spans="2:20" outlineLevel="1" x14ac:dyDescent="0.2">
      <c r="B31" s="12"/>
      <c r="C31" s="83"/>
      <c r="D31" s="84"/>
      <c r="E31" s="84"/>
      <c r="F31" s="84"/>
      <c r="G31" s="84"/>
      <c r="H31" s="84"/>
      <c r="I31" s="90"/>
      <c r="J31" s="91"/>
      <c r="K31" s="91"/>
      <c r="L31" s="91"/>
      <c r="M31" s="91"/>
      <c r="N31" s="91"/>
      <c r="O31" s="91"/>
      <c r="P31" s="94"/>
      <c r="Q31" s="94"/>
      <c r="R31" s="94"/>
      <c r="S31" s="95"/>
      <c r="T31" s="19"/>
    </row>
    <row r="32" spans="2:20" outlineLevel="1" x14ac:dyDescent="0.2">
      <c r="B32" s="12"/>
      <c r="C32" s="98" t="s">
        <v>25</v>
      </c>
      <c r="D32" s="85"/>
      <c r="E32" s="85"/>
      <c r="F32" s="85"/>
      <c r="G32" s="85"/>
      <c r="H32" s="85"/>
      <c r="I32" s="86"/>
      <c r="J32" s="86"/>
      <c r="K32" s="86"/>
      <c r="L32" s="86"/>
      <c r="M32" s="86"/>
      <c r="N32" s="162"/>
      <c r="O32" s="163">
        <v>631</v>
      </c>
      <c r="P32" s="116">
        <v>548</v>
      </c>
      <c r="Q32" s="116">
        <v>537</v>
      </c>
      <c r="R32" s="116">
        <v>537</v>
      </c>
      <c r="S32" s="164">
        <v>537</v>
      </c>
      <c r="T32" s="19"/>
    </row>
    <row r="33" spans="2:20" outlineLevel="1" x14ac:dyDescent="0.2">
      <c r="B33" s="12"/>
      <c r="C33" s="98" t="s">
        <v>26</v>
      </c>
      <c r="D33" s="85"/>
      <c r="E33" s="85"/>
      <c r="F33" s="85"/>
      <c r="G33" s="85"/>
      <c r="H33" s="85"/>
      <c r="I33" s="86"/>
      <c r="J33" s="86"/>
      <c r="K33" s="86"/>
      <c r="L33" s="86"/>
      <c r="M33" s="86"/>
      <c r="N33" s="162"/>
      <c r="O33" s="163">
        <v>187</v>
      </c>
      <c r="P33" s="116">
        <v>172</v>
      </c>
      <c r="Q33" s="116">
        <v>166</v>
      </c>
      <c r="R33" s="116">
        <v>166</v>
      </c>
      <c r="S33" s="164">
        <v>166</v>
      </c>
      <c r="T33" s="19"/>
    </row>
    <row r="34" spans="2:20" outlineLevel="1" x14ac:dyDescent="0.2">
      <c r="B34" s="12"/>
      <c r="C34" s="83"/>
      <c r="D34" s="84"/>
      <c r="E34" s="84"/>
      <c r="F34" s="84"/>
      <c r="G34" s="84"/>
      <c r="H34" s="84"/>
      <c r="I34" s="90"/>
      <c r="J34" s="91"/>
      <c r="K34" s="91"/>
      <c r="L34" s="91"/>
      <c r="M34" s="91"/>
      <c r="N34" s="91"/>
      <c r="O34" s="91"/>
      <c r="P34" s="94"/>
      <c r="Q34" s="94"/>
      <c r="R34" s="94"/>
      <c r="S34" s="95"/>
      <c r="T34" s="19"/>
    </row>
    <row r="35" spans="2:20" ht="15.75" outlineLevel="1" thickBot="1" x14ac:dyDescent="0.3">
      <c r="B35" s="12"/>
      <c r="C35" s="104" t="s">
        <v>102</v>
      </c>
      <c r="D35" s="105"/>
      <c r="E35" s="106"/>
      <c r="F35" s="106"/>
      <c r="G35" s="106"/>
      <c r="H35" s="105"/>
      <c r="I35" s="107"/>
      <c r="J35" s="107"/>
      <c r="K35" s="107"/>
      <c r="L35" s="107"/>
      <c r="M35" s="107"/>
      <c r="N35" s="107"/>
      <c r="O35" s="107">
        <f>O23+O30+O32+O33</f>
        <v>1367.5051652892562</v>
      </c>
      <c r="P35" s="108">
        <f>P23+P30+P32+P33</f>
        <v>796.47391528925618</v>
      </c>
      <c r="Q35" s="108">
        <f>Q23+Q30+Q32+Q33</f>
        <v>447.5625</v>
      </c>
      <c r="R35" s="108">
        <f>R23+R30+R32+R33</f>
        <v>459.5625</v>
      </c>
      <c r="S35" s="109">
        <f>S23+S30+S32+S33</f>
        <v>488.5625</v>
      </c>
      <c r="T35" s="19"/>
    </row>
    <row r="36" spans="2:20" ht="15.75" outlineLevel="1" thickBot="1" x14ac:dyDescent="0.3">
      <c r="B36" s="12"/>
      <c r="C36" s="210"/>
      <c r="D36" s="210"/>
      <c r="E36" s="211"/>
      <c r="F36" s="211"/>
      <c r="G36" s="211"/>
      <c r="H36" s="210"/>
      <c r="I36" s="212"/>
      <c r="J36" s="212"/>
      <c r="K36" s="212"/>
      <c r="L36" s="212"/>
      <c r="M36" s="212"/>
      <c r="N36" s="212"/>
      <c r="O36" s="212"/>
      <c r="P36" s="213"/>
      <c r="Q36" s="213"/>
      <c r="R36" s="213"/>
      <c r="S36" s="213"/>
      <c r="T36" s="19"/>
    </row>
    <row r="37" spans="2:20" outlineLevel="1" x14ac:dyDescent="0.2">
      <c r="B37" s="12"/>
      <c r="C37" s="214" t="s">
        <v>106</v>
      </c>
      <c r="D37" s="215"/>
      <c r="E37" s="215"/>
      <c r="F37" s="215"/>
      <c r="G37" s="215"/>
      <c r="H37" s="216"/>
      <c r="I37" s="217"/>
      <c r="J37" s="217"/>
      <c r="K37" s="217"/>
      <c r="L37" s="217"/>
      <c r="M37" s="217"/>
      <c r="N37" s="217"/>
      <c r="O37" s="217"/>
      <c r="P37" s="217"/>
      <c r="Q37" s="217"/>
      <c r="R37" s="217"/>
      <c r="S37" s="218"/>
      <c r="T37" s="19"/>
    </row>
    <row r="38" spans="2:20" outlineLevel="1" x14ac:dyDescent="0.2">
      <c r="B38" s="12"/>
      <c r="C38" s="219" t="s">
        <v>27</v>
      </c>
      <c r="D38" s="220"/>
      <c r="E38" s="220"/>
      <c r="F38" s="220"/>
      <c r="G38" s="220"/>
      <c r="H38" s="221"/>
      <c r="I38" s="222"/>
      <c r="J38" s="222"/>
      <c r="K38" s="222"/>
      <c r="L38" s="222"/>
      <c r="M38" s="222"/>
      <c r="N38" s="222"/>
      <c r="O38" s="223">
        <v>-452</v>
      </c>
      <c r="P38" s="224">
        <v>-820</v>
      </c>
      <c r="Q38" s="224">
        <v>-1110</v>
      </c>
      <c r="R38" s="224">
        <v>-1110</v>
      </c>
      <c r="S38" s="225">
        <v>-1110</v>
      </c>
      <c r="T38" s="19"/>
    </row>
    <row r="39" spans="2:20" outlineLevel="1" x14ac:dyDescent="0.2">
      <c r="B39" s="12"/>
      <c r="C39" s="219"/>
      <c r="D39" s="220"/>
      <c r="E39" s="220"/>
      <c r="F39" s="220"/>
      <c r="G39" s="220"/>
      <c r="H39" s="220"/>
      <c r="I39" s="226"/>
      <c r="J39" s="227"/>
      <c r="K39" s="227"/>
      <c r="L39" s="227"/>
      <c r="M39" s="227"/>
      <c r="N39" s="227"/>
      <c r="O39" s="227"/>
      <c r="P39" s="227"/>
      <c r="Q39" s="227"/>
      <c r="R39" s="227"/>
      <c r="S39" s="228"/>
      <c r="T39" s="19"/>
    </row>
    <row r="40" spans="2:20" outlineLevel="1" x14ac:dyDescent="0.2">
      <c r="B40" s="12"/>
      <c r="C40" s="219" t="s">
        <v>28</v>
      </c>
      <c r="D40" s="220"/>
      <c r="E40" s="220"/>
      <c r="F40" s="220"/>
      <c r="G40" s="220"/>
      <c r="H40" s="229"/>
      <c r="I40" s="227"/>
      <c r="J40" s="227"/>
      <c r="K40" s="227"/>
      <c r="L40" s="227"/>
      <c r="M40" s="227"/>
      <c r="N40" s="227"/>
      <c r="O40" s="227">
        <v>524</v>
      </c>
      <c r="P40" s="230">
        <v>447</v>
      </c>
      <c r="Q40" s="230">
        <v>403</v>
      </c>
      <c r="R40" s="230">
        <v>403</v>
      </c>
      <c r="S40" s="231">
        <v>403</v>
      </c>
      <c r="T40" s="19"/>
    </row>
    <row r="41" spans="2:20" outlineLevel="1" x14ac:dyDescent="0.2">
      <c r="B41" s="12"/>
      <c r="C41" s="219" t="s">
        <v>20</v>
      </c>
      <c r="D41" s="220"/>
      <c r="E41" s="220"/>
      <c r="F41" s="220"/>
      <c r="G41" s="220"/>
      <c r="H41" s="229"/>
      <c r="I41" s="227"/>
      <c r="J41" s="227"/>
      <c r="K41" s="227"/>
      <c r="L41" s="227"/>
      <c r="M41" s="227"/>
      <c r="N41" s="227"/>
      <c r="O41" s="227">
        <v>23</v>
      </c>
      <c r="P41" s="230">
        <v>23</v>
      </c>
      <c r="Q41" s="230">
        <v>23</v>
      </c>
      <c r="R41" s="230">
        <v>23</v>
      </c>
      <c r="S41" s="231">
        <v>23</v>
      </c>
      <c r="T41" s="19"/>
    </row>
    <row r="42" spans="2:20" outlineLevel="1" x14ac:dyDescent="0.2">
      <c r="B42" s="12"/>
      <c r="C42" s="219" t="s">
        <v>21</v>
      </c>
      <c r="D42" s="220"/>
      <c r="E42" s="220"/>
      <c r="F42" s="220"/>
      <c r="G42" s="220"/>
      <c r="H42" s="229"/>
      <c r="I42" s="227"/>
      <c r="J42" s="227"/>
      <c r="K42" s="227"/>
      <c r="L42" s="227"/>
      <c r="M42" s="227"/>
      <c r="N42" s="227"/>
      <c r="O42" s="227">
        <v>134.50516528925621</v>
      </c>
      <c r="P42" s="230">
        <v>98.473915289256198</v>
      </c>
      <c r="Q42" s="230">
        <v>88.5625</v>
      </c>
      <c r="R42" s="230">
        <v>88.5625</v>
      </c>
      <c r="S42" s="231">
        <v>88.5625</v>
      </c>
      <c r="T42" s="19"/>
    </row>
    <row r="43" spans="2:20" outlineLevel="1" x14ac:dyDescent="0.2">
      <c r="B43" s="12"/>
      <c r="C43" s="219" t="s">
        <v>22</v>
      </c>
      <c r="D43" s="220"/>
      <c r="E43" s="220"/>
      <c r="F43" s="220"/>
      <c r="G43" s="220"/>
      <c r="H43" s="229"/>
      <c r="I43" s="227"/>
      <c r="J43" s="227"/>
      <c r="K43" s="227"/>
      <c r="L43" s="227"/>
      <c r="M43" s="227"/>
      <c r="N43" s="227"/>
      <c r="O43" s="227">
        <v>-30</v>
      </c>
      <c r="P43" s="230">
        <v>-30</v>
      </c>
      <c r="Q43" s="230">
        <v>-30</v>
      </c>
      <c r="R43" s="230">
        <v>-30</v>
      </c>
      <c r="S43" s="231">
        <v>-30</v>
      </c>
      <c r="T43" s="19"/>
    </row>
    <row r="44" spans="2:20" outlineLevel="1" x14ac:dyDescent="0.2">
      <c r="B44" s="12"/>
      <c r="C44" s="232" t="s">
        <v>29</v>
      </c>
      <c r="D44" s="220"/>
      <c r="E44" s="220"/>
      <c r="F44" s="220"/>
      <c r="G44" s="220"/>
      <c r="H44" s="229"/>
      <c r="I44" s="227"/>
      <c r="J44" s="227"/>
      <c r="K44" s="227"/>
      <c r="L44" s="227"/>
      <c r="M44" s="227"/>
      <c r="N44" s="227"/>
      <c r="O44" s="233">
        <f>350</f>
        <v>350</v>
      </c>
      <c r="P44" s="234">
        <f>361-3</f>
        <v>358</v>
      </c>
      <c r="Q44" s="230">
        <f>373-3</f>
        <v>370</v>
      </c>
      <c r="R44" s="230">
        <f>385-3</f>
        <v>382</v>
      </c>
      <c r="S44" s="231">
        <f>414-3</f>
        <v>411</v>
      </c>
      <c r="T44" s="19"/>
    </row>
    <row r="45" spans="2:20" outlineLevel="1" x14ac:dyDescent="0.2">
      <c r="B45" s="12"/>
      <c r="C45" s="235" t="s">
        <v>24</v>
      </c>
      <c r="D45" s="221"/>
      <c r="E45" s="220"/>
      <c r="F45" s="220"/>
      <c r="G45" s="220"/>
      <c r="H45" s="221"/>
      <c r="I45" s="222"/>
      <c r="J45" s="222"/>
      <c r="K45" s="222"/>
      <c r="L45" s="222"/>
      <c r="M45" s="222"/>
      <c r="N45" s="222"/>
      <c r="O45" s="236">
        <f>SUM(O40:O44)</f>
        <v>1001.5051652892562</v>
      </c>
      <c r="P45" s="237">
        <f>SUM(P40:P44)</f>
        <v>896.47391528925618</v>
      </c>
      <c r="Q45" s="237">
        <f>SUM(Q40:Q44)</f>
        <v>854.5625</v>
      </c>
      <c r="R45" s="237">
        <f>SUM(R40:R44)</f>
        <v>866.5625</v>
      </c>
      <c r="S45" s="238">
        <f>SUM(S40:S44)</f>
        <v>895.5625</v>
      </c>
      <c r="T45" s="19"/>
    </row>
    <row r="46" spans="2:20" outlineLevel="1" x14ac:dyDescent="0.2">
      <c r="B46" s="12"/>
      <c r="C46" s="219"/>
      <c r="D46" s="220"/>
      <c r="E46" s="220"/>
      <c r="F46" s="220"/>
      <c r="G46" s="220"/>
      <c r="H46" s="220"/>
      <c r="I46" s="226"/>
      <c r="J46" s="227"/>
      <c r="K46" s="227"/>
      <c r="L46" s="227"/>
      <c r="M46" s="227"/>
      <c r="N46" s="227"/>
      <c r="O46" s="227"/>
      <c r="P46" s="230"/>
      <c r="Q46" s="230"/>
      <c r="R46" s="230"/>
      <c r="S46" s="231"/>
      <c r="T46" s="19"/>
    </row>
    <row r="47" spans="2:20" outlineLevel="1" x14ac:dyDescent="0.2">
      <c r="B47" s="12"/>
      <c r="C47" s="235" t="s">
        <v>98</v>
      </c>
      <c r="D47" s="221"/>
      <c r="E47" s="221"/>
      <c r="F47" s="221"/>
      <c r="G47" s="221"/>
      <c r="H47" s="221"/>
      <c r="I47" s="222"/>
      <c r="J47" s="222"/>
      <c r="K47" s="222"/>
      <c r="L47" s="222"/>
      <c r="M47" s="222"/>
      <c r="N47" s="239"/>
      <c r="O47" s="240">
        <v>631</v>
      </c>
      <c r="P47" s="234">
        <v>556</v>
      </c>
      <c r="Q47" s="234">
        <v>1120</v>
      </c>
      <c r="R47" s="234">
        <v>1186</v>
      </c>
      <c r="S47" s="241">
        <v>1186</v>
      </c>
      <c r="T47" s="19"/>
    </row>
    <row r="48" spans="2:20" outlineLevel="1" x14ac:dyDescent="0.2">
      <c r="B48" s="12"/>
      <c r="C48" s="235" t="s">
        <v>99</v>
      </c>
      <c r="D48" s="221"/>
      <c r="E48" s="221"/>
      <c r="F48" s="221"/>
      <c r="G48" s="221"/>
      <c r="H48" s="221"/>
      <c r="I48" s="222"/>
      <c r="J48" s="222"/>
      <c r="K48" s="222"/>
      <c r="L48" s="222"/>
      <c r="M48" s="222"/>
      <c r="N48" s="239"/>
      <c r="O48" s="240">
        <v>209</v>
      </c>
      <c r="P48" s="234">
        <v>245</v>
      </c>
      <c r="Q48" s="234">
        <v>264</v>
      </c>
      <c r="R48" s="234">
        <v>286</v>
      </c>
      <c r="S48" s="241">
        <v>286</v>
      </c>
      <c r="T48" s="19"/>
    </row>
    <row r="49" spans="2:20" outlineLevel="1" x14ac:dyDescent="0.2">
      <c r="B49" s="12"/>
      <c r="C49" s="219"/>
      <c r="D49" s="220"/>
      <c r="E49" s="220"/>
      <c r="F49" s="220"/>
      <c r="G49" s="220"/>
      <c r="H49" s="220"/>
      <c r="I49" s="226"/>
      <c r="J49" s="227"/>
      <c r="K49" s="227"/>
      <c r="L49" s="227"/>
      <c r="M49" s="227"/>
      <c r="N49" s="227"/>
      <c r="O49" s="227"/>
      <c r="P49" s="230"/>
      <c r="Q49" s="230"/>
      <c r="R49" s="230"/>
      <c r="S49" s="231"/>
      <c r="T49" s="19"/>
    </row>
    <row r="50" spans="2:20" ht="15.75" outlineLevel="1" thickBot="1" x14ac:dyDescent="0.3">
      <c r="B50" s="12"/>
      <c r="C50" s="242" t="s">
        <v>102</v>
      </c>
      <c r="D50" s="243"/>
      <c r="E50" s="244"/>
      <c r="F50" s="244"/>
      <c r="G50" s="244"/>
      <c r="H50" s="243"/>
      <c r="I50" s="245"/>
      <c r="J50" s="245"/>
      <c r="K50" s="245"/>
      <c r="L50" s="245"/>
      <c r="M50" s="245"/>
      <c r="N50" s="245"/>
      <c r="O50" s="245">
        <f>O38+O45+O47+O48</f>
        <v>1389.5051652892562</v>
      </c>
      <c r="P50" s="246">
        <f>P38+P45+P47+P48</f>
        <v>877.47391528925618</v>
      </c>
      <c r="Q50" s="246">
        <f>Q38+Q45+Q47+Q48</f>
        <v>1128.5625</v>
      </c>
      <c r="R50" s="246">
        <f>R38+R45+R47+R48</f>
        <v>1228.5625</v>
      </c>
      <c r="S50" s="247">
        <f>S38+S45+S47+S48</f>
        <v>1257.5625</v>
      </c>
      <c r="T50" s="19"/>
    </row>
    <row r="51" spans="2:20" ht="13.5" outlineLevel="2" thickBot="1" x14ac:dyDescent="0.25">
      <c r="B51" s="12"/>
      <c r="C51" s="4"/>
      <c r="D51" s="4"/>
      <c r="E51" s="4"/>
      <c r="F51" s="4"/>
      <c r="G51" s="4"/>
      <c r="H51" s="4"/>
      <c r="I51" s="65"/>
      <c r="J51" s="64"/>
      <c r="K51" s="64"/>
      <c r="L51" s="64"/>
      <c r="M51" s="64"/>
      <c r="N51" s="64"/>
      <c r="O51" s="65"/>
      <c r="P51" s="110"/>
      <c r="Q51" s="111"/>
      <c r="R51" s="110"/>
      <c r="S51" s="110"/>
      <c r="T51" s="19"/>
    </row>
    <row r="52" spans="2:20" outlineLevel="2" x14ac:dyDescent="0.2">
      <c r="B52" s="12"/>
      <c r="C52" s="78" t="s">
        <v>107</v>
      </c>
      <c r="D52" s="79"/>
      <c r="E52" s="79"/>
      <c r="F52" s="79"/>
      <c r="G52" s="79"/>
      <c r="H52" s="80"/>
      <c r="I52" s="81"/>
      <c r="J52" s="81"/>
      <c r="K52" s="81"/>
      <c r="L52" s="81"/>
      <c r="M52" s="81"/>
      <c r="N52" s="81"/>
      <c r="O52" s="81"/>
      <c r="P52" s="112"/>
      <c r="Q52" s="112"/>
      <c r="R52" s="112"/>
      <c r="S52" s="113"/>
      <c r="T52" s="19"/>
    </row>
    <row r="53" spans="2:20" outlineLevel="2" x14ac:dyDescent="0.2">
      <c r="B53" s="12"/>
      <c r="C53" s="83" t="s">
        <v>27</v>
      </c>
      <c r="D53" s="84"/>
      <c r="E53" s="84"/>
      <c r="F53" s="84"/>
      <c r="G53" s="84"/>
      <c r="H53" s="85"/>
      <c r="I53" s="86"/>
      <c r="J53" s="86"/>
      <c r="K53" s="86"/>
      <c r="L53" s="86"/>
      <c r="M53" s="86"/>
      <c r="N53" s="86"/>
      <c r="O53" s="87">
        <f>$O$7-O23</f>
        <v>-50</v>
      </c>
      <c r="P53" s="88">
        <f>$P$7-P23</f>
        <v>289</v>
      </c>
      <c r="Q53" s="88">
        <f>$Q$7-Q23</f>
        <v>332</v>
      </c>
      <c r="R53" s="88">
        <f>$R$7-R23</f>
        <v>115</v>
      </c>
      <c r="S53" s="89">
        <f>$S$7-S23</f>
        <v>115</v>
      </c>
      <c r="T53" s="19"/>
    </row>
    <row r="54" spans="2:20" outlineLevel="2" x14ac:dyDescent="0.2">
      <c r="B54" s="12"/>
      <c r="C54" s="83"/>
      <c r="D54" s="84"/>
      <c r="E54" s="84"/>
      <c r="F54" s="84"/>
      <c r="G54" s="84"/>
      <c r="H54" s="84"/>
      <c r="I54" s="90"/>
      <c r="J54" s="90"/>
      <c r="K54" s="90"/>
      <c r="L54" s="90"/>
      <c r="M54" s="90"/>
      <c r="N54" s="90"/>
      <c r="O54" s="90"/>
      <c r="P54" s="114"/>
      <c r="Q54" s="114"/>
      <c r="R54" s="114"/>
      <c r="S54" s="115"/>
      <c r="T54" s="19"/>
    </row>
    <row r="55" spans="2:20" outlineLevel="2" x14ac:dyDescent="0.2">
      <c r="B55" s="12"/>
      <c r="C55" s="83" t="s">
        <v>28</v>
      </c>
      <c r="D55" s="84"/>
      <c r="E55" s="84"/>
      <c r="F55" s="84"/>
      <c r="G55" s="84"/>
      <c r="H55" s="84"/>
      <c r="I55" s="90"/>
      <c r="J55" s="90"/>
      <c r="K55" s="90"/>
      <c r="L55" s="90"/>
      <c r="M55" s="90"/>
      <c r="N55" s="90"/>
      <c r="O55" s="90">
        <f>$O$9-O25</f>
        <v>-6</v>
      </c>
      <c r="P55" s="114">
        <f>$P$9-P25</f>
        <v>147</v>
      </c>
      <c r="Q55" s="114">
        <f>$Q$9-Q25</f>
        <v>140</v>
      </c>
      <c r="R55" s="114">
        <f>$R$9-R25</f>
        <v>135</v>
      </c>
      <c r="S55" s="115">
        <f>$S$9-S25</f>
        <v>135</v>
      </c>
      <c r="T55" s="19"/>
    </row>
    <row r="56" spans="2:20" outlineLevel="2" x14ac:dyDescent="0.2">
      <c r="B56" s="12"/>
      <c r="C56" s="83" t="s">
        <v>20</v>
      </c>
      <c r="D56" s="84"/>
      <c r="E56" s="84"/>
      <c r="F56" s="84"/>
      <c r="G56" s="84"/>
      <c r="H56" s="84"/>
      <c r="I56" s="90"/>
      <c r="J56" s="90"/>
      <c r="K56" s="90"/>
      <c r="L56" s="90"/>
      <c r="M56" s="90"/>
      <c r="N56" s="90"/>
      <c r="O56" s="90">
        <f>$O$10-O26</f>
        <v>34</v>
      </c>
      <c r="P56" s="114">
        <f>$P$10-P26</f>
        <v>-6</v>
      </c>
      <c r="Q56" s="114">
        <f>$Q$10-Q26</f>
        <v>-6</v>
      </c>
      <c r="R56" s="114">
        <f>$R$10-R26</f>
        <v>-6</v>
      </c>
      <c r="S56" s="115">
        <f>$S$10-S26</f>
        <v>-6</v>
      </c>
      <c r="T56" s="19"/>
    </row>
    <row r="57" spans="2:20" outlineLevel="2" x14ac:dyDescent="0.2">
      <c r="B57" s="12"/>
      <c r="C57" s="83" t="s">
        <v>21</v>
      </c>
      <c r="D57" s="84"/>
      <c r="E57" s="84"/>
      <c r="F57" s="84"/>
      <c r="G57" s="84"/>
      <c r="H57" s="84"/>
      <c r="I57" s="90"/>
      <c r="J57" s="90"/>
      <c r="K57" s="90"/>
      <c r="L57" s="90"/>
      <c r="M57" s="90"/>
      <c r="N57" s="90"/>
      <c r="O57" s="90">
        <f>$O$11-O27</f>
        <v>-3.5051652892562117</v>
      </c>
      <c r="P57" s="114">
        <f>$P$11-P27</f>
        <v>47.526084710743802</v>
      </c>
      <c r="Q57" s="114">
        <f>$Q$11-Q27</f>
        <v>49.4375</v>
      </c>
      <c r="R57" s="114">
        <f>$R$11-R27</f>
        <v>67.4375</v>
      </c>
      <c r="S57" s="115">
        <f>$S$11-S27</f>
        <v>67.4375</v>
      </c>
      <c r="T57" s="19"/>
    </row>
    <row r="58" spans="2:20" outlineLevel="2" x14ac:dyDescent="0.2">
      <c r="B58" s="12"/>
      <c r="C58" s="83" t="s">
        <v>22</v>
      </c>
      <c r="D58" s="84"/>
      <c r="E58" s="84"/>
      <c r="F58" s="84"/>
      <c r="G58" s="84"/>
      <c r="H58" s="93"/>
      <c r="I58" s="91"/>
      <c r="J58" s="91"/>
      <c r="K58" s="91"/>
      <c r="L58" s="91"/>
      <c r="M58" s="91"/>
      <c r="N58" s="91"/>
      <c r="O58" s="91">
        <f>$O$12-O28</f>
        <v>0</v>
      </c>
      <c r="P58" s="94">
        <f>$P$12-P28</f>
        <v>0</v>
      </c>
      <c r="Q58" s="94">
        <f>$Q$12-Q28</f>
        <v>0</v>
      </c>
      <c r="R58" s="94">
        <f>$R$12-R28</f>
        <v>0</v>
      </c>
      <c r="S58" s="95">
        <f>$S$12-S28</f>
        <v>0</v>
      </c>
      <c r="T58" s="19"/>
    </row>
    <row r="59" spans="2:20" outlineLevel="2" x14ac:dyDescent="0.2">
      <c r="B59" s="12"/>
      <c r="C59" s="96" t="s">
        <v>29</v>
      </c>
      <c r="D59" s="84"/>
      <c r="E59" s="84"/>
      <c r="F59" s="84"/>
      <c r="G59" s="84"/>
      <c r="H59" s="93"/>
      <c r="I59" s="91"/>
      <c r="J59" s="91"/>
      <c r="K59" s="91"/>
      <c r="L59" s="116"/>
      <c r="M59" s="116"/>
      <c r="N59" s="116"/>
      <c r="O59" s="117">
        <f>$O$13-O29</f>
        <v>-67</v>
      </c>
      <c r="P59" s="117">
        <f>$P$13-P29</f>
        <v>-46</v>
      </c>
      <c r="Q59" s="117">
        <f>$Q$13-Q29</f>
        <v>-47</v>
      </c>
      <c r="R59" s="249">
        <f>$R$13-R29</f>
        <v>-49</v>
      </c>
      <c r="S59" s="118">
        <f>$S$13-S29</f>
        <v>-50</v>
      </c>
      <c r="T59" s="19"/>
    </row>
    <row r="60" spans="2:20" outlineLevel="2" x14ac:dyDescent="0.2">
      <c r="B60" s="12"/>
      <c r="C60" s="98" t="s">
        <v>24</v>
      </c>
      <c r="D60" s="85"/>
      <c r="E60" s="84"/>
      <c r="F60" s="84"/>
      <c r="G60" s="84"/>
      <c r="H60" s="85"/>
      <c r="I60" s="86"/>
      <c r="J60" s="86"/>
      <c r="K60" s="86"/>
      <c r="L60" s="86"/>
      <c r="M60" s="86"/>
      <c r="N60" s="86"/>
      <c r="O60" s="99">
        <f>SUM(O55:O59)</f>
        <v>-42.505165289256212</v>
      </c>
      <c r="P60" s="100">
        <f>SUM(P55:P59)</f>
        <v>142.52608471074382</v>
      </c>
      <c r="Q60" s="100">
        <f>SUM(Q55:Q59)</f>
        <v>136.4375</v>
      </c>
      <c r="R60" s="100">
        <f>SUM(R55:R59)</f>
        <v>147.4375</v>
      </c>
      <c r="S60" s="101">
        <f>SUM(S55:S59)</f>
        <v>146.4375</v>
      </c>
      <c r="T60" s="19"/>
    </row>
    <row r="61" spans="2:20" outlineLevel="2" x14ac:dyDescent="0.2">
      <c r="B61" s="12"/>
      <c r="C61" s="98"/>
      <c r="D61" s="85"/>
      <c r="E61" s="84"/>
      <c r="F61" s="84"/>
      <c r="G61" s="84"/>
      <c r="H61" s="85"/>
      <c r="I61" s="86"/>
      <c r="J61" s="86"/>
      <c r="K61" s="86"/>
      <c r="L61" s="86"/>
      <c r="M61" s="86"/>
      <c r="N61" s="86"/>
      <c r="O61" s="86"/>
      <c r="P61" s="102"/>
      <c r="Q61" s="102"/>
      <c r="R61" s="102"/>
      <c r="S61" s="103"/>
      <c r="T61" s="19"/>
    </row>
    <row r="62" spans="2:20" ht="14.25" outlineLevel="2" x14ac:dyDescent="0.2">
      <c r="B62" s="12"/>
      <c r="C62" s="98" t="s">
        <v>131</v>
      </c>
      <c r="D62" s="85"/>
      <c r="E62" s="93"/>
      <c r="F62" s="93"/>
      <c r="G62" s="93"/>
      <c r="H62" s="85"/>
      <c r="I62" s="86"/>
      <c r="J62" s="86"/>
      <c r="K62" s="91"/>
      <c r="L62" s="91"/>
      <c r="M62" s="91"/>
      <c r="N62" s="91"/>
      <c r="O62" s="86">
        <f>$O$16-O32</f>
        <v>-3</v>
      </c>
      <c r="P62" s="102">
        <f>$P$16-P32</f>
        <v>6</v>
      </c>
      <c r="Q62" s="102">
        <f>$Q$16-Q32</f>
        <v>587</v>
      </c>
      <c r="R62" s="102">
        <f>$R$16-R32</f>
        <v>660</v>
      </c>
      <c r="S62" s="103">
        <f>$S$16-S32</f>
        <v>660</v>
      </c>
      <c r="T62" s="19"/>
    </row>
    <row r="63" spans="2:20" outlineLevel="2" x14ac:dyDescent="0.2">
      <c r="B63" s="12"/>
      <c r="C63" s="98"/>
      <c r="D63" s="85"/>
      <c r="E63" s="93"/>
      <c r="F63" s="93"/>
      <c r="G63" s="93"/>
      <c r="H63" s="85"/>
      <c r="I63" s="86"/>
      <c r="J63" s="86"/>
      <c r="K63" s="86"/>
      <c r="L63" s="86"/>
      <c r="M63" s="86"/>
      <c r="N63" s="86"/>
      <c r="O63" s="86"/>
      <c r="P63" s="102"/>
      <c r="Q63" s="102"/>
      <c r="R63" s="102"/>
      <c r="S63" s="103"/>
      <c r="T63" s="19"/>
    </row>
    <row r="64" spans="2:20" outlineLevel="2" x14ac:dyDescent="0.2">
      <c r="B64" s="12"/>
      <c r="C64" s="98" t="s">
        <v>26</v>
      </c>
      <c r="D64" s="85"/>
      <c r="E64" s="93"/>
      <c r="F64" s="93"/>
      <c r="G64" s="93"/>
      <c r="H64" s="85"/>
      <c r="I64" s="86"/>
      <c r="J64" s="86"/>
      <c r="K64" s="86"/>
      <c r="L64" s="86"/>
      <c r="M64" s="86"/>
      <c r="N64" s="86"/>
      <c r="O64" s="86">
        <f>$O$17-O33</f>
        <v>15</v>
      </c>
      <c r="P64" s="102">
        <f>$P$17-P33</f>
        <v>60</v>
      </c>
      <c r="Q64" s="102">
        <f>$Q$17-Q33</f>
        <v>80</v>
      </c>
      <c r="R64" s="102">
        <f>$R$17-R33</f>
        <v>94</v>
      </c>
      <c r="S64" s="103">
        <f>$S$17-S33</f>
        <v>94</v>
      </c>
      <c r="T64" s="19"/>
    </row>
    <row r="65" spans="2:20" outlineLevel="2" x14ac:dyDescent="0.2">
      <c r="B65" s="12"/>
      <c r="C65" s="98"/>
      <c r="D65" s="85"/>
      <c r="E65" s="84"/>
      <c r="F65" s="84"/>
      <c r="G65" s="84"/>
      <c r="H65" s="85"/>
      <c r="I65" s="86"/>
      <c r="J65" s="86"/>
      <c r="K65" s="86"/>
      <c r="L65" s="86"/>
      <c r="M65" s="86"/>
      <c r="N65" s="86"/>
      <c r="O65" s="86"/>
      <c r="P65" s="102"/>
      <c r="Q65" s="102"/>
      <c r="R65" s="102"/>
      <c r="S65" s="103"/>
      <c r="T65" s="19"/>
    </row>
    <row r="66" spans="2:20" ht="15.75" outlineLevel="2" thickBot="1" x14ac:dyDescent="0.3">
      <c r="B66" s="12"/>
      <c r="C66" s="104" t="s">
        <v>103</v>
      </c>
      <c r="D66" s="119"/>
      <c r="E66" s="120"/>
      <c r="F66" s="120"/>
      <c r="G66" s="120"/>
      <c r="H66" s="119"/>
      <c r="I66" s="121"/>
      <c r="J66" s="121"/>
      <c r="K66" s="107"/>
      <c r="L66" s="107"/>
      <c r="M66" s="107"/>
      <c r="N66" s="107"/>
      <c r="O66" s="107">
        <f>O53+O60+O62+O64</f>
        <v>-80.505165289256212</v>
      </c>
      <c r="P66" s="107">
        <f>P53+P60+P62+P64</f>
        <v>497.52608471074382</v>
      </c>
      <c r="Q66" s="107">
        <f>Q53+Q60+Q62+Q64</f>
        <v>1135.4375</v>
      </c>
      <c r="R66" s="107">
        <f>R53+R60+R62+R64</f>
        <v>1016.4375</v>
      </c>
      <c r="S66" s="186">
        <f>S53+S60+S62+S64</f>
        <v>1015.4375</v>
      </c>
      <c r="T66" s="19"/>
    </row>
    <row r="67" spans="2:20" ht="15.75" outlineLevel="2" thickBot="1" x14ac:dyDescent="0.3">
      <c r="B67" s="12"/>
      <c r="C67" s="248"/>
      <c r="D67" s="53"/>
      <c r="E67" s="3"/>
      <c r="F67" s="3"/>
      <c r="G67" s="3"/>
      <c r="H67" s="53"/>
      <c r="I67" s="55"/>
      <c r="J67" s="55"/>
      <c r="K67" s="122"/>
      <c r="L67" s="122"/>
      <c r="M67" s="122"/>
      <c r="N67" s="122"/>
      <c r="O67" s="122"/>
      <c r="P67" s="122"/>
      <c r="Q67" s="122"/>
      <c r="R67" s="122"/>
      <c r="S67" s="122"/>
      <c r="T67" s="19"/>
    </row>
    <row r="68" spans="2:20" ht="15" outlineLevel="2" thickBot="1" x14ac:dyDescent="0.25">
      <c r="B68" s="12"/>
      <c r="C68" s="310" t="s">
        <v>136</v>
      </c>
      <c r="D68" s="289"/>
      <c r="E68" s="311"/>
      <c r="F68" s="311"/>
      <c r="G68" s="311"/>
      <c r="H68" s="289"/>
      <c r="I68" s="290"/>
      <c r="J68" s="290"/>
      <c r="K68" s="312"/>
      <c r="L68" s="312"/>
      <c r="M68" s="312"/>
      <c r="N68" s="312"/>
      <c r="O68" s="290">
        <v>2</v>
      </c>
      <c r="P68" s="313">
        <v>2.8850535608423797</v>
      </c>
      <c r="Q68" s="313">
        <v>-3.8858569165120116</v>
      </c>
      <c r="R68" s="313">
        <v>-77</v>
      </c>
      <c r="S68" s="314">
        <v>-77</v>
      </c>
      <c r="T68" s="19"/>
    </row>
    <row r="69" spans="2:20" ht="39.75" customHeight="1" outlineLevel="2" x14ac:dyDescent="0.2">
      <c r="B69" s="315" t="s">
        <v>132</v>
      </c>
      <c r="C69" s="318" t="s">
        <v>138</v>
      </c>
      <c r="D69" s="318"/>
      <c r="E69" s="318"/>
      <c r="F69" s="318"/>
      <c r="G69" s="318"/>
      <c r="H69" s="318"/>
      <c r="I69" s="318"/>
      <c r="J69" s="318"/>
      <c r="K69" s="318"/>
      <c r="L69" s="318"/>
      <c r="M69" s="318"/>
      <c r="N69" s="318"/>
      <c r="O69" s="318"/>
      <c r="P69" s="318"/>
      <c r="Q69" s="318"/>
      <c r="R69" s="318"/>
      <c r="S69" s="318"/>
      <c r="T69" s="19"/>
    </row>
    <row r="70" spans="2:20" ht="15.75" thickBot="1" x14ac:dyDescent="0.3">
      <c r="B70" s="12"/>
      <c r="C70" s="248"/>
      <c r="D70" s="53"/>
      <c r="E70" s="3"/>
      <c r="F70" s="3"/>
      <c r="G70" s="3"/>
      <c r="H70" s="53"/>
      <c r="I70" s="55"/>
      <c r="J70" s="55"/>
      <c r="K70" s="122"/>
      <c r="L70" s="122"/>
      <c r="M70" s="122"/>
      <c r="N70" s="122"/>
      <c r="O70" s="122"/>
      <c r="P70" s="122"/>
      <c r="Q70" s="122"/>
      <c r="R70" s="122"/>
      <c r="S70" s="122"/>
      <c r="T70" s="19"/>
    </row>
    <row r="71" spans="2:20" x14ac:dyDescent="0.2">
      <c r="B71" s="12"/>
      <c r="C71" s="214" t="s">
        <v>108</v>
      </c>
      <c r="D71" s="215"/>
      <c r="E71" s="215"/>
      <c r="F71" s="215"/>
      <c r="G71" s="215"/>
      <c r="H71" s="216"/>
      <c r="I71" s="217"/>
      <c r="J71" s="217"/>
      <c r="K71" s="217"/>
      <c r="L71" s="217"/>
      <c r="M71" s="217"/>
      <c r="N71" s="217"/>
      <c r="O71" s="217"/>
      <c r="P71" s="250"/>
      <c r="Q71" s="250"/>
      <c r="R71" s="250"/>
      <c r="S71" s="251"/>
      <c r="T71" s="19"/>
    </row>
    <row r="72" spans="2:20" x14ac:dyDescent="0.2">
      <c r="B72" s="12"/>
      <c r="C72" s="288"/>
      <c r="D72" s="266"/>
      <c r="E72" s="266"/>
      <c r="F72" s="266"/>
      <c r="G72" s="266"/>
      <c r="H72" s="220"/>
      <c r="I72" s="226"/>
      <c r="J72" s="226"/>
      <c r="K72" s="226"/>
      <c r="L72" s="226"/>
      <c r="M72" s="226"/>
      <c r="N72" s="226"/>
      <c r="O72" s="226"/>
      <c r="P72" s="252"/>
      <c r="Q72" s="252"/>
      <c r="R72" s="252"/>
      <c r="S72" s="253"/>
      <c r="T72" s="19"/>
    </row>
    <row r="73" spans="2:20" x14ac:dyDescent="0.2">
      <c r="B73" s="12"/>
      <c r="C73" s="219" t="s">
        <v>27</v>
      </c>
      <c r="D73" s="220"/>
      <c r="E73" s="220"/>
      <c r="F73" s="220"/>
      <c r="G73" s="220"/>
      <c r="H73" s="221"/>
      <c r="I73" s="222"/>
      <c r="J73" s="222"/>
      <c r="K73" s="222"/>
      <c r="L73" s="222"/>
      <c r="M73" s="222"/>
      <c r="N73" s="222"/>
      <c r="O73" s="223">
        <f>O7-O38</f>
        <v>-50</v>
      </c>
      <c r="P73" s="223">
        <f>P7-P38</f>
        <v>289</v>
      </c>
      <c r="Q73" s="223">
        <f>Q7-Q38</f>
        <v>332</v>
      </c>
      <c r="R73" s="223">
        <f>R7-R38</f>
        <v>115</v>
      </c>
      <c r="S73" s="263">
        <f>S7-S38</f>
        <v>115</v>
      </c>
      <c r="T73" s="19"/>
    </row>
    <row r="74" spans="2:20" x14ac:dyDescent="0.2">
      <c r="B74" s="12"/>
      <c r="C74" s="219"/>
      <c r="D74" s="220"/>
      <c r="E74" s="220"/>
      <c r="F74" s="220"/>
      <c r="G74" s="220"/>
      <c r="H74" s="220"/>
      <c r="I74" s="226"/>
      <c r="J74" s="226"/>
      <c r="K74" s="226"/>
      <c r="L74" s="226"/>
      <c r="M74" s="226"/>
      <c r="N74" s="226"/>
      <c r="O74" s="226"/>
      <c r="P74" s="252"/>
      <c r="Q74" s="252"/>
      <c r="R74" s="252"/>
      <c r="S74" s="253"/>
      <c r="T74" s="19"/>
    </row>
    <row r="75" spans="2:20" x14ac:dyDescent="0.2">
      <c r="B75" s="12"/>
      <c r="C75" s="219" t="s">
        <v>28</v>
      </c>
      <c r="D75" s="220"/>
      <c r="E75" s="220"/>
      <c r="F75" s="220"/>
      <c r="G75" s="220"/>
      <c r="H75" s="220"/>
      <c r="I75" s="226"/>
      <c r="J75" s="226"/>
      <c r="K75" s="226"/>
      <c r="L75" s="226"/>
      <c r="M75" s="226"/>
      <c r="N75" s="226"/>
      <c r="O75" s="226">
        <f t="shared" ref="O75:S77" si="2">O9-O40</f>
        <v>-6</v>
      </c>
      <c r="P75" s="226">
        <f t="shared" si="2"/>
        <v>147</v>
      </c>
      <c r="Q75" s="226">
        <f t="shared" si="2"/>
        <v>140</v>
      </c>
      <c r="R75" s="226">
        <f t="shared" si="2"/>
        <v>135</v>
      </c>
      <c r="S75" s="254">
        <f t="shared" si="2"/>
        <v>135</v>
      </c>
      <c r="T75" s="19"/>
    </row>
    <row r="76" spans="2:20" x14ac:dyDescent="0.2">
      <c r="B76" s="12"/>
      <c r="C76" s="219" t="s">
        <v>20</v>
      </c>
      <c r="D76" s="220"/>
      <c r="E76" s="220"/>
      <c r="F76" s="220"/>
      <c r="G76" s="220"/>
      <c r="H76" s="220"/>
      <c r="I76" s="226"/>
      <c r="J76" s="226"/>
      <c r="K76" s="226"/>
      <c r="L76" s="226"/>
      <c r="M76" s="226"/>
      <c r="N76" s="226"/>
      <c r="O76" s="226">
        <f t="shared" si="2"/>
        <v>34</v>
      </c>
      <c r="P76" s="226">
        <f t="shared" si="2"/>
        <v>-6</v>
      </c>
      <c r="Q76" s="226">
        <f t="shared" si="2"/>
        <v>-6</v>
      </c>
      <c r="R76" s="226">
        <f t="shared" si="2"/>
        <v>-6</v>
      </c>
      <c r="S76" s="254">
        <f t="shared" si="2"/>
        <v>-6</v>
      </c>
      <c r="T76" s="19"/>
    </row>
    <row r="77" spans="2:20" x14ac:dyDescent="0.2">
      <c r="B77" s="12"/>
      <c r="C77" s="219" t="s">
        <v>21</v>
      </c>
      <c r="D77" s="220"/>
      <c r="E77" s="220"/>
      <c r="F77" s="220"/>
      <c r="G77" s="220"/>
      <c r="H77" s="220"/>
      <c r="I77" s="226"/>
      <c r="J77" s="226"/>
      <c r="K77" s="226"/>
      <c r="L77" s="226"/>
      <c r="M77" s="226"/>
      <c r="N77" s="226"/>
      <c r="O77" s="226">
        <f t="shared" si="2"/>
        <v>-3.5051652892562117</v>
      </c>
      <c r="P77" s="226">
        <f t="shared" si="2"/>
        <v>47.526084710743802</v>
      </c>
      <c r="Q77" s="226">
        <f t="shared" si="2"/>
        <v>49.4375</v>
      </c>
      <c r="R77" s="226">
        <f t="shared" si="2"/>
        <v>67.4375</v>
      </c>
      <c r="S77" s="254">
        <f t="shared" si="2"/>
        <v>67.4375</v>
      </c>
      <c r="T77" s="19"/>
    </row>
    <row r="78" spans="2:20" x14ac:dyDescent="0.2">
      <c r="B78" s="12"/>
      <c r="C78" s="219" t="s">
        <v>22</v>
      </c>
      <c r="D78" s="220"/>
      <c r="E78" s="220"/>
      <c r="F78" s="220"/>
      <c r="G78" s="220"/>
      <c r="H78" s="229"/>
      <c r="I78" s="227"/>
      <c r="J78" s="227"/>
      <c r="K78" s="227"/>
      <c r="L78" s="227"/>
      <c r="M78" s="227"/>
      <c r="N78" s="227"/>
      <c r="O78" s="227">
        <f>O$12-O43</f>
        <v>0</v>
      </c>
      <c r="P78" s="227">
        <f>P$12-P43</f>
        <v>0</v>
      </c>
      <c r="Q78" s="227">
        <f>Q$12-Q43</f>
        <v>0</v>
      </c>
      <c r="R78" s="227">
        <f>R$12-R43</f>
        <v>0</v>
      </c>
      <c r="S78" s="228">
        <f>S$12-S43</f>
        <v>0</v>
      </c>
      <c r="T78" s="19"/>
    </row>
    <row r="79" spans="2:20" x14ac:dyDescent="0.2">
      <c r="B79" s="12"/>
      <c r="C79" s="232" t="s">
        <v>29</v>
      </c>
      <c r="D79" s="220"/>
      <c r="E79" s="220"/>
      <c r="F79" s="220"/>
      <c r="G79" s="220"/>
      <c r="H79" s="229"/>
      <c r="I79" s="227"/>
      <c r="J79" s="227"/>
      <c r="K79" s="227"/>
      <c r="L79" s="234"/>
      <c r="M79" s="234"/>
      <c r="N79" s="234"/>
      <c r="O79" s="255">
        <f>O13-O44</f>
        <v>-67</v>
      </c>
      <c r="P79" s="255">
        <f>P13-P44</f>
        <v>-46</v>
      </c>
      <c r="Q79" s="255">
        <f>Q13-Q44</f>
        <v>-47</v>
      </c>
      <c r="R79" s="255">
        <f>R13-R44</f>
        <v>-49</v>
      </c>
      <c r="S79" s="256">
        <f>S13-S44</f>
        <v>-50</v>
      </c>
      <c r="T79" s="19"/>
    </row>
    <row r="80" spans="2:20" x14ac:dyDescent="0.2">
      <c r="B80" s="12"/>
      <c r="C80" s="235" t="s">
        <v>24</v>
      </c>
      <c r="D80" s="221"/>
      <c r="E80" s="220"/>
      <c r="F80" s="220"/>
      <c r="G80" s="220"/>
      <c r="H80" s="221"/>
      <c r="I80" s="222"/>
      <c r="J80" s="222"/>
      <c r="K80" s="222"/>
      <c r="L80" s="222"/>
      <c r="M80" s="222"/>
      <c r="N80" s="222"/>
      <c r="O80" s="236">
        <f>SUM(O75:O79)</f>
        <v>-42.505165289256212</v>
      </c>
      <c r="P80" s="237">
        <f>SUM(P75:P79)</f>
        <v>142.52608471074382</v>
      </c>
      <c r="Q80" s="237">
        <f>SUM(Q75:Q79)</f>
        <v>136.4375</v>
      </c>
      <c r="R80" s="237">
        <f>SUM(R75:R79)</f>
        <v>147.4375</v>
      </c>
      <c r="S80" s="238">
        <f>SUM(S75:S79)</f>
        <v>146.4375</v>
      </c>
      <c r="T80" s="19"/>
    </row>
    <row r="81" spans="2:22" x14ac:dyDescent="0.2">
      <c r="B81" s="12"/>
      <c r="C81" s="235"/>
      <c r="D81" s="221"/>
      <c r="E81" s="220"/>
      <c r="F81" s="220"/>
      <c r="G81" s="220"/>
      <c r="H81" s="221"/>
      <c r="I81" s="222"/>
      <c r="J81" s="222"/>
      <c r="K81" s="222"/>
      <c r="L81" s="222"/>
      <c r="M81" s="222"/>
      <c r="N81" s="222"/>
      <c r="O81" s="222"/>
      <c r="P81" s="257"/>
      <c r="Q81" s="257"/>
      <c r="R81" s="257"/>
      <c r="S81" s="258"/>
      <c r="T81" s="19"/>
    </row>
    <row r="82" spans="2:22" ht="14.25" x14ac:dyDescent="0.2">
      <c r="B82" s="12"/>
      <c r="C82" s="235" t="s">
        <v>134</v>
      </c>
      <c r="D82" s="221"/>
      <c r="E82" s="229"/>
      <c r="F82" s="229"/>
      <c r="G82" s="229"/>
      <c r="H82" s="221"/>
      <c r="I82" s="222"/>
      <c r="J82" s="222"/>
      <c r="K82" s="227"/>
      <c r="L82" s="227"/>
      <c r="M82" s="227"/>
      <c r="N82" s="227"/>
      <c r="O82" s="222">
        <f>O16-O47</f>
        <v>-3</v>
      </c>
      <c r="P82" s="222">
        <f>P16-P47</f>
        <v>-2</v>
      </c>
      <c r="Q82" s="222">
        <f>Q16-Q47</f>
        <v>4</v>
      </c>
      <c r="R82" s="222">
        <f>R16-R47</f>
        <v>11</v>
      </c>
      <c r="S82" s="264">
        <f>S16-S47</f>
        <v>11</v>
      </c>
      <c r="T82" s="19"/>
    </row>
    <row r="83" spans="2:22" x14ac:dyDescent="0.2">
      <c r="B83" s="12"/>
      <c r="C83" s="235"/>
      <c r="D83" s="221"/>
      <c r="E83" s="229"/>
      <c r="F83" s="229"/>
      <c r="G83" s="229"/>
      <c r="H83" s="221"/>
      <c r="I83" s="222"/>
      <c r="J83" s="222"/>
      <c r="K83" s="222"/>
      <c r="L83" s="222"/>
      <c r="M83" s="222"/>
      <c r="N83" s="222"/>
      <c r="O83" s="222"/>
      <c r="P83" s="222"/>
      <c r="Q83" s="222"/>
      <c r="R83" s="222"/>
      <c r="S83" s="264"/>
      <c r="T83" s="19"/>
    </row>
    <row r="84" spans="2:22" x14ac:dyDescent="0.2">
      <c r="B84" s="12"/>
      <c r="C84" s="235" t="s">
        <v>26</v>
      </c>
      <c r="D84" s="221"/>
      <c r="E84" s="229"/>
      <c r="F84" s="229"/>
      <c r="G84" s="229"/>
      <c r="H84" s="221"/>
      <c r="I84" s="222"/>
      <c r="J84" s="222"/>
      <c r="K84" s="222"/>
      <c r="L84" s="222"/>
      <c r="M84" s="222"/>
      <c r="N84" s="222"/>
      <c r="O84" s="222">
        <f>O17-O48</f>
        <v>-7</v>
      </c>
      <c r="P84" s="222">
        <f>P17-P48</f>
        <v>-13</v>
      </c>
      <c r="Q84" s="222">
        <f>Q17-Q48</f>
        <v>-18</v>
      </c>
      <c r="R84" s="222">
        <f>R17-R48</f>
        <v>-26</v>
      </c>
      <c r="S84" s="264">
        <f>S17-S48</f>
        <v>-26</v>
      </c>
      <c r="T84" s="19"/>
    </row>
    <row r="85" spans="2:22" x14ac:dyDescent="0.2">
      <c r="B85" s="12"/>
      <c r="C85" s="235"/>
      <c r="D85" s="221"/>
      <c r="E85" s="220"/>
      <c r="F85" s="220"/>
      <c r="G85" s="220"/>
      <c r="H85" s="221"/>
      <c r="I85" s="222"/>
      <c r="J85" s="222"/>
      <c r="K85" s="222"/>
      <c r="L85" s="222"/>
      <c r="M85" s="222"/>
      <c r="N85" s="222"/>
      <c r="O85" s="222"/>
      <c r="P85" s="257"/>
      <c r="Q85" s="257"/>
      <c r="R85" s="257"/>
      <c r="S85" s="258"/>
      <c r="T85" s="19"/>
    </row>
    <row r="86" spans="2:22" ht="45.75" thickBot="1" x14ac:dyDescent="0.3">
      <c r="B86" s="12"/>
      <c r="C86" s="265" t="s">
        <v>109</v>
      </c>
      <c r="D86" s="259"/>
      <c r="E86" s="260"/>
      <c r="F86" s="260"/>
      <c r="G86" s="260"/>
      <c r="H86" s="259"/>
      <c r="I86" s="261"/>
      <c r="J86" s="261"/>
      <c r="K86" s="245"/>
      <c r="L86" s="245"/>
      <c r="M86" s="245"/>
      <c r="N86" s="245"/>
      <c r="O86" s="245">
        <f>O73+O80+O82+O84</f>
        <v>-102.50516528925621</v>
      </c>
      <c r="P86" s="245">
        <f>P73+P80+P82+P84</f>
        <v>416.52608471074382</v>
      </c>
      <c r="Q86" s="245">
        <f>Q73+Q80+Q82+Q84</f>
        <v>454.4375</v>
      </c>
      <c r="R86" s="245">
        <f>R73+R80+R82+R84</f>
        <v>247.4375</v>
      </c>
      <c r="S86" s="262">
        <f>S73+S80+S82+S84</f>
        <v>246.4375</v>
      </c>
      <c r="T86" s="19"/>
    </row>
    <row r="87" spans="2:22" ht="15.75" outlineLevel="1" thickBot="1" x14ac:dyDescent="0.3">
      <c r="B87" s="12"/>
      <c r="C87" s="248"/>
      <c r="D87" s="53"/>
      <c r="E87" s="3"/>
      <c r="F87" s="3"/>
      <c r="G87" s="3"/>
      <c r="H87" s="53"/>
      <c r="I87" s="55"/>
      <c r="J87" s="55"/>
      <c r="K87" s="122"/>
      <c r="L87" s="122"/>
      <c r="M87" s="122"/>
      <c r="N87" s="122"/>
      <c r="O87" s="122"/>
      <c r="P87" s="122"/>
      <c r="Q87" s="122"/>
      <c r="R87" s="122"/>
      <c r="S87" s="122"/>
      <c r="T87" s="19"/>
    </row>
    <row r="88" spans="2:22" ht="15.75" outlineLevel="1" thickBot="1" x14ac:dyDescent="0.3">
      <c r="B88" s="12"/>
      <c r="C88" s="310" t="s">
        <v>137</v>
      </c>
      <c r="D88" s="289"/>
      <c r="E88" s="311"/>
      <c r="F88" s="311"/>
      <c r="G88" s="311"/>
      <c r="H88" s="289"/>
      <c r="I88" s="290"/>
      <c r="J88" s="290"/>
      <c r="K88" s="312"/>
      <c r="L88" s="312"/>
      <c r="M88" s="312"/>
      <c r="N88" s="312"/>
      <c r="O88" s="290">
        <v>2</v>
      </c>
      <c r="P88" s="313">
        <v>2.8850535608423797</v>
      </c>
      <c r="Q88" s="313">
        <v>-3.8858569165120116</v>
      </c>
      <c r="R88" s="313">
        <v>-11</v>
      </c>
      <c r="S88" s="314">
        <v>-11</v>
      </c>
      <c r="T88" s="19"/>
      <c r="V88" s="122"/>
    </row>
    <row r="89" spans="2:22" ht="20.25" customHeight="1" x14ac:dyDescent="0.2">
      <c r="B89" s="315" t="s">
        <v>30</v>
      </c>
      <c r="C89" s="316" t="s">
        <v>87</v>
      </c>
      <c r="D89" s="317"/>
      <c r="E89" s="317"/>
      <c r="F89" s="317"/>
      <c r="G89" s="317"/>
      <c r="H89" s="317"/>
      <c r="I89" s="317"/>
      <c r="J89" s="317"/>
      <c r="K89" s="317"/>
      <c r="L89" s="317"/>
      <c r="M89" s="317"/>
      <c r="N89" s="317"/>
      <c r="O89" s="317"/>
      <c r="P89" s="317"/>
      <c r="Q89" s="123"/>
      <c r="R89" s="124"/>
      <c r="S89" s="124"/>
      <c r="T89" s="19"/>
    </row>
    <row r="90" spans="2:22" ht="39" customHeight="1" x14ac:dyDescent="0.2">
      <c r="B90" s="315" t="s">
        <v>133</v>
      </c>
      <c r="C90" s="319" t="s">
        <v>135</v>
      </c>
      <c r="D90" s="319"/>
      <c r="E90" s="319"/>
      <c r="F90" s="319"/>
      <c r="G90" s="319"/>
      <c r="H90" s="319"/>
      <c r="I90" s="319"/>
      <c r="J90" s="319"/>
      <c r="K90" s="319"/>
      <c r="L90" s="319"/>
      <c r="M90" s="319"/>
      <c r="N90" s="319"/>
      <c r="O90" s="319"/>
      <c r="P90" s="319"/>
      <c r="Q90" s="319"/>
      <c r="R90" s="319"/>
      <c r="S90" s="319"/>
      <c r="T90" s="19"/>
    </row>
    <row r="91" spans="2:22" ht="15.75" thickBot="1" x14ac:dyDescent="0.3">
      <c r="B91" s="76"/>
      <c r="C91" s="60"/>
      <c r="D91" s="71"/>
      <c r="E91" s="72"/>
      <c r="F91" s="72"/>
      <c r="G91" s="72"/>
      <c r="H91" s="71"/>
      <c r="I91" s="73"/>
      <c r="J91" s="74"/>
      <c r="K91" s="75"/>
      <c r="L91" s="75"/>
      <c r="M91" s="61"/>
      <c r="N91" s="61"/>
      <c r="O91" s="61"/>
      <c r="P91" s="67"/>
      <c r="Q91" s="67"/>
      <c r="R91" s="67"/>
      <c r="S91" s="67"/>
      <c r="T91" s="77"/>
    </row>
    <row r="92" spans="2:22" ht="13.5" thickBot="1" x14ac:dyDescent="0.25"/>
    <row r="93" spans="2:22" x14ac:dyDescent="0.2">
      <c r="B93" s="128"/>
      <c r="C93" s="23"/>
      <c r="D93" s="23"/>
      <c r="E93" s="23"/>
      <c r="F93" s="23"/>
      <c r="G93" s="23"/>
      <c r="H93" s="23"/>
      <c r="I93" s="23"/>
      <c r="J93" s="23"/>
      <c r="K93" s="23"/>
      <c r="L93" s="23"/>
      <c r="M93" s="23"/>
      <c r="N93" s="23"/>
      <c r="O93" s="23"/>
      <c r="P93" s="24"/>
      <c r="Q93" s="23"/>
      <c r="R93" s="24"/>
      <c r="S93" s="24"/>
      <c r="T93" s="11"/>
    </row>
    <row r="94" spans="2:22" x14ac:dyDescent="0.2">
      <c r="B94" s="12"/>
      <c r="C94" s="308" t="s">
        <v>89</v>
      </c>
      <c r="D94" s="4"/>
      <c r="E94" s="4"/>
      <c r="F94" s="4"/>
      <c r="G94" s="4"/>
      <c r="H94" s="4"/>
      <c r="I94" s="4"/>
      <c r="T94" s="19"/>
    </row>
    <row r="95" spans="2:22" x14ac:dyDescent="0.2">
      <c r="B95" s="12"/>
      <c r="C95" s="127" t="s">
        <v>117</v>
      </c>
      <c r="D95" s="4"/>
      <c r="E95" s="4"/>
      <c r="F95" s="4"/>
      <c r="G95" s="4"/>
      <c r="H95" s="4"/>
      <c r="I95" s="4"/>
      <c r="T95" s="19"/>
    </row>
    <row r="96" spans="2:22" x14ac:dyDescent="0.2">
      <c r="B96" s="12"/>
      <c r="D96" s="4"/>
      <c r="E96" s="4"/>
      <c r="F96" s="4"/>
      <c r="G96" s="4"/>
      <c r="H96" s="4"/>
      <c r="I96" s="4"/>
      <c r="T96" s="19"/>
    </row>
    <row r="97" spans="2:20" x14ac:dyDescent="0.2">
      <c r="B97" s="12"/>
      <c r="C97" s="127"/>
      <c r="D97" s="4"/>
      <c r="E97" s="4"/>
      <c r="F97" s="4"/>
      <c r="G97" s="4"/>
      <c r="H97" s="4"/>
      <c r="I97" s="4"/>
      <c r="T97" s="19"/>
    </row>
    <row r="98" spans="2:20" x14ac:dyDescent="0.2">
      <c r="B98" s="12"/>
      <c r="C98" s="307" t="s">
        <v>118</v>
      </c>
      <c r="D98" s="4"/>
      <c r="E98" s="4"/>
      <c r="F98" s="4"/>
      <c r="G98" s="4"/>
      <c r="H98" s="4"/>
      <c r="I98" s="4"/>
      <c r="T98" s="19"/>
    </row>
    <row r="99" spans="2:20" x14ac:dyDescent="0.2">
      <c r="B99" s="12"/>
      <c r="C99" s="127" t="s">
        <v>121</v>
      </c>
      <c r="D99" s="4"/>
      <c r="E99" s="4"/>
      <c r="F99" s="4"/>
      <c r="G99" s="4"/>
      <c r="H99" s="4"/>
      <c r="I99" s="4"/>
      <c r="T99" s="19"/>
    </row>
    <row r="100" spans="2:20" x14ac:dyDescent="0.2">
      <c r="B100" s="12"/>
      <c r="C100" s="127" t="s">
        <v>120</v>
      </c>
      <c r="D100" s="4"/>
      <c r="E100" s="4"/>
      <c r="F100" s="4"/>
      <c r="G100" s="4"/>
      <c r="H100" s="4"/>
      <c r="I100" s="4"/>
      <c r="T100" s="19"/>
    </row>
    <row r="101" spans="2:20" x14ac:dyDescent="0.2">
      <c r="B101" s="12"/>
      <c r="C101" s="127" t="s">
        <v>116</v>
      </c>
      <c r="D101" s="4"/>
      <c r="E101" s="4"/>
      <c r="F101" s="4"/>
      <c r="G101" s="4"/>
      <c r="H101" s="4"/>
      <c r="I101" s="4"/>
      <c r="T101" s="19"/>
    </row>
    <row r="102" spans="2:20" x14ac:dyDescent="0.2">
      <c r="B102" s="12"/>
      <c r="C102" s="127" t="s">
        <v>126</v>
      </c>
      <c r="D102" s="4"/>
      <c r="E102" s="4"/>
      <c r="F102" s="4"/>
      <c r="G102" s="4"/>
      <c r="H102" s="4"/>
      <c r="I102" s="4"/>
      <c r="T102" s="19"/>
    </row>
    <row r="103" spans="2:20" x14ac:dyDescent="0.2">
      <c r="B103" s="12"/>
      <c r="D103" s="4"/>
      <c r="E103" s="4"/>
      <c r="F103" s="4"/>
      <c r="G103" s="4"/>
      <c r="H103" s="4"/>
      <c r="I103" s="4"/>
      <c r="T103" s="19"/>
    </row>
    <row r="104" spans="2:20" x14ac:dyDescent="0.2">
      <c r="B104" s="12"/>
      <c r="C104" s="127" t="s">
        <v>125</v>
      </c>
      <c r="D104" s="4"/>
      <c r="E104" s="4"/>
      <c r="F104" s="4"/>
      <c r="G104" s="4"/>
      <c r="H104" s="4"/>
      <c r="I104" s="4"/>
      <c r="T104" s="19"/>
    </row>
    <row r="105" spans="2:20" x14ac:dyDescent="0.2">
      <c r="B105" s="12"/>
      <c r="D105" s="4"/>
      <c r="E105" s="4"/>
      <c r="F105" s="4"/>
      <c r="G105" s="4"/>
      <c r="H105" s="4"/>
      <c r="I105" s="4"/>
      <c r="T105" s="19"/>
    </row>
    <row r="106" spans="2:20" x14ac:dyDescent="0.2">
      <c r="B106" s="12"/>
      <c r="D106" s="4"/>
      <c r="E106" s="4"/>
      <c r="F106" s="4"/>
      <c r="G106" s="4"/>
      <c r="H106" s="4"/>
      <c r="I106" s="4"/>
      <c r="T106" s="19"/>
    </row>
    <row r="107" spans="2:20" x14ac:dyDescent="0.2">
      <c r="B107" s="12"/>
      <c r="D107" s="4"/>
      <c r="E107" s="4"/>
      <c r="F107" s="4"/>
      <c r="G107" s="4"/>
      <c r="H107" s="4"/>
      <c r="I107" s="4"/>
      <c r="T107" s="19"/>
    </row>
    <row r="108" spans="2:20" x14ac:dyDescent="0.2">
      <c r="B108" s="12"/>
      <c r="C108" s="127"/>
      <c r="D108" s="4"/>
      <c r="E108" s="4"/>
      <c r="F108" s="4"/>
      <c r="G108" s="4"/>
      <c r="H108" s="4"/>
      <c r="I108" s="4"/>
      <c r="T108" s="19"/>
    </row>
    <row r="109" spans="2:20" x14ac:dyDescent="0.2">
      <c r="B109" s="12"/>
      <c r="C109" s="127" t="s">
        <v>119</v>
      </c>
      <c r="D109" s="4"/>
      <c r="E109" s="4"/>
      <c r="F109" s="4"/>
      <c r="G109" s="4"/>
      <c r="H109" s="4"/>
      <c r="I109" s="4"/>
      <c r="T109" s="19"/>
    </row>
    <row r="110" spans="2:20" ht="13.5" thickBot="1" x14ac:dyDescent="0.25">
      <c r="B110" s="76"/>
      <c r="C110" s="72"/>
      <c r="D110" s="72"/>
      <c r="E110" s="72"/>
      <c r="F110" s="72"/>
      <c r="G110" s="72"/>
      <c r="H110" s="72"/>
      <c r="I110" s="72"/>
      <c r="J110" s="72"/>
      <c r="K110" s="72"/>
      <c r="L110" s="72"/>
      <c r="M110" s="72"/>
      <c r="N110" s="72"/>
      <c r="O110" s="72"/>
      <c r="P110" s="160"/>
      <c r="Q110" s="72"/>
      <c r="R110" s="160"/>
      <c r="S110" s="160"/>
      <c r="T110" s="77"/>
    </row>
    <row r="112" spans="2:20" x14ac:dyDescent="0.2">
      <c r="C112" s="125" t="s">
        <v>31</v>
      </c>
    </row>
    <row r="113" spans="3:3" x14ac:dyDescent="0.2">
      <c r="C113" s="126" t="s">
        <v>32</v>
      </c>
    </row>
    <row r="114" spans="3:3" x14ac:dyDescent="0.2">
      <c r="C114" s="127" t="s">
        <v>69</v>
      </c>
    </row>
    <row r="115" spans="3:3" x14ac:dyDescent="0.2">
      <c r="C115" s="127" t="s">
        <v>110</v>
      </c>
    </row>
    <row r="116" spans="3:3" x14ac:dyDescent="0.2">
      <c r="C116" s="127" t="s">
        <v>70</v>
      </c>
    </row>
  </sheetData>
  <mergeCells count="2">
    <mergeCell ref="C69:S69"/>
    <mergeCell ref="C90:S90"/>
  </mergeCells>
  <pageMargins left="0.47244094488188981" right="0.59055118110236227" top="0.98425196850393704" bottom="0.98425196850393704" header="0.51181102362204722" footer="0.51181102362204722"/>
  <pageSetup paperSize="5" scale="54" orientation="portrait" cellComments="asDisplayed" r:id="rId1"/>
  <headerFooter alignWithMargins="0">
    <oddFooter>&amp;L&amp;F&amp;R&amp;D &amp;T</oddFooter>
  </headerFooter>
  <ignoredErrors>
    <ignoredError sqref="O78:S78" formula="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6"/>
  <sheetViews>
    <sheetView workbookViewId="0">
      <selection activeCell="A3" sqref="A3:M37"/>
    </sheetView>
  </sheetViews>
  <sheetFormatPr defaultRowHeight="12.75" outlineLevelRow="1" outlineLevelCol="1" x14ac:dyDescent="0.2"/>
  <cols>
    <col min="1" max="1" width="8" customWidth="1"/>
    <col min="2" max="2" width="73.7109375" bestFit="1" customWidth="1"/>
    <col min="3" max="3" width="9.5703125" customWidth="1" outlineLevel="1"/>
    <col min="4" max="6" width="9.140625" customWidth="1" outlineLevel="1"/>
    <col min="7" max="8" width="9.140625" customWidth="1" outlineLevel="1" collapsed="1"/>
  </cols>
  <sheetData>
    <row r="1" spans="1:14" x14ac:dyDescent="0.2">
      <c r="A1" s="183" t="s">
        <v>33</v>
      </c>
      <c r="B1" s="2"/>
      <c r="C1" s="184"/>
      <c r="D1" s="24"/>
      <c r="E1" s="24"/>
      <c r="F1" s="24"/>
      <c r="G1" s="24"/>
      <c r="H1" s="24"/>
      <c r="I1" s="24"/>
      <c r="J1" s="24"/>
      <c r="K1" s="3"/>
      <c r="L1" s="3"/>
      <c r="M1" s="3"/>
    </row>
    <row r="2" spans="1:14" ht="13.5" thickBot="1" x14ac:dyDescent="0.25">
      <c r="A2" s="5" t="s">
        <v>73</v>
      </c>
      <c r="C2" s="5"/>
      <c r="D2" s="4"/>
      <c r="E2" s="4"/>
      <c r="F2" s="4"/>
      <c r="G2" s="4"/>
      <c r="H2" s="4"/>
      <c r="I2" s="4"/>
      <c r="J2" s="4"/>
      <c r="K2" s="4"/>
      <c r="L2" s="4"/>
      <c r="M2" s="4"/>
    </row>
    <row r="3" spans="1:14" x14ac:dyDescent="0.2">
      <c r="A3" s="129"/>
      <c r="B3" s="23"/>
      <c r="C3" s="8"/>
      <c r="D3" s="9" t="s">
        <v>6</v>
      </c>
      <c r="E3" s="9" t="s">
        <v>7</v>
      </c>
      <c r="F3" s="10" t="s">
        <v>8</v>
      </c>
      <c r="G3" s="10" t="s">
        <v>9</v>
      </c>
      <c r="H3" s="10" t="s">
        <v>10</v>
      </c>
      <c r="I3" s="10" t="s">
        <v>11</v>
      </c>
      <c r="J3" s="10" t="s">
        <v>12</v>
      </c>
      <c r="K3" s="10" t="s">
        <v>49</v>
      </c>
      <c r="L3" s="10" t="s">
        <v>50</v>
      </c>
      <c r="M3" s="149" t="s">
        <v>51</v>
      </c>
    </row>
    <row r="4" spans="1:14" x14ac:dyDescent="0.2">
      <c r="A4" s="130"/>
      <c r="B4" s="4"/>
      <c r="C4" s="13"/>
      <c r="D4" s="16" t="s">
        <v>15</v>
      </c>
      <c r="E4" s="16" t="s">
        <v>15</v>
      </c>
      <c r="F4" s="16" t="s">
        <v>15</v>
      </c>
      <c r="G4" s="131" t="s">
        <v>15</v>
      </c>
      <c r="H4" s="131" t="s">
        <v>15</v>
      </c>
      <c r="I4" s="132" t="s">
        <v>16</v>
      </c>
      <c r="J4" s="133" t="s">
        <v>17</v>
      </c>
      <c r="K4" s="133" t="s">
        <v>17</v>
      </c>
      <c r="L4" s="133" t="s">
        <v>17</v>
      </c>
      <c r="M4" s="169" t="s">
        <v>17</v>
      </c>
    </row>
    <row r="5" spans="1:14" x14ac:dyDescent="0.2">
      <c r="A5" s="134" t="s">
        <v>74</v>
      </c>
      <c r="B5" s="4"/>
      <c r="C5" s="166"/>
      <c r="D5" s="3"/>
      <c r="E5" s="3"/>
      <c r="F5" s="3"/>
      <c r="G5" s="3"/>
      <c r="H5" s="3"/>
      <c r="I5" s="3"/>
      <c r="J5" s="3"/>
      <c r="K5" s="3"/>
      <c r="L5" s="3"/>
      <c r="M5" s="19"/>
    </row>
    <row r="6" spans="1:14" x14ac:dyDescent="0.2">
      <c r="A6" s="44" t="s">
        <v>34</v>
      </c>
      <c r="B6" s="4"/>
      <c r="C6" s="177" t="s">
        <v>56</v>
      </c>
      <c r="D6" s="3">
        <v>129</v>
      </c>
      <c r="E6" s="33">
        <v>133</v>
      </c>
      <c r="F6" s="33">
        <v>68</v>
      </c>
      <c r="G6" s="33">
        <v>33</v>
      </c>
      <c r="H6" s="33">
        <v>-83</v>
      </c>
      <c r="I6" s="33">
        <v>53</v>
      </c>
      <c r="J6" s="33">
        <v>52</v>
      </c>
      <c r="K6" s="33">
        <v>50</v>
      </c>
      <c r="L6" s="33">
        <v>44</v>
      </c>
      <c r="M6" s="45">
        <v>38</v>
      </c>
      <c r="N6" s="135"/>
    </row>
    <row r="7" spans="1:14" x14ac:dyDescent="0.2">
      <c r="A7" s="12" t="s">
        <v>35</v>
      </c>
      <c r="B7" s="4"/>
      <c r="C7" s="176" t="s">
        <v>57</v>
      </c>
      <c r="D7" s="3">
        <v>45</v>
      </c>
      <c r="E7" s="33">
        <v>45</v>
      </c>
      <c r="F7" s="33">
        <v>-3</v>
      </c>
      <c r="G7" s="33">
        <v>1</v>
      </c>
      <c r="H7" s="33">
        <v>36</v>
      </c>
      <c r="I7" s="33">
        <v>30</v>
      </c>
      <c r="J7" s="33">
        <v>30</v>
      </c>
      <c r="K7" s="33">
        <v>30</v>
      </c>
      <c r="L7" s="33">
        <v>30</v>
      </c>
      <c r="M7" s="45">
        <v>30</v>
      </c>
      <c r="N7" s="136"/>
    </row>
    <row r="8" spans="1:14" x14ac:dyDescent="0.2">
      <c r="A8" s="12" t="s">
        <v>36</v>
      </c>
      <c r="B8" s="4"/>
      <c r="C8" s="176" t="s">
        <v>58</v>
      </c>
      <c r="D8" s="3">
        <v>43</v>
      </c>
      <c r="E8" s="33">
        <v>72</v>
      </c>
      <c r="F8" s="33">
        <v>-104</v>
      </c>
      <c r="G8" s="33">
        <v>-3</v>
      </c>
      <c r="H8" s="33">
        <v>-97</v>
      </c>
      <c r="I8" s="33">
        <v>7</v>
      </c>
      <c r="J8" s="33">
        <v>8</v>
      </c>
      <c r="K8" s="33">
        <v>8</v>
      </c>
      <c r="L8" s="33">
        <v>8</v>
      </c>
      <c r="M8" s="45">
        <v>8</v>
      </c>
      <c r="N8" s="136"/>
    </row>
    <row r="9" spans="1:14" x14ac:dyDescent="0.2">
      <c r="A9" s="12" t="s">
        <v>37</v>
      </c>
      <c r="B9" s="4"/>
      <c r="C9" s="177" t="s">
        <v>86</v>
      </c>
      <c r="D9" s="137">
        <v>1</v>
      </c>
      <c r="E9" s="138">
        <v>11</v>
      </c>
      <c r="F9" s="138">
        <v>9</v>
      </c>
      <c r="G9" s="138">
        <v>-5</v>
      </c>
      <c r="H9" s="138">
        <v>-28</v>
      </c>
      <c r="I9" s="138">
        <v>32</v>
      </c>
      <c r="J9" s="138">
        <v>16</v>
      </c>
      <c r="K9" s="138">
        <v>16</v>
      </c>
      <c r="L9" s="138">
        <v>16</v>
      </c>
      <c r="M9" s="206">
        <v>16</v>
      </c>
      <c r="N9" s="136"/>
    </row>
    <row r="10" spans="1:14" x14ac:dyDescent="0.2">
      <c r="A10" s="26" t="s">
        <v>38</v>
      </c>
      <c r="B10" s="4"/>
      <c r="C10" s="176"/>
      <c r="D10" s="3">
        <f t="shared" ref="D10:J10" si="0">SUM(D6:D9)</f>
        <v>218</v>
      </c>
      <c r="E10" s="3">
        <f t="shared" si="0"/>
        <v>261</v>
      </c>
      <c r="F10" s="3">
        <f t="shared" si="0"/>
        <v>-30</v>
      </c>
      <c r="G10" s="33">
        <f t="shared" si="0"/>
        <v>26</v>
      </c>
      <c r="H10" s="33">
        <f t="shared" si="0"/>
        <v>-172</v>
      </c>
      <c r="I10" s="141">
        <f t="shared" si="0"/>
        <v>122</v>
      </c>
      <c r="J10" s="141">
        <f t="shared" si="0"/>
        <v>106</v>
      </c>
      <c r="K10" s="141">
        <f t="shared" ref="K10:L10" si="1">SUM(K6:K9)</f>
        <v>104</v>
      </c>
      <c r="L10" s="141">
        <f t="shared" si="1"/>
        <v>98</v>
      </c>
      <c r="M10" s="170">
        <f t="shared" ref="M10" si="2">SUM(M6:M9)</f>
        <v>92</v>
      </c>
    </row>
    <row r="11" spans="1:14" x14ac:dyDescent="0.2">
      <c r="A11" s="139" t="s">
        <v>39</v>
      </c>
      <c r="B11" s="4"/>
      <c r="C11" s="167" t="s">
        <v>60</v>
      </c>
      <c r="D11" s="3"/>
      <c r="E11" s="140" t="s">
        <v>40</v>
      </c>
      <c r="F11" s="140">
        <v>0</v>
      </c>
      <c r="G11" s="141">
        <v>9</v>
      </c>
      <c r="H11" s="141">
        <v>21</v>
      </c>
      <c r="I11" s="141">
        <v>9</v>
      </c>
      <c r="J11" s="141">
        <v>9</v>
      </c>
      <c r="K11" s="141">
        <v>9</v>
      </c>
      <c r="L11" s="141">
        <v>9</v>
      </c>
      <c r="M11" s="170">
        <v>9</v>
      </c>
    </row>
    <row r="12" spans="1:14" x14ac:dyDescent="0.2">
      <c r="A12" s="12" t="s">
        <v>41</v>
      </c>
      <c r="B12" s="4"/>
      <c r="C12" s="177" t="s">
        <v>59</v>
      </c>
      <c r="D12" s="33">
        <v>11</v>
      </c>
      <c r="E12" s="3">
        <v>2</v>
      </c>
      <c r="F12" s="3">
        <f>-6-5-7-1</f>
        <v>-19</v>
      </c>
      <c r="G12" s="33">
        <v>5</v>
      </c>
      <c r="H12" s="33">
        <v>3</v>
      </c>
      <c r="I12" s="141">
        <v>-13</v>
      </c>
      <c r="J12" s="141">
        <v>7</v>
      </c>
      <c r="K12" s="141">
        <v>9</v>
      </c>
      <c r="L12" s="141">
        <v>8</v>
      </c>
      <c r="M12" s="170">
        <v>-14</v>
      </c>
      <c r="N12" s="136"/>
    </row>
    <row r="13" spans="1:14" x14ac:dyDescent="0.2">
      <c r="A13" s="139" t="s">
        <v>42</v>
      </c>
      <c r="B13" s="4"/>
      <c r="C13" s="167" t="s">
        <v>60</v>
      </c>
      <c r="D13" s="142"/>
      <c r="E13" s="143"/>
      <c r="F13" s="144">
        <v>14</v>
      </c>
      <c r="G13" s="144">
        <v>10</v>
      </c>
      <c r="H13" s="144">
        <v>12</v>
      </c>
      <c r="I13" s="144">
        <v>0</v>
      </c>
      <c r="J13" s="144">
        <v>0</v>
      </c>
      <c r="K13" s="144">
        <v>0</v>
      </c>
      <c r="L13" s="144">
        <v>0</v>
      </c>
      <c r="M13" s="182">
        <v>0</v>
      </c>
    </row>
    <row r="14" spans="1:14" x14ac:dyDescent="0.2">
      <c r="A14" s="26" t="s">
        <v>43</v>
      </c>
      <c r="B14" s="4"/>
      <c r="C14" s="54"/>
      <c r="D14" s="4">
        <f t="shared" ref="D14:J14" si="3">SUM(D10:D13)</f>
        <v>229</v>
      </c>
      <c r="E14" s="140">
        <f t="shared" si="3"/>
        <v>263</v>
      </c>
      <c r="F14" s="140">
        <f t="shared" si="3"/>
        <v>-35</v>
      </c>
      <c r="G14" s="141">
        <f t="shared" si="3"/>
        <v>50</v>
      </c>
      <c r="H14" s="141">
        <f t="shared" si="3"/>
        <v>-136</v>
      </c>
      <c r="I14" s="141">
        <f t="shared" si="3"/>
        <v>118</v>
      </c>
      <c r="J14" s="141">
        <f t="shared" si="3"/>
        <v>122</v>
      </c>
      <c r="K14" s="141">
        <f t="shared" ref="K14:L14" si="4">SUM(K10:K13)</f>
        <v>122</v>
      </c>
      <c r="L14" s="141">
        <f t="shared" si="4"/>
        <v>115</v>
      </c>
      <c r="M14" s="170">
        <f t="shared" ref="M14" si="5">SUM(M10:M13)</f>
        <v>87</v>
      </c>
      <c r="N14" s="178"/>
    </row>
    <row r="15" spans="1:14" x14ac:dyDescent="0.2">
      <c r="A15" s="12"/>
      <c r="B15" s="4"/>
      <c r="C15" s="4"/>
      <c r="D15" s="4"/>
      <c r="E15" s="4"/>
      <c r="F15" s="3"/>
      <c r="G15" s="3"/>
      <c r="H15" s="3"/>
      <c r="I15" s="140"/>
      <c r="J15" s="140"/>
      <c r="K15" s="140"/>
      <c r="L15" s="140"/>
      <c r="M15" s="171"/>
    </row>
    <row r="16" spans="1:14" outlineLevel="1" x14ac:dyDescent="0.2">
      <c r="A16" s="134" t="s">
        <v>52</v>
      </c>
      <c r="B16" s="4"/>
      <c r="C16" s="166"/>
      <c r="D16" s="4"/>
      <c r="E16" s="4"/>
      <c r="F16" s="3"/>
      <c r="G16" s="3"/>
      <c r="H16" s="3"/>
      <c r="I16" s="140"/>
      <c r="J16" s="140"/>
      <c r="K16" s="140"/>
      <c r="L16" s="140"/>
      <c r="M16" s="171"/>
    </row>
    <row r="17" spans="1:13" outlineLevel="1" x14ac:dyDescent="0.2">
      <c r="A17" s="44" t="s">
        <v>34</v>
      </c>
      <c r="B17" s="4"/>
      <c r="C17" s="3"/>
      <c r="D17" s="3"/>
      <c r="E17" s="3"/>
      <c r="F17" s="3"/>
      <c r="G17" s="3"/>
      <c r="H17" s="3"/>
      <c r="I17" s="140">
        <v>58</v>
      </c>
      <c r="J17" s="141">
        <v>55</v>
      </c>
      <c r="K17" s="141">
        <v>52</v>
      </c>
      <c r="L17" s="141">
        <v>46</v>
      </c>
      <c r="M17" s="170">
        <v>40</v>
      </c>
    </row>
    <row r="18" spans="1:13" outlineLevel="1" x14ac:dyDescent="0.2">
      <c r="A18" s="12" t="s">
        <v>35</v>
      </c>
      <c r="B18" s="4"/>
      <c r="C18" s="4"/>
      <c r="D18" s="3"/>
      <c r="E18" s="3"/>
      <c r="F18" s="3"/>
      <c r="G18" s="3"/>
      <c r="H18" s="3"/>
      <c r="I18" s="140">
        <v>30</v>
      </c>
      <c r="J18" s="140">
        <v>30</v>
      </c>
      <c r="K18" s="140">
        <v>30</v>
      </c>
      <c r="L18" s="140">
        <v>30</v>
      </c>
      <c r="M18" s="171">
        <v>30</v>
      </c>
    </row>
    <row r="19" spans="1:13" outlineLevel="1" x14ac:dyDescent="0.2">
      <c r="A19" s="12" t="s">
        <v>36</v>
      </c>
      <c r="B19" s="4"/>
      <c r="C19" s="4"/>
      <c r="D19" s="3"/>
      <c r="E19" s="3"/>
      <c r="F19" s="3"/>
      <c r="G19" s="3"/>
      <c r="H19" s="3"/>
      <c r="I19" s="140">
        <v>16</v>
      </c>
      <c r="J19" s="140">
        <v>16</v>
      </c>
      <c r="K19" s="140">
        <v>16</v>
      </c>
      <c r="L19" s="140">
        <v>16</v>
      </c>
      <c r="M19" s="171">
        <v>16</v>
      </c>
    </row>
    <row r="20" spans="1:13" outlineLevel="1" x14ac:dyDescent="0.2">
      <c r="A20" s="12" t="s">
        <v>37</v>
      </c>
      <c r="B20" s="4"/>
      <c r="C20" s="4"/>
      <c r="D20" s="3"/>
      <c r="E20" s="3"/>
      <c r="F20" s="3"/>
      <c r="G20" s="3"/>
      <c r="H20" s="137"/>
      <c r="I20" s="143">
        <v>7</v>
      </c>
      <c r="J20" s="143">
        <v>7</v>
      </c>
      <c r="K20" s="143">
        <v>7</v>
      </c>
      <c r="L20" s="143">
        <v>7</v>
      </c>
      <c r="M20" s="172">
        <v>7</v>
      </c>
    </row>
    <row r="21" spans="1:13" outlineLevel="1" x14ac:dyDescent="0.2">
      <c r="A21" s="26" t="s">
        <v>38</v>
      </c>
      <c r="B21" s="4"/>
      <c r="C21" s="54"/>
      <c r="D21" s="3"/>
      <c r="E21" s="3"/>
      <c r="F21" s="3"/>
      <c r="G21" s="3"/>
      <c r="H21" s="3"/>
      <c r="I21" s="140">
        <f t="shared" ref="I21:L21" si="6">SUM(I17:I20)</f>
        <v>111</v>
      </c>
      <c r="J21" s="140">
        <f t="shared" si="6"/>
        <v>108</v>
      </c>
      <c r="K21" s="140">
        <f t="shared" si="6"/>
        <v>105</v>
      </c>
      <c r="L21" s="140">
        <f t="shared" si="6"/>
        <v>99</v>
      </c>
      <c r="M21" s="171">
        <f t="shared" ref="M21" si="7">SUM(M17:M20)</f>
        <v>93</v>
      </c>
    </row>
    <row r="22" spans="1:13" outlineLevel="1" x14ac:dyDescent="0.2">
      <c r="A22" s="139" t="s">
        <v>39</v>
      </c>
      <c r="B22" s="4"/>
      <c r="C22" s="167"/>
      <c r="D22" s="3"/>
      <c r="E22" s="3"/>
      <c r="F22" s="140"/>
      <c r="G22" s="140"/>
      <c r="H22" s="140"/>
      <c r="I22" s="141">
        <v>9</v>
      </c>
      <c r="J22" s="141">
        <v>9</v>
      </c>
      <c r="K22" s="141">
        <v>9</v>
      </c>
      <c r="L22" s="141">
        <v>9</v>
      </c>
      <c r="M22" s="170">
        <v>9</v>
      </c>
    </row>
    <row r="23" spans="1:13" outlineLevel="1" x14ac:dyDescent="0.2">
      <c r="A23" s="12" t="s">
        <v>41</v>
      </c>
      <c r="B23" s="4"/>
      <c r="C23" s="4"/>
      <c r="D23" s="3"/>
      <c r="E23" s="3"/>
      <c r="F23" s="3"/>
      <c r="G23" s="3"/>
      <c r="H23" s="3"/>
      <c r="I23" s="140">
        <v>-12</v>
      </c>
      <c r="J23" s="140">
        <v>6</v>
      </c>
      <c r="K23" s="140">
        <v>9</v>
      </c>
      <c r="L23" s="140">
        <v>8</v>
      </c>
      <c r="M23" s="171">
        <v>-13</v>
      </c>
    </row>
    <row r="24" spans="1:13" outlineLevel="1" x14ac:dyDescent="0.2">
      <c r="A24" s="139" t="s">
        <v>42</v>
      </c>
      <c r="B24" s="4"/>
      <c r="C24" s="167"/>
      <c r="D24" s="4"/>
      <c r="E24" s="140"/>
      <c r="F24" s="140"/>
      <c r="G24" s="140"/>
      <c r="H24" s="143"/>
      <c r="I24" s="143">
        <v>0</v>
      </c>
      <c r="J24" s="143">
        <v>0</v>
      </c>
      <c r="K24" s="143">
        <v>0</v>
      </c>
      <c r="L24" s="143">
        <v>0</v>
      </c>
      <c r="M24" s="172">
        <v>0</v>
      </c>
    </row>
    <row r="25" spans="1:13" outlineLevel="1" x14ac:dyDescent="0.2">
      <c r="A25" s="26" t="s">
        <v>43</v>
      </c>
      <c r="B25" s="4"/>
      <c r="C25" s="54"/>
      <c r="D25" s="4"/>
      <c r="E25" s="140"/>
      <c r="F25" s="140"/>
      <c r="G25" s="140"/>
      <c r="H25" s="140"/>
      <c r="I25" s="140">
        <f t="shared" ref="I25:L25" si="8">SUM(I21:I24)</f>
        <v>108</v>
      </c>
      <c r="J25" s="140">
        <f t="shared" si="8"/>
        <v>123</v>
      </c>
      <c r="K25" s="140">
        <f t="shared" si="8"/>
        <v>123</v>
      </c>
      <c r="L25" s="140">
        <f t="shared" si="8"/>
        <v>116</v>
      </c>
      <c r="M25" s="171">
        <f t="shared" ref="M25" si="9">SUM(M21:M24)</f>
        <v>89</v>
      </c>
    </row>
    <row r="26" spans="1:13" outlineLevel="1" x14ac:dyDescent="0.2">
      <c r="A26" s="26"/>
      <c r="B26" s="4"/>
      <c r="C26" s="54"/>
      <c r="D26" s="4"/>
      <c r="E26" s="140"/>
      <c r="F26" s="140"/>
      <c r="G26" s="140"/>
      <c r="H26" s="140"/>
      <c r="I26" s="140"/>
      <c r="J26" s="140"/>
      <c r="K26" s="140"/>
      <c r="L26" s="140"/>
      <c r="M26" s="171"/>
    </row>
    <row r="27" spans="1:13" x14ac:dyDescent="0.2">
      <c r="A27" s="12"/>
      <c r="B27" s="4"/>
      <c r="C27" s="4"/>
      <c r="D27" s="4"/>
      <c r="E27" s="4"/>
      <c r="F27" s="3"/>
      <c r="G27" s="3"/>
      <c r="H27" s="3"/>
      <c r="I27" s="140"/>
      <c r="J27" s="140"/>
      <c r="K27" s="140"/>
      <c r="L27" s="140"/>
      <c r="M27" s="171"/>
    </row>
    <row r="28" spans="1:13" x14ac:dyDescent="0.2">
      <c r="A28" s="134" t="s">
        <v>44</v>
      </c>
      <c r="B28" s="4"/>
      <c r="C28" s="166"/>
      <c r="D28" s="4"/>
      <c r="E28" s="4"/>
      <c r="F28" s="3"/>
      <c r="G28" s="3"/>
      <c r="H28" s="3"/>
      <c r="I28" s="140"/>
      <c r="J28" s="140"/>
      <c r="K28" s="140"/>
      <c r="L28" s="140"/>
      <c r="M28" s="171"/>
    </row>
    <row r="29" spans="1:13" x14ac:dyDescent="0.2">
      <c r="A29" s="44" t="s">
        <v>34</v>
      </c>
      <c r="B29" s="4"/>
      <c r="C29" s="3"/>
      <c r="D29" s="4"/>
      <c r="E29" s="4"/>
      <c r="F29" s="3"/>
      <c r="G29" s="3"/>
      <c r="H29" s="3"/>
      <c r="I29" s="140">
        <f t="shared" ref="I29:M30" si="10">I6-I17</f>
        <v>-5</v>
      </c>
      <c r="J29" s="140">
        <f t="shared" si="10"/>
        <v>-3</v>
      </c>
      <c r="K29" s="140">
        <f t="shared" si="10"/>
        <v>-2</v>
      </c>
      <c r="L29" s="140">
        <f t="shared" si="10"/>
        <v>-2</v>
      </c>
      <c r="M29" s="171">
        <f t="shared" si="10"/>
        <v>-2</v>
      </c>
    </row>
    <row r="30" spans="1:13" x14ac:dyDescent="0.2">
      <c r="A30" s="12" t="s">
        <v>35</v>
      </c>
      <c r="B30" s="4"/>
      <c r="C30" s="4"/>
      <c r="D30" s="4"/>
      <c r="E30" s="4"/>
      <c r="F30" s="3"/>
      <c r="G30" s="3"/>
      <c r="H30" s="3"/>
      <c r="I30" s="140">
        <f t="shared" si="10"/>
        <v>0</v>
      </c>
      <c r="J30" s="140">
        <f t="shared" si="10"/>
        <v>0</v>
      </c>
      <c r="K30" s="140">
        <f t="shared" si="10"/>
        <v>0</v>
      </c>
      <c r="L30" s="140">
        <f t="shared" si="10"/>
        <v>0</v>
      </c>
      <c r="M30" s="171">
        <f t="shared" si="10"/>
        <v>0</v>
      </c>
    </row>
    <row r="31" spans="1:13" x14ac:dyDescent="0.2">
      <c r="A31" s="12" t="s">
        <v>36</v>
      </c>
      <c r="B31" s="4"/>
      <c r="C31" s="4"/>
      <c r="D31" s="4"/>
      <c r="E31" s="4"/>
      <c r="F31" s="3"/>
      <c r="G31" s="3"/>
      <c r="H31" s="3"/>
      <c r="I31" s="140">
        <f>I8-I19</f>
        <v>-9</v>
      </c>
      <c r="J31" s="140">
        <f>J8-J19</f>
        <v>-8</v>
      </c>
      <c r="K31" s="140">
        <f>K8-K19</f>
        <v>-8</v>
      </c>
      <c r="L31" s="140">
        <f>L8-L19</f>
        <v>-8</v>
      </c>
      <c r="M31" s="171">
        <f t="shared" ref="I31:M34" si="11">M8-M19</f>
        <v>-8</v>
      </c>
    </row>
    <row r="32" spans="1:13" x14ac:dyDescent="0.2">
      <c r="A32" s="12" t="s">
        <v>37</v>
      </c>
      <c r="B32" s="4"/>
      <c r="C32" s="4"/>
      <c r="D32" s="4"/>
      <c r="E32" s="4"/>
      <c r="F32" s="3"/>
      <c r="G32" s="3"/>
      <c r="H32" s="137"/>
      <c r="I32" s="143">
        <f t="shared" si="11"/>
        <v>25</v>
      </c>
      <c r="J32" s="143">
        <f t="shared" si="11"/>
        <v>9</v>
      </c>
      <c r="K32" s="143">
        <f t="shared" si="11"/>
        <v>9</v>
      </c>
      <c r="L32" s="143">
        <f t="shared" si="11"/>
        <v>9</v>
      </c>
      <c r="M32" s="172">
        <f t="shared" si="11"/>
        <v>9</v>
      </c>
    </row>
    <row r="33" spans="1:16" x14ac:dyDescent="0.2">
      <c r="A33" s="145" t="s">
        <v>45</v>
      </c>
      <c r="B33" s="4"/>
      <c r="C33" s="168"/>
      <c r="D33" s="4"/>
      <c r="E33" s="4"/>
      <c r="F33" s="3"/>
      <c r="G33" s="3"/>
      <c r="H33" s="3"/>
      <c r="I33" s="140">
        <f t="shared" si="11"/>
        <v>11</v>
      </c>
      <c r="J33" s="140">
        <f t="shared" si="11"/>
        <v>-2</v>
      </c>
      <c r="K33" s="140">
        <f t="shared" si="11"/>
        <v>-1</v>
      </c>
      <c r="L33" s="140">
        <f t="shared" si="11"/>
        <v>-1</v>
      </c>
      <c r="M33" s="171">
        <f t="shared" si="11"/>
        <v>-1</v>
      </c>
    </row>
    <row r="34" spans="1:16" x14ac:dyDescent="0.2">
      <c r="A34" s="139" t="s">
        <v>39</v>
      </c>
      <c r="B34" s="4"/>
      <c r="C34" s="167"/>
      <c r="D34" s="4"/>
      <c r="E34" s="3"/>
      <c r="F34" s="3"/>
      <c r="G34" s="3"/>
      <c r="H34" s="3"/>
      <c r="I34" s="3">
        <f t="shared" si="11"/>
        <v>0</v>
      </c>
      <c r="J34" s="141">
        <f t="shared" si="11"/>
        <v>0</v>
      </c>
      <c r="K34" s="141">
        <f t="shared" si="11"/>
        <v>0</v>
      </c>
      <c r="L34" s="141">
        <f t="shared" si="11"/>
        <v>0</v>
      </c>
      <c r="M34" s="170">
        <f t="shared" si="11"/>
        <v>0</v>
      </c>
    </row>
    <row r="35" spans="1:16" x14ac:dyDescent="0.2">
      <c r="A35" s="12" t="s">
        <v>41</v>
      </c>
      <c r="B35" s="4"/>
      <c r="C35" s="4"/>
      <c r="D35" s="4"/>
      <c r="E35" s="4"/>
      <c r="F35" s="3"/>
      <c r="G35" s="3"/>
      <c r="H35" s="3"/>
      <c r="I35" s="3">
        <f>I12-I23</f>
        <v>-1</v>
      </c>
      <c r="J35" s="140">
        <f t="shared" ref="J35:M36" si="12">SUM(J12:J12)-SUM(J23:J23)</f>
        <v>1</v>
      </c>
      <c r="K35" s="140">
        <f t="shared" si="12"/>
        <v>0</v>
      </c>
      <c r="L35" s="140">
        <f t="shared" si="12"/>
        <v>0</v>
      </c>
      <c r="M35" s="171">
        <f t="shared" si="12"/>
        <v>-1</v>
      </c>
    </row>
    <row r="36" spans="1:16" x14ac:dyDescent="0.2">
      <c r="A36" s="139" t="s">
        <v>42</v>
      </c>
      <c r="B36" s="142"/>
      <c r="C36" s="181"/>
      <c r="D36" s="142"/>
      <c r="E36" s="142"/>
      <c r="F36" s="144"/>
      <c r="G36" s="144"/>
      <c r="H36" s="144"/>
      <c r="I36" s="144">
        <f>SUM(I13:I13)-SUM(I24:I24)</f>
        <v>0</v>
      </c>
      <c r="J36" s="144">
        <f t="shared" si="12"/>
        <v>0</v>
      </c>
      <c r="K36" s="144">
        <f t="shared" si="12"/>
        <v>0</v>
      </c>
      <c r="L36" s="144">
        <f t="shared" si="12"/>
        <v>0</v>
      </c>
      <c r="M36" s="182">
        <f t="shared" si="12"/>
        <v>0</v>
      </c>
    </row>
    <row r="37" spans="1:16" ht="13.5" thickBot="1" x14ac:dyDescent="0.25">
      <c r="A37" s="173" t="s">
        <v>46</v>
      </c>
      <c r="B37" s="72"/>
      <c r="C37" s="71"/>
      <c r="D37" s="71"/>
      <c r="E37" s="71"/>
      <c r="F37" s="179"/>
      <c r="G37" s="179"/>
      <c r="H37" s="179"/>
      <c r="I37" s="179">
        <f>SUM(I33:I36)</f>
        <v>10</v>
      </c>
      <c r="J37" s="179">
        <f>SUM(J33:J36)</f>
        <v>-1</v>
      </c>
      <c r="K37" s="179">
        <f t="shared" ref="K37:L37" si="13">SUM(K33:K36)</f>
        <v>-1</v>
      </c>
      <c r="L37" s="179">
        <f t="shared" si="13"/>
        <v>-1</v>
      </c>
      <c r="M37" s="180">
        <f t="shared" ref="M37" si="14">SUM(M33:M36)</f>
        <v>-2</v>
      </c>
    </row>
    <row r="38" spans="1:16" x14ac:dyDescent="0.2">
      <c r="A38" s="54"/>
      <c r="B38" s="4"/>
      <c r="C38" s="54"/>
      <c r="D38" s="54"/>
      <c r="E38" s="54"/>
      <c r="F38" s="53"/>
      <c r="G38" s="53"/>
      <c r="H38" s="53"/>
      <c r="I38" s="53"/>
      <c r="J38" s="53"/>
      <c r="K38" s="53"/>
      <c r="L38" s="53"/>
      <c r="M38" s="53"/>
    </row>
    <row r="39" spans="1:16" x14ac:dyDescent="0.2">
      <c r="B39" s="322" t="s">
        <v>47</v>
      </c>
      <c r="C39" s="322"/>
      <c r="D39" s="323"/>
      <c r="E39" s="323"/>
      <c r="F39" s="323"/>
      <c r="G39" s="323"/>
      <c r="H39" s="323"/>
      <c r="I39" s="323"/>
      <c r="J39" s="323"/>
      <c r="K39" s="146"/>
      <c r="L39" s="146"/>
      <c r="M39" s="165"/>
    </row>
    <row r="40" spans="1:16" ht="34.5" customHeight="1" outlineLevel="1" x14ac:dyDescent="0.2">
      <c r="A40" s="207" t="s">
        <v>56</v>
      </c>
      <c r="B40" s="324" t="s">
        <v>77</v>
      </c>
      <c r="C40" s="325"/>
      <c r="D40" s="321"/>
      <c r="E40" s="321"/>
      <c r="F40" s="321"/>
      <c r="G40" s="321"/>
      <c r="H40" s="321"/>
      <c r="I40" s="321"/>
      <c r="J40" s="321"/>
      <c r="K40" s="321"/>
      <c r="L40" s="321"/>
      <c r="M40" s="321"/>
    </row>
    <row r="41" spans="1:16" ht="60.75" customHeight="1" outlineLevel="1" x14ac:dyDescent="0.2">
      <c r="A41" s="207" t="s">
        <v>57</v>
      </c>
      <c r="B41" s="324" t="s">
        <v>78</v>
      </c>
      <c r="C41" s="321"/>
      <c r="D41" s="321"/>
      <c r="E41" s="321"/>
      <c r="F41" s="321"/>
      <c r="G41" s="321"/>
      <c r="H41" s="321"/>
      <c r="I41" s="321"/>
      <c r="J41" s="321"/>
      <c r="K41" s="321"/>
      <c r="L41" s="321"/>
      <c r="M41" s="321"/>
    </row>
    <row r="42" spans="1:16" ht="178.5" customHeight="1" outlineLevel="1" x14ac:dyDescent="0.2">
      <c r="A42" s="207" t="s">
        <v>58</v>
      </c>
      <c r="B42" s="324" t="s">
        <v>124</v>
      </c>
      <c r="C42" s="327"/>
      <c r="D42" s="327"/>
      <c r="E42" s="327"/>
      <c r="F42" s="327"/>
      <c r="G42" s="327"/>
      <c r="H42" s="327"/>
      <c r="I42" s="327"/>
      <c r="J42" s="327"/>
      <c r="K42" s="327"/>
      <c r="L42" s="327"/>
      <c r="M42" s="327"/>
    </row>
    <row r="43" spans="1:16" ht="51.75" customHeight="1" outlineLevel="1" x14ac:dyDescent="0.2">
      <c r="A43" s="207" t="s">
        <v>123</v>
      </c>
      <c r="B43" s="326" t="s">
        <v>84</v>
      </c>
      <c r="C43" s="321"/>
      <c r="D43" s="321"/>
      <c r="E43" s="321"/>
      <c r="F43" s="321"/>
      <c r="G43" s="321"/>
      <c r="H43" s="321"/>
      <c r="I43" s="321"/>
      <c r="J43" s="321"/>
      <c r="K43" s="321"/>
      <c r="L43" s="321"/>
      <c r="M43" s="321"/>
      <c r="N43" s="147"/>
      <c r="O43" s="147"/>
      <c r="P43" s="147"/>
    </row>
    <row r="44" spans="1:16" ht="50.25" customHeight="1" outlineLevel="1" x14ac:dyDescent="0.2">
      <c r="A44" s="207" t="s">
        <v>59</v>
      </c>
      <c r="B44" s="326" t="s">
        <v>122</v>
      </c>
      <c r="C44" s="321"/>
      <c r="D44" s="321"/>
      <c r="E44" s="321"/>
      <c r="F44" s="321"/>
      <c r="G44" s="321"/>
      <c r="H44" s="321"/>
      <c r="I44" s="321"/>
      <c r="J44" s="321"/>
      <c r="K44" s="321"/>
      <c r="L44" s="321"/>
      <c r="M44" s="321"/>
      <c r="N44" s="208"/>
      <c r="O44" s="147"/>
      <c r="P44" s="147"/>
    </row>
    <row r="45" spans="1:16" ht="26.25" customHeight="1" outlineLevel="1" x14ac:dyDescent="0.2">
      <c r="A45" s="209" t="s">
        <v>60</v>
      </c>
      <c r="B45" s="320" t="s">
        <v>85</v>
      </c>
      <c r="C45" s="321"/>
      <c r="D45" s="321"/>
      <c r="E45" s="321"/>
      <c r="F45" s="321"/>
      <c r="G45" s="321"/>
      <c r="H45" s="321"/>
      <c r="I45" s="321"/>
      <c r="J45" s="321"/>
      <c r="K45" s="321"/>
      <c r="L45" s="321"/>
      <c r="M45" s="321"/>
      <c r="N45" s="208"/>
      <c r="O45" s="147"/>
      <c r="P45" s="147"/>
    </row>
    <row r="46" spans="1:16" outlineLevel="1" x14ac:dyDescent="0.2">
      <c r="A46" s="174"/>
      <c r="B46" s="175"/>
      <c r="C46" s="175"/>
      <c r="D46" s="175"/>
      <c r="E46" s="175"/>
      <c r="F46" s="175"/>
      <c r="G46" s="175"/>
      <c r="H46" s="175"/>
      <c r="I46" s="175"/>
      <c r="J46" s="175"/>
      <c r="K46" s="175"/>
      <c r="L46" s="175"/>
      <c r="M46" s="175"/>
    </row>
  </sheetData>
  <mergeCells count="7">
    <mergeCell ref="B45:M45"/>
    <mergeCell ref="B39:J39"/>
    <mergeCell ref="B41:M41"/>
    <mergeCell ref="B40:M40"/>
    <mergeCell ref="B43:M43"/>
    <mergeCell ref="B44:M44"/>
    <mergeCell ref="B42:M42"/>
  </mergeCells>
  <pageMargins left="0.75" right="0.75" top="1" bottom="1" header="0.5" footer="0.5"/>
  <pageSetup scale="6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4"/>
  <sheetViews>
    <sheetView workbookViewId="0">
      <selection activeCell="N17" sqref="N17"/>
    </sheetView>
  </sheetViews>
  <sheetFormatPr defaultRowHeight="12.75" outlineLevelCol="1" x14ac:dyDescent="0.2"/>
  <cols>
    <col min="1" max="1" width="58.85546875" customWidth="1"/>
    <col min="2" max="2" width="9.140625" hidden="1" customWidth="1" outlineLevel="1"/>
    <col min="3" max="3" width="9.140625" collapsed="1"/>
  </cols>
  <sheetData>
    <row r="1" spans="1:7" x14ac:dyDescent="0.2">
      <c r="A1" s="128" t="s">
        <v>48</v>
      </c>
      <c r="B1" s="23"/>
      <c r="C1" s="23"/>
      <c r="D1" s="23"/>
      <c r="E1" s="4"/>
      <c r="F1" s="4"/>
      <c r="G1" s="4"/>
    </row>
    <row r="2" spans="1:7" ht="13.5" thickBot="1" x14ac:dyDescent="0.25">
      <c r="A2" s="148" t="s">
        <v>76</v>
      </c>
      <c r="B2" s="4"/>
      <c r="C2" s="4"/>
      <c r="D2" s="4"/>
      <c r="E2" s="4"/>
      <c r="F2" s="4"/>
      <c r="G2" s="4"/>
    </row>
    <row r="3" spans="1:7" x14ac:dyDescent="0.2">
      <c r="A3" s="129"/>
      <c r="B3" s="9" t="s">
        <v>10</v>
      </c>
      <c r="C3" s="10" t="s">
        <v>11</v>
      </c>
      <c r="D3" s="10" t="s">
        <v>12</v>
      </c>
      <c r="E3" s="10" t="s">
        <v>49</v>
      </c>
      <c r="F3" s="10" t="s">
        <v>50</v>
      </c>
      <c r="G3" s="149" t="s">
        <v>51</v>
      </c>
    </row>
    <row r="4" spans="1:7" x14ac:dyDescent="0.2">
      <c r="A4" s="130"/>
      <c r="B4" s="150" t="s">
        <v>15</v>
      </c>
      <c r="C4" s="203" t="s">
        <v>16</v>
      </c>
      <c r="D4" s="151" t="s">
        <v>55</v>
      </c>
      <c r="E4" s="151" t="s">
        <v>17</v>
      </c>
      <c r="F4" s="151" t="s">
        <v>17</v>
      </c>
      <c r="G4" s="152" t="s">
        <v>17</v>
      </c>
    </row>
    <row r="5" spans="1:7" x14ac:dyDescent="0.2">
      <c r="A5" s="134" t="s">
        <v>74</v>
      </c>
      <c r="B5" s="3"/>
      <c r="C5" s="3"/>
      <c r="D5" s="3"/>
      <c r="E5" s="3"/>
      <c r="F5" s="3"/>
      <c r="G5" s="19"/>
    </row>
    <row r="6" spans="1:7" x14ac:dyDescent="0.2">
      <c r="A6" s="68" t="s">
        <v>113</v>
      </c>
      <c r="B6" s="153">
        <v>37</v>
      </c>
      <c r="C6" s="293">
        <f>46+21</f>
        <v>67</v>
      </c>
      <c r="D6" s="293">
        <v>44</v>
      </c>
      <c r="E6" s="293">
        <v>45</v>
      </c>
      <c r="F6" s="293">
        <v>49</v>
      </c>
      <c r="G6" s="294">
        <v>52</v>
      </c>
    </row>
    <row r="7" spans="1:7" x14ac:dyDescent="0.2">
      <c r="A7" s="68" t="s">
        <v>53</v>
      </c>
      <c r="B7" s="155">
        <v>2</v>
      </c>
      <c r="C7" s="295">
        <v>2</v>
      </c>
      <c r="D7" s="295">
        <v>2</v>
      </c>
      <c r="E7" s="295">
        <v>2</v>
      </c>
      <c r="F7" s="295">
        <v>2</v>
      </c>
      <c r="G7" s="296">
        <v>2</v>
      </c>
    </row>
    <row r="8" spans="1:7" x14ac:dyDescent="0.2">
      <c r="A8" s="297" t="s">
        <v>88</v>
      </c>
      <c r="B8" s="291"/>
      <c r="C8" s="298">
        <v>17</v>
      </c>
      <c r="D8" s="298">
        <v>1</v>
      </c>
      <c r="E8" s="298">
        <v>1</v>
      </c>
      <c r="F8" s="298">
        <v>1</v>
      </c>
      <c r="G8" s="299">
        <v>1</v>
      </c>
    </row>
    <row r="9" spans="1:7" x14ac:dyDescent="0.2">
      <c r="A9" s="68" t="s">
        <v>100</v>
      </c>
      <c r="B9" s="157"/>
      <c r="C9" s="55">
        <f>SUM(C6:C8)</f>
        <v>86</v>
      </c>
      <c r="D9" s="55">
        <f t="shared" ref="D9:G9" si="0">SUM(D6:D8)</f>
        <v>47</v>
      </c>
      <c r="E9" s="55">
        <f t="shared" si="0"/>
        <v>48</v>
      </c>
      <c r="F9" s="55">
        <f t="shared" si="0"/>
        <v>52</v>
      </c>
      <c r="G9" s="300">
        <f t="shared" si="0"/>
        <v>55</v>
      </c>
    </row>
    <row r="10" spans="1:7" x14ac:dyDescent="0.2">
      <c r="A10" s="44"/>
      <c r="B10" s="157"/>
      <c r="C10" s="157"/>
      <c r="D10" s="157"/>
      <c r="E10" s="157"/>
      <c r="F10" s="157"/>
      <c r="G10" s="158"/>
    </row>
    <row r="11" spans="1:7" x14ac:dyDescent="0.2">
      <c r="A11" s="301" t="s">
        <v>75</v>
      </c>
      <c r="B11" s="157"/>
      <c r="C11" s="157"/>
      <c r="D11" s="157"/>
      <c r="E11" s="157"/>
      <c r="F11" s="157"/>
      <c r="G11" s="158"/>
    </row>
    <row r="12" spans="1:7" x14ac:dyDescent="0.2">
      <c r="A12" s="44" t="s">
        <v>54</v>
      </c>
      <c r="B12" s="153"/>
      <c r="C12" s="153">
        <v>41</v>
      </c>
      <c r="D12" s="153">
        <v>39</v>
      </c>
      <c r="E12" s="153">
        <v>39</v>
      </c>
      <c r="F12" s="153">
        <v>39</v>
      </c>
      <c r="G12" s="154">
        <v>39</v>
      </c>
    </row>
    <row r="13" spans="1:7" x14ac:dyDescent="0.2">
      <c r="A13" s="44" t="s">
        <v>53</v>
      </c>
      <c r="B13" s="155"/>
      <c r="C13" s="155">
        <v>2</v>
      </c>
      <c r="D13" s="155">
        <v>2</v>
      </c>
      <c r="E13" s="155">
        <v>2</v>
      </c>
      <c r="F13" s="155">
        <v>2</v>
      </c>
      <c r="G13" s="156">
        <v>2</v>
      </c>
    </row>
    <row r="14" spans="1:7" x14ac:dyDescent="0.2">
      <c r="A14" s="302" t="s">
        <v>88</v>
      </c>
      <c r="B14" s="291"/>
      <c r="C14" s="291">
        <v>0</v>
      </c>
      <c r="D14" s="291">
        <v>0</v>
      </c>
      <c r="E14" s="291">
        <v>0</v>
      </c>
      <c r="F14" s="291">
        <v>0</v>
      </c>
      <c r="G14" s="292">
        <v>0</v>
      </c>
    </row>
    <row r="15" spans="1:7" x14ac:dyDescent="0.2">
      <c r="A15" s="68" t="s">
        <v>100</v>
      </c>
      <c r="B15" s="155"/>
      <c r="C15" s="155">
        <f>SUM(C12:C14)</f>
        <v>43</v>
      </c>
      <c r="D15" s="155">
        <f t="shared" ref="D15:G15" si="1">SUM(D12:D14)</f>
        <v>41</v>
      </c>
      <c r="E15" s="155">
        <f t="shared" si="1"/>
        <v>41</v>
      </c>
      <c r="F15" s="155">
        <f t="shared" si="1"/>
        <v>41</v>
      </c>
      <c r="G15" s="156">
        <f t="shared" si="1"/>
        <v>41</v>
      </c>
    </row>
    <row r="16" spans="1:7" x14ac:dyDescent="0.2">
      <c r="A16" s="44"/>
      <c r="B16" s="157"/>
      <c r="C16" s="157"/>
      <c r="D16" s="157"/>
      <c r="E16" s="157"/>
      <c r="F16" s="157"/>
      <c r="G16" s="158"/>
    </row>
    <row r="17" spans="1:7" x14ac:dyDescent="0.2">
      <c r="A17" s="134" t="s">
        <v>44</v>
      </c>
      <c r="B17" s="159"/>
      <c r="C17" s="157"/>
      <c r="D17" s="157"/>
      <c r="E17" s="157"/>
      <c r="F17" s="157"/>
      <c r="G17" s="158"/>
    </row>
    <row r="18" spans="1:7" x14ac:dyDescent="0.2">
      <c r="A18" s="44" t="s">
        <v>54</v>
      </c>
      <c r="B18" s="34"/>
      <c r="C18" s="34">
        <f t="shared" ref="C18:G19" si="2">C6-C12</f>
        <v>26</v>
      </c>
      <c r="D18" s="34">
        <f t="shared" si="2"/>
        <v>5</v>
      </c>
      <c r="E18" s="34">
        <f t="shared" si="2"/>
        <v>6</v>
      </c>
      <c r="F18" s="34">
        <f t="shared" si="2"/>
        <v>10</v>
      </c>
      <c r="G18" s="46">
        <f t="shared" si="2"/>
        <v>13</v>
      </c>
    </row>
    <row r="19" spans="1:7" x14ac:dyDescent="0.2">
      <c r="A19" s="12" t="s">
        <v>53</v>
      </c>
      <c r="B19" s="34"/>
      <c r="C19" s="34">
        <f t="shared" si="2"/>
        <v>0</v>
      </c>
      <c r="D19" s="34">
        <f t="shared" si="2"/>
        <v>0</v>
      </c>
      <c r="E19" s="34">
        <f t="shared" si="2"/>
        <v>0</v>
      </c>
      <c r="F19" s="34">
        <f t="shared" si="2"/>
        <v>0</v>
      </c>
      <c r="G19" s="46">
        <f t="shared" si="2"/>
        <v>0</v>
      </c>
    </row>
    <row r="20" spans="1:7" x14ac:dyDescent="0.2">
      <c r="A20" s="303" t="s">
        <v>88</v>
      </c>
      <c r="B20" s="142"/>
      <c r="C20" s="304">
        <f>C8-C14</f>
        <v>17</v>
      </c>
      <c r="D20" s="305">
        <f t="shared" ref="D20:G20" si="3">D8-D14</f>
        <v>1</v>
      </c>
      <c r="E20" s="305">
        <f t="shared" si="3"/>
        <v>1</v>
      </c>
      <c r="F20" s="305">
        <f t="shared" si="3"/>
        <v>1</v>
      </c>
      <c r="G20" s="306">
        <f t="shared" si="3"/>
        <v>1</v>
      </c>
    </row>
    <row r="21" spans="1:7" x14ac:dyDescent="0.2">
      <c r="A21" s="26" t="s">
        <v>101</v>
      </c>
      <c r="B21" s="54"/>
      <c r="C21" s="55">
        <f>SUM(C18:C20)</f>
        <v>43</v>
      </c>
      <c r="D21" s="55">
        <f t="shared" ref="D21:G21" si="4">SUM(D18:D20)</f>
        <v>6</v>
      </c>
      <c r="E21" s="55">
        <f t="shared" si="4"/>
        <v>7</v>
      </c>
      <c r="F21" s="55">
        <f t="shared" si="4"/>
        <v>11</v>
      </c>
      <c r="G21" s="300">
        <f t="shared" si="4"/>
        <v>14</v>
      </c>
    </row>
    <row r="22" spans="1:7" ht="13.5" thickBot="1" x14ac:dyDescent="0.25">
      <c r="A22" s="76"/>
      <c r="B22" s="72"/>
      <c r="C22" s="160"/>
      <c r="D22" s="160"/>
      <c r="E22" s="160"/>
      <c r="F22" s="160"/>
      <c r="G22" s="77"/>
    </row>
    <row r="23" spans="1:7" x14ac:dyDescent="0.2">
      <c r="A23" s="328" t="s">
        <v>114</v>
      </c>
      <c r="B23" s="329"/>
      <c r="C23" s="329"/>
      <c r="D23" s="329"/>
      <c r="E23" s="329"/>
      <c r="F23" s="329"/>
      <c r="G23" s="329"/>
    </row>
    <row r="24" spans="1:7" x14ac:dyDescent="0.2">
      <c r="A24" s="330"/>
      <c r="B24" s="330"/>
      <c r="C24" s="330"/>
      <c r="D24" s="330"/>
      <c r="E24" s="330"/>
      <c r="F24" s="330"/>
      <c r="G24" s="330"/>
    </row>
  </sheetData>
  <mergeCells count="1">
    <mergeCell ref="A23:G24"/>
  </mergeCells>
  <pageMargins left="0.74803149606299213" right="0.74803149606299213" top="0.98425196850393704" bottom="0.98425196850393704" header="0.51181102362204722" footer="0.51181102362204722"/>
  <pageSetup scale="8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Total summary page</vt:lpstr>
      <vt:lpstr>Pension and OPRB</vt:lpstr>
      <vt:lpstr>Other Employee Future Benefits</vt:lpstr>
      <vt:lpstr>Other TBS Pensions</vt:lpstr>
      <vt:lpstr>'Other Employee Future Benefits'!Print_Area</vt:lpstr>
      <vt:lpstr>'Other TBS Pensions'!Print_Area</vt:lpstr>
    </vt:vector>
  </TitlesOfParts>
  <Company>MGS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Fong, Pauline (MOF)</dc:creator>
  <cp:lastModifiedBy>Ma, Patricia (FIN)</cp:lastModifiedBy>
  <cp:lastPrinted>2017-02-27T17:42:08Z</cp:lastPrinted>
  <dcterms:created xsi:type="dcterms:W3CDTF">2016-01-29T19:20:31Z</dcterms:created>
  <dcterms:modified xsi:type="dcterms:W3CDTF">2017-02-28T16:06:15Z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