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lients\Gov Ont\Valuation Allowance\OTPP\Work Performed\"/>
    </mc:Choice>
  </mc:AlternateContent>
  <bookViews>
    <workbookView xWindow="-15" yWindow="-15" windowWidth="20520" windowHeight="3885" tabRatio="956"/>
  </bookViews>
  <sheets>
    <sheet name="excess surplus scenario 1" sheetId="25" r:id="rId1"/>
    <sheet name="excess surplus scenario 2" sheetId="27" r:id="rId2"/>
    <sheet name="Data Input" sheetId="1" r:id="rId3"/>
  </sheets>
  <definedNames>
    <definedName name="_xlnm.Print_Area" localSheetId="2">'Data Input'!$A$1:$AG$48</definedName>
  </definedNames>
  <calcPr calcId="152511" calcOnSave="0"/>
</workbook>
</file>

<file path=xl/calcChain.xml><?xml version="1.0" encoding="utf-8"?>
<calcChain xmlns="http://schemas.openxmlformats.org/spreadsheetml/2006/main">
  <c r="AQ19" i="27" l="1"/>
  <c r="AP19" i="27"/>
  <c r="AO19" i="27"/>
  <c r="AM19" i="27"/>
  <c r="AG19" i="27"/>
  <c r="AD19" i="27"/>
  <c r="T19" i="27"/>
  <c r="I19" i="27"/>
  <c r="H19" i="27"/>
  <c r="H18" i="27"/>
  <c r="I18" i="25"/>
  <c r="H18" i="25"/>
  <c r="G57" i="27" l="1"/>
  <c r="E34" i="27"/>
  <c r="E33" i="27"/>
  <c r="E25" i="27"/>
  <c r="B24" i="27"/>
  <c r="E23" i="27"/>
  <c r="E21" i="27"/>
  <c r="F17" i="27"/>
  <c r="E17" i="27"/>
  <c r="F15" i="27"/>
  <c r="E15" i="27"/>
  <c r="E29" i="27" s="1"/>
  <c r="E30" i="27" s="1"/>
  <c r="F14" i="27"/>
  <c r="E14" i="27"/>
  <c r="E20" i="27" s="1"/>
  <c r="F9" i="27"/>
  <c r="F23" i="27" s="1"/>
  <c r="G8" i="27"/>
  <c r="H8" i="27" s="1"/>
  <c r="I8" i="27" s="1"/>
  <c r="J8" i="27" s="1"/>
  <c r="K8" i="27" s="1"/>
  <c r="L8" i="27" s="1"/>
  <c r="M8" i="27" s="1"/>
  <c r="N8" i="27" s="1"/>
  <c r="O8" i="27" s="1"/>
  <c r="P8" i="27" s="1"/>
  <c r="Q8" i="27" s="1"/>
  <c r="R8" i="27" s="1"/>
  <c r="S8" i="27" s="1"/>
  <c r="T8" i="27" s="1"/>
  <c r="U8" i="27" s="1"/>
  <c r="V8" i="27" s="1"/>
  <c r="W8" i="27" s="1"/>
  <c r="X8" i="27" s="1"/>
  <c r="Y8" i="27" s="1"/>
  <c r="Z8" i="27" s="1"/>
  <c r="AA8" i="27" s="1"/>
  <c r="AB8" i="27" s="1"/>
  <c r="AC8" i="27" s="1"/>
  <c r="AD8" i="27" s="1"/>
  <c r="AE8" i="27" s="1"/>
  <c r="AF8" i="27" s="1"/>
  <c r="AG8" i="27" s="1"/>
  <c r="AH8" i="27" s="1"/>
  <c r="AI8" i="27" s="1"/>
  <c r="AJ8" i="27" s="1"/>
  <c r="AK8" i="27" s="1"/>
  <c r="AL8" i="27" s="1"/>
  <c r="AM8" i="27" s="1"/>
  <c r="AN8" i="27" s="1"/>
  <c r="AO8" i="27" s="1"/>
  <c r="AP8" i="27" s="1"/>
  <c r="AQ8" i="27" s="1"/>
  <c r="AR8" i="27" s="1"/>
  <c r="AS8" i="27" s="1"/>
  <c r="AT8" i="27" s="1"/>
  <c r="AU8" i="27" s="1"/>
  <c r="AV8" i="27" s="1"/>
  <c r="AW8" i="27" s="1"/>
  <c r="AX8" i="27" s="1"/>
  <c r="AY8" i="27" s="1"/>
  <c r="AZ8" i="27" s="1"/>
  <c r="BA8" i="27" s="1"/>
  <c r="BB8" i="27" s="1"/>
  <c r="BC8" i="27" s="1"/>
  <c r="BD8" i="27" s="1"/>
  <c r="F8" i="27"/>
  <c r="F21" i="27" s="1"/>
  <c r="G7" i="27"/>
  <c r="H7" i="27" s="1"/>
  <c r="I7" i="27" s="1"/>
  <c r="J7" i="27" s="1"/>
  <c r="K7" i="27" s="1"/>
  <c r="L7" i="27" s="1"/>
  <c r="M7" i="27" s="1"/>
  <c r="N7" i="27" s="1"/>
  <c r="O7" i="27" s="1"/>
  <c r="P7" i="27" s="1"/>
  <c r="Q7" i="27" s="1"/>
  <c r="R7" i="27" s="1"/>
  <c r="S7" i="27" s="1"/>
  <c r="T7" i="27" s="1"/>
  <c r="U7" i="27" s="1"/>
  <c r="V7" i="27" s="1"/>
  <c r="W7" i="27" s="1"/>
  <c r="X7" i="27" s="1"/>
  <c r="Y7" i="27" s="1"/>
  <c r="Z7" i="27" s="1"/>
  <c r="AA7" i="27" s="1"/>
  <c r="AB7" i="27" s="1"/>
  <c r="AC7" i="27" s="1"/>
  <c r="AD7" i="27" s="1"/>
  <c r="AE7" i="27" s="1"/>
  <c r="AF7" i="27" s="1"/>
  <c r="AG7" i="27" s="1"/>
  <c r="AH7" i="27" s="1"/>
  <c r="AI7" i="27" s="1"/>
  <c r="AJ7" i="27" s="1"/>
  <c r="AK7" i="27" s="1"/>
  <c r="AL7" i="27" s="1"/>
  <c r="AM7" i="27" s="1"/>
  <c r="AN7" i="27" s="1"/>
  <c r="AO7" i="27" s="1"/>
  <c r="AP7" i="27" s="1"/>
  <c r="AQ7" i="27" s="1"/>
  <c r="AR7" i="27" s="1"/>
  <c r="AS7" i="27" s="1"/>
  <c r="AT7" i="27" s="1"/>
  <c r="AU7" i="27" s="1"/>
  <c r="AV7" i="27" s="1"/>
  <c r="AW7" i="27" s="1"/>
  <c r="AX7" i="27" s="1"/>
  <c r="AY7" i="27" s="1"/>
  <c r="AZ7" i="27" s="1"/>
  <c r="BA7" i="27" s="1"/>
  <c r="BB7" i="27" s="1"/>
  <c r="BC7" i="27" s="1"/>
  <c r="BD7" i="27" s="1"/>
  <c r="F7" i="27"/>
  <c r="F6" i="27"/>
  <c r="G6" i="27" s="1"/>
  <c r="H6" i="27" s="1"/>
  <c r="I6" i="27" s="1"/>
  <c r="J6" i="27" s="1"/>
  <c r="K6" i="27" s="1"/>
  <c r="L6" i="27" s="1"/>
  <c r="M6" i="27" s="1"/>
  <c r="N6" i="27" s="1"/>
  <c r="O6" i="27" s="1"/>
  <c r="P6" i="27" s="1"/>
  <c r="Q6" i="27" s="1"/>
  <c r="R6" i="27" s="1"/>
  <c r="S6" i="27" s="1"/>
  <c r="T6" i="27" s="1"/>
  <c r="U6" i="27" s="1"/>
  <c r="V6" i="27" s="1"/>
  <c r="W6" i="27" s="1"/>
  <c r="X6" i="27" s="1"/>
  <c r="Y6" i="27" s="1"/>
  <c r="Z6" i="27" s="1"/>
  <c r="AA6" i="27" s="1"/>
  <c r="AB6" i="27" s="1"/>
  <c r="AC6" i="27" s="1"/>
  <c r="AD6" i="27" s="1"/>
  <c r="AE6" i="27" s="1"/>
  <c r="AF6" i="27" s="1"/>
  <c r="AG6" i="27" s="1"/>
  <c r="AH6" i="27" s="1"/>
  <c r="AI6" i="27" s="1"/>
  <c r="AJ6" i="27" s="1"/>
  <c r="AK6" i="27" s="1"/>
  <c r="AL6" i="27" s="1"/>
  <c r="AM6" i="27" s="1"/>
  <c r="AN6" i="27" s="1"/>
  <c r="AO6" i="27" s="1"/>
  <c r="AP6" i="27" s="1"/>
  <c r="AQ6" i="27" s="1"/>
  <c r="AR6" i="27" s="1"/>
  <c r="AS6" i="27" s="1"/>
  <c r="AT6" i="27" s="1"/>
  <c r="AU6" i="27" s="1"/>
  <c r="AV6" i="27" s="1"/>
  <c r="AW6" i="27" s="1"/>
  <c r="AX6" i="27" s="1"/>
  <c r="AY6" i="27" s="1"/>
  <c r="AZ6" i="27" s="1"/>
  <c r="BA6" i="27" s="1"/>
  <c r="BB6" i="27" s="1"/>
  <c r="BC6" i="27" s="1"/>
  <c r="BD6" i="27" s="1"/>
  <c r="F5" i="27"/>
  <c r="G5" i="27" s="1"/>
  <c r="H5" i="27" s="1"/>
  <c r="I5" i="27" s="1"/>
  <c r="J5" i="27" s="1"/>
  <c r="K5" i="27" s="1"/>
  <c r="L5" i="27" s="1"/>
  <c r="M5" i="27" s="1"/>
  <c r="N5" i="27" s="1"/>
  <c r="O5" i="27" s="1"/>
  <c r="P5" i="27" s="1"/>
  <c r="Q5" i="27" s="1"/>
  <c r="R5" i="27" s="1"/>
  <c r="S5" i="27" s="1"/>
  <c r="T5" i="27" s="1"/>
  <c r="U5" i="27" s="1"/>
  <c r="V5" i="27" s="1"/>
  <c r="W5" i="27" s="1"/>
  <c r="X5" i="27" s="1"/>
  <c r="Y5" i="27" s="1"/>
  <c r="Z5" i="27" s="1"/>
  <c r="AA5" i="27" s="1"/>
  <c r="AB5" i="27" s="1"/>
  <c r="AC5" i="27" s="1"/>
  <c r="AD5" i="27" s="1"/>
  <c r="AE5" i="27" s="1"/>
  <c r="AF5" i="27" s="1"/>
  <c r="AG5" i="27" s="1"/>
  <c r="AH5" i="27" s="1"/>
  <c r="AI5" i="27" s="1"/>
  <c r="AJ5" i="27" s="1"/>
  <c r="AK5" i="27" s="1"/>
  <c r="AL5" i="27" s="1"/>
  <c r="AM5" i="27" s="1"/>
  <c r="AN5" i="27" s="1"/>
  <c r="AO5" i="27" s="1"/>
  <c r="AP5" i="27" s="1"/>
  <c r="AQ5" i="27" s="1"/>
  <c r="AR5" i="27" s="1"/>
  <c r="AS5" i="27" s="1"/>
  <c r="AT5" i="27" s="1"/>
  <c r="AU5" i="27" s="1"/>
  <c r="AV5" i="27" s="1"/>
  <c r="AW5" i="27" s="1"/>
  <c r="AX5" i="27" s="1"/>
  <c r="AY5" i="27" s="1"/>
  <c r="AZ5" i="27" s="1"/>
  <c r="BA5" i="27" s="1"/>
  <c r="BB5" i="27" s="1"/>
  <c r="BC5" i="27" s="1"/>
  <c r="BD5" i="27" s="1"/>
  <c r="G21" i="27" l="1"/>
  <c r="G62" i="27" s="1"/>
  <c r="E24" i="27"/>
  <c r="E27" i="27" s="1"/>
  <c r="E32" i="27" s="1"/>
  <c r="G17" i="27"/>
  <c r="H21" i="27"/>
  <c r="I21" i="27" s="1"/>
  <c r="J21" i="27" s="1"/>
  <c r="K21" i="27" s="1"/>
  <c r="L21" i="27" s="1"/>
  <c r="M21" i="27" s="1"/>
  <c r="N21" i="27" s="1"/>
  <c r="O21" i="27" s="1"/>
  <c r="P21" i="27" s="1"/>
  <c r="Q21" i="27" s="1"/>
  <c r="R21" i="27" s="1"/>
  <c r="S21" i="27" s="1"/>
  <c r="T21" i="27" s="1"/>
  <c r="U21" i="27" s="1"/>
  <c r="V21" i="27" s="1"/>
  <c r="W21" i="27" s="1"/>
  <c r="X21" i="27" s="1"/>
  <c r="Y21" i="27" s="1"/>
  <c r="Z21" i="27" s="1"/>
  <c r="AA21" i="27" s="1"/>
  <c r="AB21" i="27" s="1"/>
  <c r="AC21" i="27" s="1"/>
  <c r="AD21" i="27" s="1"/>
  <c r="AE21" i="27" s="1"/>
  <c r="AF21" i="27" s="1"/>
  <c r="AG21" i="27" s="1"/>
  <c r="AH21" i="27" s="1"/>
  <c r="AI21" i="27" s="1"/>
  <c r="AJ21" i="27" s="1"/>
  <c r="AK21" i="27" s="1"/>
  <c r="AL21" i="27" s="1"/>
  <c r="AM21" i="27" s="1"/>
  <c r="AN21" i="27" s="1"/>
  <c r="AO21" i="27" s="1"/>
  <c r="AP21" i="27" s="1"/>
  <c r="AQ21" i="27" s="1"/>
  <c r="AR21" i="27" s="1"/>
  <c r="AS21" i="27" s="1"/>
  <c r="AT21" i="27" s="1"/>
  <c r="AU21" i="27" s="1"/>
  <c r="AV21" i="27" s="1"/>
  <c r="AW21" i="27" s="1"/>
  <c r="AX21" i="27" s="1"/>
  <c r="AY21" i="27" s="1"/>
  <c r="AZ21" i="27" s="1"/>
  <c r="BA21" i="27" s="1"/>
  <c r="BB21" i="27" s="1"/>
  <c r="BC21" i="27" s="1"/>
  <c r="BD21" i="27" s="1"/>
  <c r="F29" i="27"/>
  <c r="F34" i="27" s="1"/>
  <c r="H17" i="27"/>
  <c r="I17" i="27" s="1"/>
  <c r="J17" i="27" s="1"/>
  <c r="K17" i="27" s="1"/>
  <c r="L17" i="27" s="1"/>
  <c r="M17" i="27" s="1"/>
  <c r="N17" i="27" s="1"/>
  <c r="O17" i="27" s="1"/>
  <c r="P17" i="27" s="1"/>
  <c r="Q17" i="27" s="1"/>
  <c r="R17" i="27" s="1"/>
  <c r="S17" i="27" s="1"/>
  <c r="T17" i="27" s="1"/>
  <c r="U17" i="27" s="1"/>
  <c r="V17" i="27" s="1"/>
  <c r="W17" i="27" s="1"/>
  <c r="X17" i="27" s="1"/>
  <c r="Y17" i="27" s="1"/>
  <c r="Z17" i="27" s="1"/>
  <c r="AA17" i="27" s="1"/>
  <c r="AB17" i="27" s="1"/>
  <c r="AC17" i="27" s="1"/>
  <c r="AD17" i="27" s="1"/>
  <c r="AE17" i="27" s="1"/>
  <c r="AF17" i="27" s="1"/>
  <c r="AG17" i="27" s="1"/>
  <c r="AH17" i="27" s="1"/>
  <c r="AI17" i="27" s="1"/>
  <c r="AJ17" i="27" s="1"/>
  <c r="AK17" i="27" s="1"/>
  <c r="AL17" i="27" s="1"/>
  <c r="AM17" i="27" s="1"/>
  <c r="AN17" i="27" s="1"/>
  <c r="AO17" i="27" s="1"/>
  <c r="AP17" i="27" s="1"/>
  <c r="AQ17" i="27" s="1"/>
  <c r="AR17" i="27" s="1"/>
  <c r="AS17" i="27" s="1"/>
  <c r="AT17" i="27" s="1"/>
  <c r="AU17" i="27" s="1"/>
  <c r="AV17" i="27" s="1"/>
  <c r="AW17" i="27" s="1"/>
  <c r="AX17" i="27" s="1"/>
  <c r="AY17" i="27" s="1"/>
  <c r="AZ17" i="27" s="1"/>
  <c r="BA17" i="27" s="1"/>
  <c r="BB17" i="27" s="1"/>
  <c r="BC17" i="27" s="1"/>
  <c r="BD17" i="27" s="1"/>
  <c r="F25" i="27"/>
  <c r="G25" i="27" s="1"/>
  <c r="H25" i="27" s="1"/>
  <c r="I25" i="27" s="1"/>
  <c r="J25" i="27" s="1"/>
  <c r="K25" i="27" s="1"/>
  <c r="L25" i="27" s="1"/>
  <c r="M25" i="27" s="1"/>
  <c r="N25" i="27" s="1"/>
  <c r="O25" i="27" s="1"/>
  <c r="P25" i="27" s="1"/>
  <c r="Q25" i="27" s="1"/>
  <c r="R25" i="27" s="1"/>
  <c r="S25" i="27" s="1"/>
  <c r="T25" i="27" s="1"/>
  <c r="U25" i="27" s="1"/>
  <c r="V25" i="27" s="1"/>
  <c r="W25" i="27" s="1"/>
  <c r="X25" i="27" s="1"/>
  <c r="Y25" i="27" s="1"/>
  <c r="Z25" i="27" s="1"/>
  <c r="AA25" i="27" s="1"/>
  <c r="AB25" i="27" s="1"/>
  <c r="AC25" i="27" s="1"/>
  <c r="AD25" i="27" s="1"/>
  <c r="AE25" i="27" s="1"/>
  <c r="AF25" i="27" s="1"/>
  <c r="AG25" i="27" s="1"/>
  <c r="AH25" i="27" s="1"/>
  <c r="AI25" i="27" s="1"/>
  <c r="AJ25" i="27" s="1"/>
  <c r="AK25" i="27" s="1"/>
  <c r="AL25" i="27" s="1"/>
  <c r="AM25" i="27" s="1"/>
  <c r="AN25" i="27" s="1"/>
  <c r="AO25" i="27" s="1"/>
  <c r="AP25" i="27" s="1"/>
  <c r="AQ25" i="27" s="1"/>
  <c r="AR25" i="27" s="1"/>
  <c r="AS25" i="27" s="1"/>
  <c r="AT25" i="27" s="1"/>
  <c r="AU25" i="27" s="1"/>
  <c r="AV25" i="27" s="1"/>
  <c r="AW25" i="27" s="1"/>
  <c r="AX25" i="27" s="1"/>
  <c r="AY25" i="27" s="1"/>
  <c r="AZ25" i="27" s="1"/>
  <c r="BA25" i="27" s="1"/>
  <c r="BB25" i="27" s="1"/>
  <c r="BC25" i="27" s="1"/>
  <c r="BD25" i="27" s="1"/>
  <c r="F24" i="27"/>
  <c r="G24" i="27" s="1"/>
  <c r="H24" i="27" s="1"/>
  <c r="I24" i="27" s="1"/>
  <c r="J24" i="27" s="1"/>
  <c r="K24" i="27" s="1"/>
  <c r="L24" i="27" s="1"/>
  <c r="M24" i="27" s="1"/>
  <c r="N24" i="27" s="1"/>
  <c r="O24" i="27" s="1"/>
  <c r="P24" i="27" s="1"/>
  <c r="Q24" i="27" s="1"/>
  <c r="R24" i="27" s="1"/>
  <c r="S24" i="27" s="1"/>
  <c r="T24" i="27" s="1"/>
  <c r="U24" i="27" s="1"/>
  <c r="V24" i="27" s="1"/>
  <c r="W24" i="27" s="1"/>
  <c r="X24" i="27" s="1"/>
  <c r="Y24" i="27" s="1"/>
  <c r="Z24" i="27" s="1"/>
  <c r="AA24" i="27" s="1"/>
  <c r="AB24" i="27" s="1"/>
  <c r="AC24" i="27" s="1"/>
  <c r="AD24" i="27" s="1"/>
  <c r="AE24" i="27" s="1"/>
  <c r="AF24" i="27" s="1"/>
  <c r="AG24" i="27" s="1"/>
  <c r="AH24" i="27" s="1"/>
  <c r="AI24" i="27" s="1"/>
  <c r="AJ24" i="27" s="1"/>
  <c r="AK24" i="27" s="1"/>
  <c r="AL24" i="27" s="1"/>
  <c r="AM24" i="27" s="1"/>
  <c r="AN24" i="27" s="1"/>
  <c r="AO24" i="27" s="1"/>
  <c r="AP24" i="27" s="1"/>
  <c r="AQ24" i="27" s="1"/>
  <c r="AR24" i="27" s="1"/>
  <c r="AS24" i="27" s="1"/>
  <c r="AT24" i="27" s="1"/>
  <c r="AU24" i="27" s="1"/>
  <c r="AV24" i="27" s="1"/>
  <c r="AW24" i="27" s="1"/>
  <c r="AX24" i="27" s="1"/>
  <c r="AY24" i="27" s="1"/>
  <c r="AZ24" i="27" s="1"/>
  <c r="BA24" i="27" s="1"/>
  <c r="BB24" i="27" s="1"/>
  <c r="BC24" i="27" s="1"/>
  <c r="BD24" i="27" s="1"/>
  <c r="G9" i="27"/>
  <c r="H9" i="27" s="1"/>
  <c r="I9" i="27" s="1"/>
  <c r="J9" i="27" s="1"/>
  <c r="K9" i="27" s="1"/>
  <c r="L9" i="27" s="1"/>
  <c r="M9" i="27" s="1"/>
  <c r="N9" i="27" s="1"/>
  <c r="O9" i="27" s="1"/>
  <c r="P9" i="27" s="1"/>
  <c r="Q9" i="27" s="1"/>
  <c r="R9" i="27" s="1"/>
  <c r="S9" i="27" s="1"/>
  <c r="T9" i="27" s="1"/>
  <c r="U9" i="27" s="1"/>
  <c r="V9" i="27" s="1"/>
  <c r="W9" i="27" s="1"/>
  <c r="X9" i="27" s="1"/>
  <c r="Y9" i="27" s="1"/>
  <c r="Z9" i="27" s="1"/>
  <c r="AA9" i="27" s="1"/>
  <c r="AB9" i="27" s="1"/>
  <c r="AC9" i="27" s="1"/>
  <c r="AD9" i="27" s="1"/>
  <c r="AE9" i="27" s="1"/>
  <c r="AF9" i="27" s="1"/>
  <c r="AG9" i="27" s="1"/>
  <c r="AH9" i="27" s="1"/>
  <c r="AI9" i="27" s="1"/>
  <c r="AJ9" i="27" s="1"/>
  <c r="AK9" i="27" s="1"/>
  <c r="AL9" i="27" s="1"/>
  <c r="AM9" i="27" s="1"/>
  <c r="AN9" i="27" s="1"/>
  <c r="AO9" i="27" s="1"/>
  <c r="AP9" i="27" s="1"/>
  <c r="AQ9" i="27" s="1"/>
  <c r="AR9" i="27" s="1"/>
  <c r="AS9" i="27" s="1"/>
  <c r="AT9" i="27" s="1"/>
  <c r="AU9" i="27" s="1"/>
  <c r="AV9" i="27" s="1"/>
  <c r="AW9" i="27" s="1"/>
  <c r="AX9" i="27" s="1"/>
  <c r="AY9" i="27" s="1"/>
  <c r="AZ9" i="27" s="1"/>
  <c r="BA9" i="27" s="1"/>
  <c r="BB9" i="27" s="1"/>
  <c r="BC9" i="27" s="1"/>
  <c r="BD9" i="27" s="1"/>
  <c r="E39" i="27"/>
  <c r="E44" i="27"/>
  <c r="G36" i="25"/>
  <c r="G54" i="25"/>
  <c r="G33" i="25"/>
  <c r="F33" i="25"/>
  <c r="G32" i="25"/>
  <c r="F32" i="25"/>
  <c r="F28" i="25"/>
  <c r="F20" i="25"/>
  <c r="E20" i="25"/>
  <c r="G15" i="27" l="1"/>
  <c r="F13" i="27"/>
  <c r="E43" i="27"/>
  <c r="E38" i="27"/>
  <c r="F50" i="27"/>
  <c r="F51" i="27"/>
  <c r="F52" i="27" s="1"/>
  <c r="F53" i="27" s="1"/>
  <c r="G23" i="27"/>
  <c r="H23" i="27" s="1"/>
  <c r="I23" i="27" s="1"/>
  <c r="J23" i="27" s="1"/>
  <c r="K23" i="27" s="1"/>
  <c r="L23" i="27" s="1"/>
  <c r="M23" i="27" s="1"/>
  <c r="N23" i="27" s="1"/>
  <c r="O23" i="27" s="1"/>
  <c r="P23" i="27" s="1"/>
  <c r="Q23" i="27" s="1"/>
  <c r="R23" i="27" s="1"/>
  <c r="S23" i="27" s="1"/>
  <c r="T23" i="27" s="1"/>
  <c r="U23" i="27" s="1"/>
  <c r="V23" i="27" s="1"/>
  <c r="W23" i="27" s="1"/>
  <c r="X23" i="27" s="1"/>
  <c r="Y23" i="27" s="1"/>
  <c r="Z23" i="27" s="1"/>
  <c r="AA23" i="27" s="1"/>
  <c r="AB23" i="27" s="1"/>
  <c r="AC23" i="27" s="1"/>
  <c r="AD23" i="27" s="1"/>
  <c r="AE23" i="27" s="1"/>
  <c r="AF23" i="27" s="1"/>
  <c r="AG23" i="27" s="1"/>
  <c r="AH23" i="27" s="1"/>
  <c r="AI23" i="27" s="1"/>
  <c r="AJ23" i="27" s="1"/>
  <c r="AK23" i="27" s="1"/>
  <c r="AL23" i="27" s="1"/>
  <c r="AM23" i="27" s="1"/>
  <c r="AN23" i="27" s="1"/>
  <c r="AO23" i="27" s="1"/>
  <c r="AP23" i="27" s="1"/>
  <c r="AQ23" i="27" s="1"/>
  <c r="AR23" i="27" s="1"/>
  <c r="AS23" i="27" s="1"/>
  <c r="AT23" i="27" s="1"/>
  <c r="AU23" i="27" s="1"/>
  <c r="AV23" i="27" s="1"/>
  <c r="AW23" i="27" s="1"/>
  <c r="AX23" i="27" s="1"/>
  <c r="AY23" i="27" s="1"/>
  <c r="AZ23" i="27" s="1"/>
  <c r="BA23" i="27" s="1"/>
  <c r="BB23" i="27" s="1"/>
  <c r="BC23" i="27" s="1"/>
  <c r="BD23" i="27" s="1"/>
  <c r="AF23" i="1"/>
  <c r="AE23" i="1"/>
  <c r="AD23" i="1"/>
  <c r="AC23" i="1"/>
  <c r="AB23" i="1"/>
  <c r="AA23" i="1"/>
  <c r="Z23" i="1"/>
  <c r="Y23" i="1"/>
  <c r="X23" i="1"/>
  <c r="AG23" i="1"/>
  <c r="B24" i="25"/>
  <c r="G7" i="25"/>
  <c r="H7" i="25" s="1"/>
  <c r="I7" i="25" s="1"/>
  <c r="J7" i="25" s="1"/>
  <c r="K7" i="25" s="1"/>
  <c r="L7" i="25" s="1"/>
  <c r="M7" i="25" s="1"/>
  <c r="N7" i="25" s="1"/>
  <c r="O7" i="25" s="1"/>
  <c r="P7" i="25" s="1"/>
  <c r="Q7" i="25" s="1"/>
  <c r="R7" i="25" s="1"/>
  <c r="S7" i="25" s="1"/>
  <c r="T7" i="25" s="1"/>
  <c r="U7" i="25" s="1"/>
  <c r="V7" i="25" s="1"/>
  <c r="W7" i="25" s="1"/>
  <c r="X7" i="25" s="1"/>
  <c r="Y7" i="25" s="1"/>
  <c r="Z7" i="25" s="1"/>
  <c r="AA7" i="25" s="1"/>
  <c r="AB7" i="25" s="1"/>
  <c r="AC7" i="25" s="1"/>
  <c r="AD7" i="25" s="1"/>
  <c r="AE7" i="25" s="1"/>
  <c r="AF7" i="25" s="1"/>
  <c r="AG7" i="25" s="1"/>
  <c r="AH7" i="25" s="1"/>
  <c r="AI7" i="25" s="1"/>
  <c r="AJ7" i="25" s="1"/>
  <c r="AK7" i="25" s="1"/>
  <c r="AL7" i="25" s="1"/>
  <c r="AM7" i="25" s="1"/>
  <c r="AN7" i="25" s="1"/>
  <c r="AO7" i="25" s="1"/>
  <c r="AP7" i="25" s="1"/>
  <c r="AQ7" i="25" s="1"/>
  <c r="AR7" i="25" s="1"/>
  <c r="AS7" i="25" s="1"/>
  <c r="AT7" i="25" s="1"/>
  <c r="AU7" i="25" s="1"/>
  <c r="AV7" i="25" s="1"/>
  <c r="AW7" i="25" s="1"/>
  <c r="AX7" i="25" s="1"/>
  <c r="AY7" i="25" s="1"/>
  <c r="AZ7" i="25" s="1"/>
  <c r="BA7" i="25" s="1"/>
  <c r="BB7" i="25" s="1"/>
  <c r="BC7" i="25" s="1"/>
  <c r="BD7" i="25" s="1"/>
  <c r="F6" i="25"/>
  <c r="G6" i="25" s="1"/>
  <c r="H6" i="25" s="1"/>
  <c r="I6" i="25" s="1"/>
  <c r="J6" i="25" s="1"/>
  <c r="K6" i="25" s="1"/>
  <c r="L6" i="25" s="1"/>
  <c r="M6" i="25" s="1"/>
  <c r="N6" i="25" s="1"/>
  <c r="O6" i="25" s="1"/>
  <c r="P6" i="25" s="1"/>
  <c r="Q6" i="25" s="1"/>
  <c r="R6" i="25" s="1"/>
  <c r="S6" i="25" s="1"/>
  <c r="T6" i="25" s="1"/>
  <c r="U6" i="25" s="1"/>
  <c r="V6" i="25" s="1"/>
  <c r="W6" i="25" s="1"/>
  <c r="X6" i="25" s="1"/>
  <c r="Y6" i="25" s="1"/>
  <c r="Z6" i="25" s="1"/>
  <c r="AA6" i="25" s="1"/>
  <c r="AB6" i="25" s="1"/>
  <c r="AC6" i="25" s="1"/>
  <c r="AD6" i="25" s="1"/>
  <c r="AE6" i="25" s="1"/>
  <c r="AF6" i="25" s="1"/>
  <c r="AG6" i="25" s="1"/>
  <c r="AH6" i="25" s="1"/>
  <c r="AI6" i="25" s="1"/>
  <c r="AJ6" i="25" s="1"/>
  <c r="AK6" i="25" s="1"/>
  <c r="AL6" i="25" s="1"/>
  <c r="AM6" i="25" s="1"/>
  <c r="AN6" i="25" s="1"/>
  <c r="AO6" i="25" s="1"/>
  <c r="AP6" i="25" s="1"/>
  <c r="AQ6" i="25" s="1"/>
  <c r="AR6" i="25" s="1"/>
  <c r="AS6" i="25" s="1"/>
  <c r="AT6" i="25" s="1"/>
  <c r="AU6" i="25" s="1"/>
  <c r="AV6" i="25" s="1"/>
  <c r="AW6" i="25" s="1"/>
  <c r="AX6" i="25" s="1"/>
  <c r="AY6" i="25" s="1"/>
  <c r="AZ6" i="25" s="1"/>
  <c r="BA6" i="25" s="1"/>
  <c r="BB6" i="25" s="1"/>
  <c r="BC6" i="25" s="1"/>
  <c r="BD6" i="25" s="1"/>
  <c r="F7" i="25"/>
  <c r="F8" i="25"/>
  <c r="G8" i="25" s="1"/>
  <c r="H8" i="25" s="1"/>
  <c r="I8" i="25" s="1"/>
  <c r="J8" i="25" s="1"/>
  <c r="K8" i="25" s="1"/>
  <c r="L8" i="25" s="1"/>
  <c r="M8" i="25" s="1"/>
  <c r="N8" i="25" s="1"/>
  <c r="O8" i="25" s="1"/>
  <c r="P8" i="25" s="1"/>
  <c r="Q8" i="25" s="1"/>
  <c r="R8" i="25" s="1"/>
  <c r="S8" i="25" s="1"/>
  <c r="T8" i="25" s="1"/>
  <c r="U8" i="25" s="1"/>
  <c r="V8" i="25" s="1"/>
  <c r="W8" i="25" s="1"/>
  <c r="X8" i="25" s="1"/>
  <c r="Y8" i="25" s="1"/>
  <c r="Z8" i="25" s="1"/>
  <c r="AA8" i="25" s="1"/>
  <c r="AB8" i="25" s="1"/>
  <c r="AC8" i="25" s="1"/>
  <c r="AD8" i="25" s="1"/>
  <c r="AE8" i="25" s="1"/>
  <c r="AF8" i="25" s="1"/>
  <c r="AG8" i="25" s="1"/>
  <c r="AH8" i="25" s="1"/>
  <c r="AI8" i="25" s="1"/>
  <c r="AJ8" i="25" s="1"/>
  <c r="AK8" i="25" s="1"/>
  <c r="AL8" i="25" s="1"/>
  <c r="AM8" i="25" s="1"/>
  <c r="AN8" i="25" s="1"/>
  <c r="F9" i="25"/>
  <c r="G9" i="25" s="1"/>
  <c r="H9" i="25" s="1"/>
  <c r="I9" i="25" s="1"/>
  <c r="J9" i="25" s="1"/>
  <c r="K9" i="25" s="1"/>
  <c r="L9" i="25" s="1"/>
  <c r="M9" i="25" s="1"/>
  <c r="N9" i="25" s="1"/>
  <c r="O9" i="25" s="1"/>
  <c r="P9" i="25" s="1"/>
  <c r="Q9" i="25" s="1"/>
  <c r="R9" i="25" s="1"/>
  <c r="S9" i="25" s="1"/>
  <c r="T9" i="25" s="1"/>
  <c r="U9" i="25" s="1"/>
  <c r="V9" i="25" s="1"/>
  <c r="W9" i="25" s="1"/>
  <c r="X9" i="25" s="1"/>
  <c r="Y9" i="25" s="1"/>
  <c r="Z9" i="25" s="1"/>
  <c r="AA9" i="25" s="1"/>
  <c r="AB9" i="25" s="1"/>
  <c r="AC9" i="25" s="1"/>
  <c r="AD9" i="25" s="1"/>
  <c r="AE9" i="25" s="1"/>
  <c r="AF9" i="25" s="1"/>
  <c r="AG9" i="25" s="1"/>
  <c r="AH9" i="25" s="1"/>
  <c r="AI9" i="25" s="1"/>
  <c r="AJ9" i="25" s="1"/>
  <c r="AK9" i="25" s="1"/>
  <c r="AL9" i="25" s="1"/>
  <c r="AM9" i="25" s="1"/>
  <c r="AN9" i="25" s="1"/>
  <c r="AO9" i="25" s="1"/>
  <c r="AP9" i="25" s="1"/>
  <c r="AQ9" i="25" s="1"/>
  <c r="AR9" i="25" s="1"/>
  <c r="AS9" i="25" s="1"/>
  <c r="AT9" i="25" s="1"/>
  <c r="AU9" i="25" s="1"/>
  <c r="AV9" i="25" s="1"/>
  <c r="AW9" i="25" s="1"/>
  <c r="AX9" i="25" s="1"/>
  <c r="AY9" i="25" s="1"/>
  <c r="AZ9" i="25" s="1"/>
  <c r="BA9" i="25" s="1"/>
  <c r="BB9" i="25" s="1"/>
  <c r="BC9" i="25" s="1"/>
  <c r="BD9" i="25" s="1"/>
  <c r="F5" i="25"/>
  <c r="G5" i="25" s="1"/>
  <c r="H5" i="25" s="1"/>
  <c r="I5" i="25" s="1"/>
  <c r="J5" i="25" s="1"/>
  <c r="K5" i="25" s="1"/>
  <c r="L5" i="25" s="1"/>
  <c r="M5" i="25" s="1"/>
  <c r="N5" i="25" s="1"/>
  <c r="O5" i="25" s="1"/>
  <c r="P5" i="25" s="1"/>
  <c r="Q5" i="25" s="1"/>
  <c r="R5" i="25" s="1"/>
  <c r="S5" i="25" s="1"/>
  <c r="T5" i="25" s="1"/>
  <c r="U5" i="25" s="1"/>
  <c r="V5" i="25" s="1"/>
  <c r="W5" i="25" s="1"/>
  <c r="X5" i="25" s="1"/>
  <c r="Y5" i="25" s="1"/>
  <c r="Z5" i="25" s="1"/>
  <c r="AA5" i="25" s="1"/>
  <c r="AB5" i="25" s="1"/>
  <c r="AC5" i="25" s="1"/>
  <c r="AD5" i="25" s="1"/>
  <c r="AE5" i="25" s="1"/>
  <c r="AF5" i="25" s="1"/>
  <c r="AG5" i="25" s="1"/>
  <c r="AH5" i="25" s="1"/>
  <c r="AI5" i="25" s="1"/>
  <c r="AJ5" i="25" s="1"/>
  <c r="AK5" i="25" s="1"/>
  <c r="AL5" i="25" s="1"/>
  <c r="AM5" i="25" s="1"/>
  <c r="AN5" i="25" s="1"/>
  <c r="AO5" i="25" s="1"/>
  <c r="AP5" i="25" s="1"/>
  <c r="AQ5" i="25" s="1"/>
  <c r="AR5" i="25" s="1"/>
  <c r="AS5" i="25" s="1"/>
  <c r="AT5" i="25" s="1"/>
  <c r="AU5" i="25" s="1"/>
  <c r="AV5" i="25" s="1"/>
  <c r="AW5" i="25" s="1"/>
  <c r="AX5" i="25" s="1"/>
  <c r="AY5" i="25" s="1"/>
  <c r="AZ5" i="25" s="1"/>
  <c r="BA5" i="25" s="1"/>
  <c r="BB5" i="25" s="1"/>
  <c r="BC5" i="25" s="1"/>
  <c r="BD5" i="25" s="1"/>
  <c r="E25" i="25"/>
  <c r="E34" i="25"/>
  <c r="F15" i="25" s="1"/>
  <c r="E33" i="25"/>
  <c r="F14" i="25" s="1"/>
  <c r="E23" i="25"/>
  <c r="E21" i="25"/>
  <c r="E17" i="25"/>
  <c r="F17" i="25" s="1"/>
  <c r="G17" i="25" s="1"/>
  <c r="E15" i="25"/>
  <c r="E14" i="25"/>
  <c r="F27" i="27" l="1"/>
  <c r="F32" i="27" s="1"/>
  <c r="F20" i="27"/>
  <c r="F28" i="27" s="1"/>
  <c r="F33" i="27" s="1"/>
  <c r="G29" i="27"/>
  <c r="G34" i="27" s="1"/>
  <c r="AO8" i="25"/>
  <c r="AP8" i="25" s="1"/>
  <c r="AQ8" i="25" s="1"/>
  <c r="AR8" i="25" s="1"/>
  <c r="AS8" i="25" s="1"/>
  <c r="AT8" i="25" s="1"/>
  <c r="AU8" i="25" s="1"/>
  <c r="AV8" i="25" s="1"/>
  <c r="AW8" i="25" s="1"/>
  <c r="AX8" i="25" s="1"/>
  <c r="AY8" i="25" s="1"/>
  <c r="AZ8" i="25" s="1"/>
  <c r="BA8" i="25" s="1"/>
  <c r="BB8" i="25" s="1"/>
  <c r="BC8" i="25" s="1"/>
  <c r="BD8" i="25" s="1"/>
  <c r="F25" i="25"/>
  <c r="F21" i="25"/>
  <c r="G21" i="25" s="1"/>
  <c r="E29" i="25"/>
  <c r="E30" i="25" s="1"/>
  <c r="H17" i="25"/>
  <c r="I17" i="25" s="1"/>
  <c r="J17" i="25" s="1"/>
  <c r="K17" i="25" s="1"/>
  <c r="L17" i="25" s="1"/>
  <c r="M17" i="25" s="1"/>
  <c r="N17" i="25" s="1"/>
  <c r="O17" i="25" s="1"/>
  <c r="P17" i="25" s="1"/>
  <c r="Q17" i="25" s="1"/>
  <c r="R17" i="25" s="1"/>
  <c r="S17" i="25" s="1"/>
  <c r="T17" i="25" s="1"/>
  <c r="U17" i="25" s="1"/>
  <c r="V17" i="25" s="1"/>
  <c r="W17" i="25" s="1"/>
  <c r="X17" i="25" s="1"/>
  <c r="Y17" i="25" s="1"/>
  <c r="Z17" i="25" s="1"/>
  <c r="AA17" i="25" s="1"/>
  <c r="AB17" i="25" s="1"/>
  <c r="AC17" i="25" s="1"/>
  <c r="AD17" i="25" s="1"/>
  <c r="AE17" i="25" s="1"/>
  <c r="AF17" i="25" s="1"/>
  <c r="AG17" i="25" s="1"/>
  <c r="AH17" i="25" s="1"/>
  <c r="AI17" i="25" s="1"/>
  <c r="AJ17" i="25" s="1"/>
  <c r="AK17" i="25" s="1"/>
  <c r="AL17" i="25" s="1"/>
  <c r="AM17" i="25" s="1"/>
  <c r="AN17" i="25" s="1"/>
  <c r="AO17" i="25" s="1"/>
  <c r="AP17" i="25" s="1"/>
  <c r="AQ17" i="25" s="1"/>
  <c r="AR17" i="25" s="1"/>
  <c r="AS17" i="25" s="1"/>
  <c r="AT17" i="25" s="1"/>
  <c r="AU17" i="25" s="1"/>
  <c r="AV17" i="25" s="1"/>
  <c r="AW17" i="25" s="1"/>
  <c r="AX17" i="25" s="1"/>
  <c r="AY17" i="25" s="1"/>
  <c r="AZ17" i="25" s="1"/>
  <c r="BA17" i="25" s="1"/>
  <c r="BB17" i="25" s="1"/>
  <c r="BC17" i="25" s="1"/>
  <c r="BD17" i="25" s="1"/>
  <c r="E24" i="25"/>
  <c r="G25" i="25"/>
  <c r="H25" i="25" s="1"/>
  <c r="I25" i="25" s="1"/>
  <c r="J25" i="25" s="1"/>
  <c r="K25" i="25" s="1"/>
  <c r="L25" i="25" s="1"/>
  <c r="M25" i="25" s="1"/>
  <c r="N25" i="25" s="1"/>
  <c r="O25" i="25" s="1"/>
  <c r="P25" i="25" s="1"/>
  <c r="Q25" i="25" s="1"/>
  <c r="R25" i="25" s="1"/>
  <c r="S25" i="25" s="1"/>
  <c r="T25" i="25" s="1"/>
  <c r="U25" i="25" s="1"/>
  <c r="V25" i="25" s="1"/>
  <c r="W25" i="25" s="1"/>
  <c r="X25" i="25" s="1"/>
  <c r="Y25" i="25" s="1"/>
  <c r="Z25" i="25" s="1"/>
  <c r="F23" i="25"/>
  <c r="G23" i="25" s="1"/>
  <c r="H23" i="25" s="1"/>
  <c r="I23" i="25" s="1"/>
  <c r="J23" i="25" s="1"/>
  <c r="K23" i="25" s="1"/>
  <c r="L23" i="25" s="1"/>
  <c r="M23" i="25" s="1"/>
  <c r="N23" i="25" s="1"/>
  <c r="O23" i="25" s="1"/>
  <c r="P23" i="25" s="1"/>
  <c r="Q23" i="25" s="1"/>
  <c r="R23" i="25" s="1"/>
  <c r="S23" i="25" s="1"/>
  <c r="T23" i="25" s="1"/>
  <c r="U23" i="25" s="1"/>
  <c r="V23" i="25" s="1"/>
  <c r="W23" i="25" s="1"/>
  <c r="E39" i="25"/>
  <c r="E44" i="25"/>
  <c r="H15" i="27" l="1"/>
  <c r="G13" i="27"/>
  <c r="F38" i="27"/>
  <c r="F43" i="27"/>
  <c r="G14" i="27"/>
  <c r="F44" i="27"/>
  <c r="F39" i="27"/>
  <c r="G51" i="27"/>
  <c r="G50" i="27"/>
  <c r="F24" i="25"/>
  <c r="G24" i="25" s="1"/>
  <c r="H24" i="25" s="1"/>
  <c r="I24" i="25" s="1"/>
  <c r="E27" i="25"/>
  <c r="H21" i="25"/>
  <c r="I21" i="25" s="1"/>
  <c r="J21" i="25" s="1"/>
  <c r="K21" i="25" s="1"/>
  <c r="L21" i="25" s="1"/>
  <c r="M21" i="25" s="1"/>
  <c r="N21" i="25" s="1"/>
  <c r="O21" i="25" s="1"/>
  <c r="P21" i="25" s="1"/>
  <c r="Q21" i="25" s="1"/>
  <c r="R21" i="25" s="1"/>
  <c r="S21" i="25" s="1"/>
  <c r="T21" i="25" s="1"/>
  <c r="U21" i="25" s="1"/>
  <c r="V21" i="25" s="1"/>
  <c r="W21" i="25" s="1"/>
  <c r="X21" i="25" s="1"/>
  <c r="Y21" i="25" s="1"/>
  <c r="Z21" i="25" s="1"/>
  <c r="AA21" i="25" s="1"/>
  <c r="AB21" i="25" s="1"/>
  <c r="AC21" i="25" s="1"/>
  <c r="AD21" i="25" s="1"/>
  <c r="AE21" i="25" s="1"/>
  <c r="AF21" i="25" s="1"/>
  <c r="AG21" i="25" s="1"/>
  <c r="AH21" i="25" s="1"/>
  <c r="AI21" i="25" s="1"/>
  <c r="AJ21" i="25" s="1"/>
  <c r="AK21" i="25" s="1"/>
  <c r="AL21" i="25" s="1"/>
  <c r="AM21" i="25" s="1"/>
  <c r="AN21" i="25" s="1"/>
  <c r="AO21" i="25" s="1"/>
  <c r="AP21" i="25" s="1"/>
  <c r="AQ21" i="25" s="1"/>
  <c r="AR21" i="25" s="1"/>
  <c r="AS21" i="25" s="1"/>
  <c r="AT21" i="25" s="1"/>
  <c r="AU21" i="25" s="1"/>
  <c r="AV21" i="25" s="1"/>
  <c r="AW21" i="25" s="1"/>
  <c r="AX21" i="25" s="1"/>
  <c r="AY21" i="25" s="1"/>
  <c r="AZ21" i="25" s="1"/>
  <c r="BA21" i="25" s="1"/>
  <c r="BB21" i="25" s="1"/>
  <c r="BC21" i="25" s="1"/>
  <c r="BD21" i="25" s="1"/>
  <c r="G61" i="25"/>
  <c r="F29" i="25"/>
  <c r="F34" i="25"/>
  <c r="E32" i="25"/>
  <c r="E38" i="25" s="1"/>
  <c r="AA25" i="25"/>
  <c r="AB25" i="25" s="1"/>
  <c r="AC25" i="25" s="1"/>
  <c r="AD25" i="25" s="1"/>
  <c r="AE25" i="25" s="1"/>
  <c r="AF25" i="25" s="1"/>
  <c r="AG25" i="25" s="1"/>
  <c r="AH25" i="25" s="1"/>
  <c r="AI25" i="25" s="1"/>
  <c r="AJ25" i="25" s="1"/>
  <c r="AK25" i="25" s="1"/>
  <c r="AL25" i="25" s="1"/>
  <c r="AM25" i="25" s="1"/>
  <c r="AN25" i="25" s="1"/>
  <c r="AO25" i="25" s="1"/>
  <c r="AP25" i="25" s="1"/>
  <c r="AQ25" i="25" s="1"/>
  <c r="AR25" i="25" s="1"/>
  <c r="AS25" i="25" s="1"/>
  <c r="AT25" i="25" s="1"/>
  <c r="AU25" i="25" s="1"/>
  <c r="AV25" i="25" s="1"/>
  <c r="AW25" i="25" s="1"/>
  <c r="AX25" i="25" s="1"/>
  <c r="AY25" i="25" s="1"/>
  <c r="AZ25" i="25" s="1"/>
  <c r="BA25" i="25" s="1"/>
  <c r="BB25" i="25" s="1"/>
  <c r="BC25" i="25" s="1"/>
  <c r="BD25" i="25" s="1"/>
  <c r="X23" i="25"/>
  <c r="Y23" i="25" s="1"/>
  <c r="Z23" i="25" s="1"/>
  <c r="AA23" i="25" s="1"/>
  <c r="AB23" i="25" s="1"/>
  <c r="AC23" i="25" s="1"/>
  <c r="AD23" i="25" s="1"/>
  <c r="AE23" i="25" s="1"/>
  <c r="AF23" i="25" s="1"/>
  <c r="AG23" i="25" s="1"/>
  <c r="AH23" i="25" s="1"/>
  <c r="AI23" i="25" s="1"/>
  <c r="AJ23" i="25" s="1"/>
  <c r="AK23" i="25" s="1"/>
  <c r="AL23" i="25" s="1"/>
  <c r="AM23" i="25" s="1"/>
  <c r="AN23" i="25" s="1"/>
  <c r="AO23" i="25" s="1"/>
  <c r="AP23" i="25" s="1"/>
  <c r="AQ23" i="25" s="1"/>
  <c r="AR23" i="25" s="1"/>
  <c r="AS23" i="25" s="1"/>
  <c r="AT23" i="25" s="1"/>
  <c r="AU23" i="25" s="1"/>
  <c r="AV23" i="25" s="1"/>
  <c r="AW23" i="25" s="1"/>
  <c r="AX23" i="25" s="1"/>
  <c r="AY23" i="25" s="1"/>
  <c r="AZ23" i="25" s="1"/>
  <c r="BA23" i="25" s="1"/>
  <c r="BB23" i="25" s="1"/>
  <c r="BC23" i="25" s="1"/>
  <c r="BD23" i="25" s="1"/>
  <c r="G14" i="25"/>
  <c r="J24" i="25"/>
  <c r="G27" i="27" l="1"/>
  <c r="G32" i="27" s="1"/>
  <c r="G20" i="27"/>
  <c r="G28" i="27" s="1"/>
  <c r="G33" i="27" s="1"/>
  <c r="G52" i="27"/>
  <c r="G53" i="27" s="1"/>
  <c r="G54" i="27" s="1"/>
  <c r="G35" i="27" s="1"/>
  <c r="F50" i="25"/>
  <c r="F51" i="25"/>
  <c r="E43" i="25"/>
  <c r="F13" i="25"/>
  <c r="G15" i="25"/>
  <c r="F39" i="25"/>
  <c r="F44" i="25"/>
  <c r="K24" i="25"/>
  <c r="H14" i="27" l="1"/>
  <c r="G44" i="27"/>
  <c r="G39" i="27"/>
  <c r="H13" i="27"/>
  <c r="G38" i="27"/>
  <c r="G43" i="27"/>
  <c r="G40" i="27"/>
  <c r="G36" i="27"/>
  <c r="G45" i="27"/>
  <c r="F27" i="25"/>
  <c r="G29" i="25"/>
  <c r="G34" i="25" s="1"/>
  <c r="F52" i="25"/>
  <c r="F53" i="25" s="1"/>
  <c r="L24" i="25"/>
  <c r="G58" i="27" l="1"/>
  <c r="G59" i="27" s="1"/>
  <c r="H22" i="27" s="1"/>
  <c r="G56" i="27"/>
  <c r="H20" i="27" s="1"/>
  <c r="H28" i="27" s="1"/>
  <c r="H33" i="27" s="1"/>
  <c r="I14" i="27" s="1"/>
  <c r="G13" i="25"/>
  <c r="F43" i="25"/>
  <c r="F38" i="25"/>
  <c r="G50" i="25"/>
  <c r="G51" i="25"/>
  <c r="H15" i="25"/>
  <c r="M24" i="25"/>
  <c r="H27" i="27" l="1"/>
  <c r="H32" i="27" s="1"/>
  <c r="I13" i="27" s="1"/>
  <c r="H62" i="27"/>
  <c r="H29" i="27"/>
  <c r="G27" i="25"/>
  <c r="G20" i="25"/>
  <c r="G28" i="25" s="1"/>
  <c r="G52" i="25"/>
  <c r="G53" i="25" s="1"/>
  <c r="G35" i="25" s="1"/>
  <c r="G45" i="25" s="1"/>
  <c r="N24" i="25"/>
  <c r="H51" i="27" l="1"/>
  <c r="H50" i="27"/>
  <c r="H34" i="27"/>
  <c r="H14" i="25"/>
  <c r="G39" i="25"/>
  <c r="G44" i="25"/>
  <c r="H13" i="25"/>
  <c r="G43" i="25"/>
  <c r="G38" i="25"/>
  <c r="G40" i="25"/>
  <c r="G57" i="25" s="1"/>
  <c r="O24" i="25"/>
  <c r="AC43" i="1"/>
  <c r="AC46" i="1" s="1"/>
  <c r="H52" i="27" l="1"/>
  <c r="H53" i="27" s="1"/>
  <c r="H54" i="27" s="1"/>
  <c r="H35" i="27" s="1"/>
  <c r="H44" i="27"/>
  <c r="H43" i="27"/>
  <c r="H39" i="27"/>
  <c r="H38" i="27"/>
  <c r="I15" i="27"/>
  <c r="H27" i="25"/>
  <c r="H32" i="25" s="1"/>
  <c r="H20" i="25"/>
  <c r="H28" i="25"/>
  <c r="G58" i="25"/>
  <c r="H22" i="25" s="1"/>
  <c r="H61" i="25" s="1"/>
  <c r="P24" i="25"/>
  <c r="AC35" i="1"/>
  <c r="AG18" i="1"/>
  <c r="AC18" i="1"/>
  <c r="AC14" i="1"/>
  <c r="AC19" i="1"/>
  <c r="AC20" i="1"/>
  <c r="H45" i="27" l="1"/>
  <c r="H40" i="27"/>
  <c r="H56" i="27" s="1"/>
  <c r="H57" i="27" s="1"/>
  <c r="H36" i="27"/>
  <c r="H33" i="25"/>
  <c r="I14" i="25" s="1"/>
  <c r="I13" i="25"/>
  <c r="H29" i="25"/>
  <c r="Q24" i="25"/>
  <c r="H58" i="27" l="1"/>
  <c r="H59" i="27" s="1"/>
  <c r="I22" i="27" s="1"/>
  <c r="I18" i="27" s="1"/>
  <c r="I20" i="25"/>
  <c r="I28" i="25" s="1"/>
  <c r="I27" i="25"/>
  <c r="I32" i="25" s="1"/>
  <c r="H34" i="25"/>
  <c r="H43" i="25" s="1"/>
  <c r="H51" i="25"/>
  <c r="H50" i="25"/>
  <c r="R24" i="25"/>
  <c r="AF21" i="1"/>
  <c r="AF22" i="1" s="1"/>
  <c r="AF28" i="1"/>
  <c r="AF38" i="1"/>
  <c r="AF46" i="1"/>
  <c r="AG46" i="1"/>
  <c r="AG38" i="1"/>
  <c r="AG28" i="1"/>
  <c r="AG21" i="1"/>
  <c r="AG22" i="1" s="1"/>
  <c r="I20" i="27" l="1"/>
  <c r="I28" i="27" s="1"/>
  <c r="I33" i="27" s="1"/>
  <c r="J14" i="27" s="1"/>
  <c r="I27" i="27"/>
  <c r="I32" i="27" s="1"/>
  <c r="J13" i="27" s="1"/>
  <c r="I62" i="27"/>
  <c r="I29" i="27"/>
  <c r="I33" i="25"/>
  <c r="J14" i="25" s="1"/>
  <c r="J13" i="25"/>
  <c r="H44" i="25"/>
  <c r="H52" i="25"/>
  <c r="H53" i="25" s="1"/>
  <c r="H39" i="25"/>
  <c r="I15" i="25"/>
  <c r="H38" i="25"/>
  <c r="S24" i="25"/>
  <c r="H35" i="25" l="1"/>
  <c r="H54" i="25"/>
  <c r="I50" i="27"/>
  <c r="I51" i="27"/>
  <c r="I34" i="27"/>
  <c r="J27" i="25"/>
  <c r="J32" i="25" s="1"/>
  <c r="J20" i="25"/>
  <c r="J28" i="25" s="1"/>
  <c r="H40" i="25"/>
  <c r="H57" i="25" s="1"/>
  <c r="H58" i="25" s="1"/>
  <c r="I22" i="25" s="1"/>
  <c r="I61" i="25" s="1"/>
  <c r="T24" i="25"/>
  <c r="H45" i="25" l="1"/>
  <c r="H36" i="25"/>
  <c r="I52" i="27"/>
  <c r="I53" i="27" s="1"/>
  <c r="I54" i="27" s="1"/>
  <c r="I35" i="27" s="1"/>
  <c r="I39" i="27"/>
  <c r="I38" i="27"/>
  <c r="I43" i="27"/>
  <c r="I44" i="27"/>
  <c r="J15" i="27"/>
  <c r="J33" i="25"/>
  <c r="K14" i="25" s="1"/>
  <c r="K13" i="25"/>
  <c r="I29" i="25"/>
  <c r="U24" i="25"/>
  <c r="I45" i="27" l="1"/>
  <c r="I36" i="27"/>
  <c r="I40" i="27"/>
  <c r="I56" i="27" s="1"/>
  <c r="K20" i="25"/>
  <c r="K28" i="25" s="1"/>
  <c r="K27" i="25"/>
  <c r="I34" i="25"/>
  <c r="J15" i="25" s="1"/>
  <c r="I51" i="25"/>
  <c r="I50" i="25"/>
  <c r="V24" i="25"/>
  <c r="W24" i="25" s="1"/>
  <c r="X24" i="25" s="1"/>
  <c r="Y24" i="25" s="1"/>
  <c r="Z24" i="25" s="1"/>
  <c r="AA24" i="25" s="1"/>
  <c r="AB24" i="25" s="1"/>
  <c r="I57" i="27" l="1"/>
  <c r="I58" i="27"/>
  <c r="I59" i="27" s="1"/>
  <c r="J22" i="27" s="1"/>
  <c r="J18" i="27" s="1"/>
  <c r="J19" i="27" s="1"/>
  <c r="K33" i="25"/>
  <c r="L14" i="25" s="1"/>
  <c r="K32" i="25"/>
  <c r="L13" i="25" s="1"/>
  <c r="I38" i="25"/>
  <c r="I39" i="25"/>
  <c r="I44" i="25"/>
  <c r="I43" i="25"/>
  <c r="I52" i="25"/>
  <c r="I53" i="25" s="1"/>
  <c r="AC24" i="25"/>
  <c r="AD24" i="25" s="1"/>
  <c r="AE24" i="25" s="1"/>
  <c r="AF24" i="25" s="1"/>
  <c r="AG24" i="25" s="1"/>
  <c r="AH24" i="25" s="1"/>
  <c r="AI24" i="25" s="1"/>
  <c r="AJ24" i="25" s="1"/>
  <c r="AK24" i="25" s="1"/>
  <c r="AL24" i="25" s="1"/>
  <c r="AM24" i="25" s="1"/>
  <c r="AN24" i="25" s="1"/>
  <c r="AO24" i="25" s="1"/>
  <c r="AP24" i="25" s="1"/>
  <c r="AQ24" i="25" s="1"/>
  <c r="AR24" i="25" s="1"/>
  <c r="AS24" i="25" s="1"/>
  <c r="AT24" i="25" s="1"/>
  <c r="AU24" i="25" s="1"/>
  <c r="AV24" i="25" s="1"/>
  <c r="AW24" i="25" s="1"/>
  <c r="AX24" i="25" s="1"/>
  <c r="AY24" i="25" s="1"/>
  <c r="AZ24" i="25" s="1"/>
  <c r="BA24" i="25" s="1"/>
  <c r="BB24" i="25" s="1"/>
  <c r="BC24" i="25" s="1"/>
  <c r="BD24" i="25" s="1"/>
  <c r="AB28" i="1"/>
  <c r="AC28" i="1"/>
  <c r="J62" i="27" l="1"/>
  <c r="J29" i="27"/>
  <c r="J20" i="27"/>
  <c r="J28" i="27" s="1"/>
  <c r="J33" i="27" s="1"/>
  <c r="K14" i="27" s="1"/>
  <c r="J27" i="27"/>
  <c r="J32" i="27" s="1"/>
  <c r="K13" i="27" s="1"/>
  <c r="I54" i="25"/>
  <c r="I35" i="25" s="1"/>
  <c r="I36" i="25" s="1"/>
  <c r="L27" i="25"/>
  <c r="L20" i="25"/>
  <c r="L28" i="25" s="1"/>
  <c r="AB20" i="1"/>
  <c r="J50" i="27" l="1"/>
  <c r="J51" i="27"/>
  <c r="J34" i="27"/>
  <c r="I45" i="25"/>
  <c r="I40" i="25"/>
  <c r="I57" i="25" s="1"/>
  <c r="I58" i="25" s="1"/>
  <c r="J22" i="25" s="1"/>
  <c r="L33" i="25"/>
  <c r="M14" i="25" s="1"/>
  <c r="L32" i="25"/>
  <c r="M13" i="25" s="1"/>
  <c r="J61" i="25" l="1"/>
  <c r="J18" i="25"/>
  <c r="J52" i="27"/>
  <c r="J53" i="27" s="1"/>
  <c r="J54" i="27" s="1"/>
  <c r="J35" i="27" s="1"/>
  <c r="J44" i="27"/>
  <c r="J39" i="27"/>
  <c r="J38" i="27"/>
  <c r="J43" i="27"/>
  <c r="K15" i="27"/>
  <c r="M27" i="25"/>
  <c r="M20" i="25"/>
  <c r="M28" i="25" s="1"/>
  <c r="J29" i="25"/>
  <c r="AB43" i="1"/>
  <c r="AB46" i="1" s="1"/>
  <c r="AB35" i="1"/>
  <c r="J45" i="27" l="1"/>
  <c r="J36" i="27"/>
  <c r="J40" i="27"/>
  <c r="J56" i="27" s="1"/>
  <c r="M33" i="25"/>
  <c r="N14" i="25" s="1"/>
  <c r="N13" i="25"/>
  <c r="M32" i="25"/>
  <c r="J34" i="25"/>
  <c r="J38" i="25" s="1"/>
  <c r="J50" i="25"/>
  <c r="J51" i="25"/>
  <c r="J57" i="27" l="1"/>
  <c r="J58" i="27"/>
  <c r="J59" i="27" s="1"/>
  <c r="K22" i="27" s="1"/>
  <c r="K18" i="27" s="1"/>
  <c r="K19" i="27" s="1"/>
  <c r="N20" i="25"/>
  <c r="N28" i="25" s="1"/>
  <c r="N27" i="25"/>
  <c r="J39" i="25"/>
  <c r="J43" i="25"/>
  <c r="J44" i="25"/>
  <c r="K15" i="25"/>
  <c r="J52" i="25"/>
  <c r="J53" i="25" s="1"/>
  <c r="AA46" i="1"/>
  <c r="AA43" i="1"/>
  <c r="AA44" i="1"/>
  <c r="AA35" i="1"/>
  <c r="AA38" i="1" s="1"/>
  <c r="J54" i="25" l="1"/>
  <c r="J35" i="25" s="1"/>
  <c r="K62" i="27"/>
  <c r="K29" i="27"/>
  <c r="K20" i="27"/>
  <c r="K28" i="27" s="1"/>
  <c r="K33" i="27" s="1"/>
  <c r="L14" i="27" s="1"/>
  <c r="K27" i="27"/>
  <c r="K32" i="27" s="1"/>
  <c r="L13" i="27" s="1"/>
  <c r="N33" i="25"/>
  <c r="O14" i="25" s="1"/>
  <c r="N32" i="25"/>
  <c r="O13" i="25" s="1"/>
  <c r="J36" i="25" l="1"/>
  <c r="J40" i="25"/>
  <c r="J57" i="25" s="1"/>
  <c r="J45" i="25"/>
  <c r="K51" i="27"/>
  <c r="K50" i="27"/>
  <c r="K34" i="27"/>
  <c r="O20" i="25"/>
  <c r="O28" i="25" s="1"/>
  <c r="O27" i="25"/>
  <c r="J58" i="25"/>
  <c r="K22" i="25" s="1"/>
  <c r="U14" i="1"/>
  <c r="T15" i="1"/>
  <c r="U15" i="1"/>
  <c r="R18" i="1"/>
  <c r="T18" i="1"/>
  <c r="U18" i="1"/>
  <c r="P19" i="1"/>
  <c r="P21" i="1" s="1"/>
  <c r="P22" i="1" s="1"/>
  <c r="S20" i="1"/>
  <c r="Z20" i="1"/>
  <c r="D21" i="1"/>
  <c r="E21" i="1"/>
  <c r="F21" i="1"/>
  <c r="F22" i="1" s="1"/>
  <c r="G21" i="1"/>
  <c r="H21" i="1"/>
  <c r="H22" i="1" s="1"/>
  <c r="I21" i="1"/>
  <c r="I22" i="1" s="1"/>
  <c r="J21" i="1"/>
  <c r="J22" i="1" s="1"/>
  <c r="K21" i="1"/>
  <c r="L21" i="1"/>
  <c r="L22" i="1" s="1"/>
  <c r="M21" i="1"/>
  <c r="N21" i="1"/>
  <c r="N22" i="1" s="1"/>
  <c r="O21" i="1"/>
  <c r="O22" i="1" s="1"/>
  <c r="Q21" i="1"/>
  <c r="Q22" i="1" s="1"/>
  <c r="S21" i="1"/>
  <c r="S22" i="1" s="1"/>
  <c r="V21" i="1"/>
  <c r="V22" i="1" s="1"/>
  <c r="W21" i="1"/>
  <c r="X21" i="1"/>
  <c r="X22" i="1" s="1"/>
  <c r="Y21" i="1"/>
  <c r="Y22" i="1" s="1"/>
  <c r="Z21" i="1"/>
  <c r="Z22" i="1" s="1"/>
  <c r="AA21" i="1"/>
  <c r="AA22" i="1" s="1"/>
  <c r="AB21" i="1"/>
  <c r="AB22" i="1" s="1"/>
  <c r="AC21" i="1"/>
  <c r="AC22" i="1" s="1"/>
  <c r="AD21" i="1"/>
  <c r="AD22" i="1" s="1"/>
  <c r="AE21" i="1"/>
  <c r="AE22" i="1" s="1"/>
  <c r="E22" i="1"/>
  <c r="G22" i="1"/>
  <c r="K22" i="1"/>
  <c r="M22" i="1"/>
  <c r="W22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D28" i="1"/>
  <c r="AE28" i="1"/>
  <c r="Y32" i="1"/>
  <c r="Y35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B38" i="1"/>
  <c r="AC38" i="1"/>
  <c r="AD38" i="1"/>
  <c r="AE38" i="1"/>
  <c r="Y43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D46" i="1"/>
  <c r="AE46" i="1"/>
  <c r="T14" i="1"/>
  <c r="T21" i="1"/>
  <c r="T22" i="1" s="1"/>
  <c r="U21" i="1"/>
  <c r="U22" i="1"/>
  <c r="K61" i="25" l="1"/>
  <c r="K18" i="25"/>
  <c r="K52" i="27"/>
  <c r="K53" i="27" s="1"/>
  <c r="K54" i="27" s="1"/>
  <c r="K35" i="27" s="1"/>
  <c r="K44" i="27"/>
  <c r="K43" i="27"/>
  <c r="K39" i="27"/>
  <c r="K38" i="27"/>
  <c r="L15" i="27"/>
  <c r="O33" i="25"/>
  <c r="P14" i="25" s="1"/>
  <c r="O32" i="25"/>
  <c r="P13" i="25" s="1"/>
  <c r="K29" i="25"/>
  <c r="R21" i="1"/>
  <c r="R22" i="1" s="1"/>
  <c r="AD40" i="1"/>
  <c r="K45" i="27" l="1"/>
  <c r="K40" i="27"/>
  <c r="K56" i="27" s="1"/>
  <c r="K36" i="27"/>
  <c r="P20" i="25"/>
  <c r="P28" i="25" s="1"/>
  <c r="P27" i="25"/>
  <c r="K34" i="25"/>
  <c r="K43" i="25" s="1"/>
  <c r="K51" i="25"/>
  <c r="K50" i="25"/>
  <c r="AE40" i="1"/>
  <c r="AF40" i="1" s="1"/>
  <c r="K57" i="27" l="1"/>
  <c r="K58" i="27"/>
  <c r="K59" i="27" s="1"/>
  <c r="L22" i="27" s="1"/>
  <c r="L18" i="27" s="1"/>
  <c r="L19" i="27" s="1"/>
  <c r="P33" i="25"/>
  <c r="Q14" i="25" s="1"/>
  <c r="P32" i="25"/>
  <c r="Q13" i="25" s="1"/>
  <c r="K38" i="25"/>
  <c r="L15" i="25"/>
  <c r="K52" i="25"/>
  <c r="K53" i="25" s="1"/>
  <c r="K44" i="25"/>
  <c r="K39" i="25"/>
  <c r="AG40" i="1"/>
  <c r="L20" i="27" l="1"/>
  <c r="L28" i="27" s="1"/>
  <c r="L33" i="27" s="1"/>
  <c r="M14" i="27" s="1"/>
  <c r="L27" i="27"/>
  <c r="L32" i="27" s="1"/>
  <c r="M13" i="27" s="1"/>
  <c r="L62" i="27"/>
  <c r="L29" i="27"/>
  <c r="K54" i="25"/>
  <c r="K35" i="25" s="1"/>
  <c r="K36" i="25" s="1"/>
  <c r="Q20" i="25"/>
  <c r="Q28" i="25" s="1"/>
  <c r="Q27" i="25"/>
  <c r="L34" i="27" l="1"/>
  <c r="L51" i="27"/>
  <c r="L50" i="27"/>
  <c r="K40" i="25"/>
  <c r="K57" i="25" s="1"/>
  <c r="K58" i="25" s="1"/>
  <c r="L22" i="25" s="1"/>
  <c r="K45" i="25"/>
  <c r="Q33" i="25"/>
  <c r="R14" i="25" s="1"/>
  <c r="R13" i="25"/>
  <c r="Q32" i="25"/>
  <c r="L61" i="25" l="1"/>
  <c r="L18" i="25"/>
  <c r="L52" i="27"/>
  <c r="L53" i="27" s="1"/>
  <c r="L54" i="27" s="1"/>
  <c r="L35" i="27" s="1"/>
  <c r="L44" i="27"/>
  <c r="L43" i="27"/>
  <c r="L39" i="27"/>
  <c r="L38" i="27"/>
  <c r="M15" i="27"/>
  <c r="L29" i="25"/>
  <c r="L51" i="25" s="1"/>
  <c r="R20" i="25"/>
  <c r="R28" i="25" s="1"/>
  <c r="R27" i="25"/>
  <c r="L50" i="25" l="1"/>
  <c r="L34" i="25"/>
  <c r="L44" i="25" s="1"/>
  <c r="L45" i="27"/>
  <c r="L40" i="27"/>
  <c r="L56" i="27" s="1"/>
  <c r="L36" i="27"/>
  <c r="R33" i="25"/>
  <c r="S14" i="25" s="1"/>
  <c r="R32" i="25"/>
  <c r="S13" i="25" s="1"/>
  <c r="M15" i="25"/>
  <c r="L39" i="25"/>
  <c r="L52" i="25"/>
  <c r="L53" i="25" s="1"/>
  <c r="L57" i="27" l="1"/>
  <c r="L38" i="25"/>
  <c r="L43" i="25"/>
  <c r="L58" i="27"/>
  <c r="L59" i="27" s="1"/>
  <c r="M22" i="27" s="1"/>
  <c r="M18" i="27" s="1"/>
  <c r="M19" i="27" s="1"/>
  <c r="L54" i="25"/>
  <c r="L35" i="25" s="1"/>
  <c r="L36" i="25" s="1"/>
  <c r="S20" i="25"/>
  <c r="S28" i="25" s="1"/>
  <c r="S27" i="25"/>
  <c r="M20" i="27" l="1"/>
  <c r="M28" i="27" s="1"/>
  <c r="M33" i="27" s="1"/>
  <c r="N14" i="27" s="1"/>
  <c r="M27" i="27"/>
  <c r="M32" i="27" s="1"/>
  <c r="N13" i="27" s="1"/>
  <c r="M62" i="27"/>
  <c r="M29" i="27"/>
  <c r="L40" i="25"/>
  <c r="L57" i="25" s="1"/>
  <c r="L45" i="25"/>
  <c r="S33" i="25"/>
  <c r="T14" i="25" s="1"/>
  <c r="S32" i="25"/>
  <c r="T13" i="25" s="1"/>
  <c r="L58" i="25"/>
  <c r="M22" i="25" s="1"/>
  <c r="M61" i="25" l="1"/>
  <c r="M18" i="25"/>
  <c r="M34" i="27"/>
  <c r="M50" i="27"/>
  <c r="M51" i="27"/>
  <c r="T20" i="25"/>
  <c r="T28" i="25" s="1"/>
  <c r="T27" i="25"/>
  <c r="M29" i="25"/>
  <c r="M52" i="27" l="1"/>
  <c r="M53" i="27" s="1"/>
  <c r="M54" i="27" s="1"/>
  <c r="M35" i="27" s="1"/>
  <c r="M44" i="27"/>
  <c r="M39" i="27"/>
  <c r="M38" i="27"/>
  <c r="M43" i="27"/>
  <c r="N15" i="27"/>
  <c r="T33" i="25"/>
  <c r="U14" i="25" s="1"/>
  <c r="U13" i="25"/>
  <c r="T32" i="25"/>
  <c r="M34" i="25"/>
  <c r="M43" i="25" s="1"/>
  <c r="M51" i="25"/>
  <c r="M50" i="25"/>
  <c r="M45" i="27" l="1"/>
  <c r="M36" i="27"/>
  <c r="M40" i="27"/>
  <c r="M56" i="27" s="1"/>
  <c r="U20" i="25"/>
  <c r="U28" i="25" s="1"/>
  <c r="U27" i="25"/>
  <c r="M39" i="25"/>
  <c r="M44" i="25"/>
  <c r="N15" i="25"/>
  <c r="M38" i="25"/>
  <c r="M52" i="25"/>
  <c r="M53" i="25" s="1"/>
  <c r="M57" i="27" l="1"/>
  <c r="M58" i="27"/>
  <c r="M59" i="27" s="1"/>
  <c r="N22" i="27" s="1"/>
  <c r="N18" i="27" s="1"/>
  <c r="N19" i="27" s="1"/>
  <c r="M54" i="25"/>
  <c r="M35" i="25" s="1"/>
  <c r="M36" i="25" s="1"/>
  <c r="U33" i="25"/>
  <c r="V14" i="25" s="1"/>
  <c r="U32" i="25"/>
  <c r="V13" i="25" s="1"/>
  <c r="N62" i="27" l="1"/>
  <c r="N29" i="27"/>
  <c r="N20" i="27"/>
  <c r="N28" i="27" s="1"/>
  <c r="N33" i="27" s="1"/>
  <c r="O14" i="27" s="1"/>
  <c r="N27" i="27"/>
  <c r="N32" i="27" s="1"/>
  <c r="O13" i="27" s="1"/>
  <c r="M40" i="25"/>
  <c r="M57" i="25" s="1"/>
  <c r="M58" i="25" s="1"/>
  <c r="N22" i="25" s="1"/>
  <c r="M45" i="25"/>
  <c r="V20" i="25"/>
  <c r="V28" i="25" s="1"/>
  <c r="V27" i="25"/>
  <c r="N61" i="25" l="1"/>
  <c r="N18" i="25"/>
  <c r="N50" i="27"/>
  <c r="N51" i="27"/>
  <c r="N34" i="27"/>
  <c r="V33" i="25"/>
  <c r="W14" i="25" s="1"/>
  <c r="V32" i="25"/>
  <c r="W13" i="25" s="1"/>
  <c r="N29" i="25"/>
  <c r="N50" i="25" s="1"/>
  <c r="N52" i="27" l="1"/>
  <c r="N53" i="27" s="1"/>
  <c r="N54" i="27" s="1"/>
  <c r="N35" i="27" s="1"/>
  <c r="N44" i="27"/>
  <c r="N39" i="27"/>
  <c r="N38" i="27"/>
  <c r="N43" i="27"/>
  <c r="O15" i="27"/>
  <c r="W20" i="25"/>
  <c r="W28" i="25" s="1"/>
  <c r="W27" i="25"/>
  <c r="N34" i="25"/>
  <c r="O15" i="25" s="1"/>
  <c r="N51" i="25"/>
  <c r="N52" i="25" s="1"/>
  <c r="N53" i="25" s="1"/>
  <c r="N54" i="25" s="1"/>
  <c r="N45" i="27" l="1"/>
  <c r="N36" i="27"/>
  <c r="N40" i="27"/>
  <c r="N56" i="27" s="1"/>
  <c r="W33" i="25"/>
  <c r="X14" i="25" s="1"/>
  <c r="N44" i="25"/>
  <c r="N39" i="25"/>
  <c r="N35" i="25"/>
  <c r="W32" i="25"/>
  <c r="X13" i="25" s="1"/>
  <c r="N38" i="25"/>
  <c r="N43" i="25"/>
  <c r="N57" i="27" l="1"/>
  <c r="N45" i="25"/>
  <c r="N36" i="25"/>
  <c r="N58" i="27"/>
  <c r="N59" i="27" s="1"/>
  <c r="O22" i="27" s="1"/>
  <c r="O18" i="27" s="1"/>
  <c r="O19" i="27" s="1"/>
  <c r="X20" i="25"/>
  <c r="X28" i="25" s="1"/>
  <c r="X27" i="25"/>
  <c r="N40" i="25"/>
  <c r="N57" i="25" s="1"/>
  <c r="N58" i="25" s="1"/>
  <c r="O22" i="25" s="1"/>
  <c r="O18" i="25" l="1"/>
  <c r="O29" i="25" s="1"/>
  <c r="O62" i="27"/>
  <c r="O29" i="27"/>
  <c r="O20" i="27"/>
  <c r="O28" i="27" s="1"/>
  <c r="O33" i="27" s="1"/>
  <c r="P14" i="27" s="1"/>
  <c r="O27" i="27"/>
  <c r="O32" i="27" s="1"/>
  <c r="P13" i="27" s="1"/>
  <c r="X33" i="25"/>
  <c r="Y14" i="25" s="1"/>
  <c r="O61" i="25"/>
  <c r="X32" i="25"/>
  <c r="Y13" i="25" s="1"/>
  <c r="O34" i="25" l="1"/>
  <c r="O51" i="25"/>
  <c r="O50" i="25"/>
  <c r="O51" i="27"/>
  <c r="O50" i="27"/>
  <c r="O34" i="27"/>
  <c r="Y20" i="25"/>
  <c r="Y28" i="25" s="1"/>
  <c r="Y27" i="25"/>
  <c r="O52" i="25"/>
  <c r="O53" i="25" s="1"/>
  <c r="O43" i="25"/>
  <c r="O44" i="25"/>
  <c r="O38" i="25"/>
  <c r="P15" i="25"/>
  <c r="O39" i="25"/>
  <c r="O52" i="27" l="1"/>
  <c r="O53" i="27" s="1"/>
  <c r="O54" i="27" s="1"/>
  <c r="O35" i="27" s="1"/>
  <c r="O44" i="27"/>
  <c r="O43" i="27"/>
  <c r="O39" i="27"/>
  <c r="O38" i="27"/>
  <c r="P15" i="27"/>
  <c r="O54" i="25"/>
  <c r="O35" i="25" s="1"/>
  <c r="O36" i="25" s="1"/>
  <c r="Y33" i="25"/>
  <c r="Z14" i="25" s="1"/>
  <c r="Y32" i="25"/>
  <c r="Z13" i="25" s="1"/>
  <c r="O45" i="27" l="1"/>
  <c r="O40" i="27"/>
  <c r="O56" i="27" s="1"/>
  <c r="O36" i="27"/>
  <c r="O40" i="25"/>
  <c r="O57" i="25" s="1"/>
  <c r="O58" i="25" s="1"/>
  <c r="P22" i="25" s="1"/>
  <c r="O45" i="25"/>
  <c r="Z20" i="25"/>
  <c r="Z28" i="25" s="1"/>
  <c r="Z27" i="25"/>
  <c r="O57" i="27" l="1"/>
  <c r="P61" i="25"/>
  <c r="P18" i="25"/>
  <c r="P29" i="25" s="1"/>
  <c r="P34" i="25" s="1"/>
  <c r="O58" i="27"/>
  <c r="O59" i="27" s="1"/>
  <c r="P22" i="27" s="1"/>
  <c r="P18" i="27" s="1"/>
  <c r="P19" i="27" s="1"/>
  <c r="Z33" i="25"/>
  <c r="AA14" i="25" s="1"/>
  <c r="Z32" i="25"/>
  <c r="AA13" i="25" s="1"/>
  <c r="P51" i="25" l="1"/>
  <c r="P50" i="25"/>
  <c r="P52" i="25" s="1"/>
  <c r="P53" i="25" s="1"/>
  <c r="P62" i="27"/>
  <c r="P29" i="27"/>
  <c r="P20" i="27"/>
  <c r="P28" i="27" s="1"/>
  <c r="P33" i="27" s="1"/>
  <c r="Q14" i="27" s="1"/>
  <c r="P27" i="27"/>
  <c r="P32" i="27" s="1"/>
  <c r="Q13" i="27" s="1"/>
  <c r="AA20" i="25"/>
  <c r="AA28" i="25" s="1"/>
  <c r="AA27" i="25"/>
  <c r="P39" i="25"/>
  <c r="P44" i="25"/>
  <c r="Q15" i="25"/>
  <c r="P38" i="25"/>
  <c r="P43" i="25"/>
  <c r="P51" i="27" l="1"/>
  <c r="P50" i="27"/>
  <c r="P34" i="27"/>
  <c r="P54" i="25"/>
  <c r="P35" i="25" s="1"/>
  <c r="P36" i="25" s="1"/>
  <c r="AA33" i="25"/>
  <c r="AB14" i="25" s="1"/>
  <c r="AA32" i="25"/>
  <c r="AB13" i="25" s="1"/>
  <c r="P44" i="27" l="1"/>
  <c r="P43" i="27"/>
  <c r="P38" i="27"/>
  <c r="P39" i="27"/>
  <c r="Q15" i="27"/>
  <c r="P52" i="27"/>
  <c r="P53" i="27" s="1"/>
  <c r="P54" i="27" s="1"/>
  <c r="P35" i="27" s="1"/>
  <c r="P45" i="25"/>
  <c r="P40" i="25"/>
  <c r="P57" i="25" s="1"/>
  <c r="P58" i="25" s="1"/>
  <c r="Q22" i="25" s="1"/>
  <c r="AB20" i="25"/>
  <c r="AB28" i="25" s="1"/>
  <c r="AB27" i="25"/>
  <c r="Q61" i="25" l="1"/>
  <c r="Q18" i="25"/>
  <c r="Q29" i="25" s="1"/>
  <c r="P45" i="27"/>
  <c r="P40" i="27"/>
  <c r="P56" i="27" s="1"/>
  <c r="P36" i="27"/>
  <c r="AB33" i="25"/>
  <c r="AC14" i="25" s="1"/>
  <c r="AB32" i="25"/>
  <c r="AC13" i="25" s="1"/>
  <c r="P57" i="27" l="1"/>
  <c r="P58" i="27"/>
  <c r="P59" i="27" s="1"/>
  <c r="Q22" i="27" s="1"/>
  <c r="Q18" i="27" s="1"/>
  <c r="Q19" i="27" s="1"/>
  <c r="AC20" i="25"/>
  <c r="AC28" i="25" s="1"/>
  <c r="AC27" i="25"/>
  <c r="Q34" i="25"/>
  <c r="Q39" i="25" s="1"/>
  <c r="Q51" i="25"/>
  <c r="Q50" i="25"/>
  <c r="Q62" i="27" l="1"/>
  <c r="Q29" i="27"/>
  <c r="Q20" i="27"/>
  <c r="Q28" i="27" s="1"/>
  <c r="Q33" i="27" s="1"/>
  <c r="R14" i="27" s="1"/>
  <c r="Q27" i="27"/>
  <c r="Q32" i="27" s="1"/>
  <c r="R13" i="27" s="1"/>
  <c r="AC33" i="25"/>
  <c r="AD14" i="25" s="1"/>
  <c r="AC32" i="25"/>
  <c r="AD13" i="25" s="1"/>
  <c r="Q38" i="25"/>
  <c r="Q44" i="25"/>
  <c r="Q52" i="25"/>
  <c r="Q53" i="25" s="1"/>
  <c r="R15" i="25"/>
  <c r="Q43" i="25"/>
  <c r="Q54" i="25" l="1"/>
  <c r="Q35" i="25" s="1"/>
  <c r="Q50" i="27"/>
  <c r="Q51" i="27"/>
  <c r="Q34" i="27"/>
  <c r="AD20" i="25"/>
  <c r="AD28" i="25" s="1"/>
  <c r="AD27" i="25"/>
  <c r="Q45" i="25" l="1"/>
  <c r="Q36" i="25"/>
  <c r="Q40" i="25"/>
  <c r="Q57" i="25" s="1"/>
  <c r="Q58" i="25" s="1"/>
  <c r="R22" i="25" s="1"/>
  <c r="Q52" i="27"/>
  <c r="Q53" i="27" s="1"/>
  <c r="Q54" i="27" s="1"/>
  <c r="Q35" i="27" s="1"/>
  <c r="Q44" i="27"/>
  <c r="Q39" i="27"/>
  <c r="Q38" i="27"/>
  <c r="Q43" i="27"/>
  <c r="R15" i="27"/>
  <c r="AD33" i="25"/>
  <c r="AE14" i="25" s="1"/>
  <c r="AD32" i="25"/>
  <c r="AE13" i="25" s="1"/>
  <c r="R61" i="25" l="1"/>
  <c r="R18" i="25"/>
  <c r="R29" i="25" s="1"/>
  <c r="R50" i="25" s="1"/>
  <c r="Q45" i="27"/>
  <c r="Q36" i="27"/>
  <c r="Q40" i="27"/>
  <c r="Q56" i="27" s="1"/>
  <c r="AE20" i="25"/>
  <c r="AE28" i="25" s="1"/>
  <c r="AE27" i="25"/>
  <c r="Q57" i="27" l="1"/>
  <c r="Q58" i="27"/>
  <c r="Q59" i="27" s="1"/>
  <c r="R22" i="27" s="1"/>
  <c r="R18" i="27" s="1"/>
  <c r="R19" i="27" s="1"/>
  <c r="AE33" i="25"/>
  <c r="AF14" i="25" s="1"/>
  <c r="AF13" i="25"/>
  <c r="AE32" i="25"/>
  <c r="R51" i="25"/>
  <c r="R52" i="25" s="1"/>
  <c r="R53" i="25" s="1"/>
  <c r="R54" i="25" s="1"/>
  <c r="R34" i="25"/>
  <c r="R43" i="25" s="1"/>
  <c r="R62" i="27" l="1"/>
  <c r="R29" i="27"/>
  <c r="R20" i="27"/>
  <c r="R28" i="27" s="1"/>
  <c r="R33" i="27" s="1"/>
  <c r="S14" i="27" s="1"/>
  <c r="R27" i="27"/>
  <c r="R32" i="27" s="1"/>
  <c r="S13" i="27" s="1"/>
  <c r="AF20" i="25"/>
  <c r="AF28" i="25" s="1"/>
  <c r="AF27" i="25"/>
  <c r="R44" i="25"/>
  <c r="S15" i="25"/>
  <c r="R38" i="25"/>
  <c r="R39" i="25"/>
  <c r="R35" i="25"/>
  <c r="R45" i="25" l="1"/>
  <c r="R36" i="25"/>
  <c r="R50" i="27"/>
  <c r="R51" i="27"/>
  <c r="R34" i="27"/>
  <c r="AF33" i="25"/>
  <c r="AG14" i="25" s="1"/>
  <c r="AG13" i="25"/>
  <c r="AF32" i="25"/>
  <c r="R40" i="25"/>
  <c r="R57" i="25" s="1"/>
  <c r="R58" i="25" s="1"/>
  <c r="S22" i="25" s="1"/>
  <c r="S61" i="25" l="1"/>
  <c r="S18" i="25"/>
  <c r="R52" i="27"/>
  <c r="R53" i="27" s="1"/>
  <c r="R54" i="27" s="1"/>
  <c r="R35" i="27" s="1"/>
  <c r="R44" i="27"/>
  <c r="R39" i="27"/>
  <c r="R38" i="27"/>
  <c r="R43" i="27"/>
  <c r="S15" i="27"/>
  <c r="AG20" i="25"/>
  <c r="AG28" i="25" s="1"/>
  <c r="AG27" i="25"/>
  <c r="S29" i="25"/>
  <c r="R45" i="27" l="1"/>
  <c r="R36" i="27"/>
  <c r="R40" i="27"/>
  <c r="R56" i="27" s="1"/>
  <c r="AG33" i="25"/>
  <c r="AH14" i="25" s="1"/>
  <c r="AG32" i="25"/>
  <c r="AH13" i="25" s="1"/>
  <c r="S34" i="25"/>
  <c r="S43" i="25" s="1"/>
  <c r="S50" i="25"/>
  <c r="S51" i="25"/>
  <c r="R57" i="27" l="1"/>
  <c r="R58" i="27"/>
  <c r="R59" i="27" s="1"/>
  <c r="S22" i="27" s="1"/>
  <c r="S18" i="27" s="1"/>
  <c r="S19" i="27" s="1"/>
  <c r="AH20" i="25"/>
  <c r="AH28" i="25" s="1"/>
  <c r="AH27" i="25"/>
  <c r="S44" i="25"/>
  <c r="S38" i="25"/>
  <c r="T15" i="25"/>
  <c r="S39" i="25"/>
  <c r="S52" i="25"/>
  <c r="S53" i="25" s="1"/>
  <c r="S62" i="27" l="1"/>
  <c r="S29" i="27"/>
  <c r="S20" i="27"/>
  <c r="S28" i="27" s="1"/>
  <c r="S33" i="27" s="1"/>
  <c r="T14" i="27" s="1"/>
  <c r="S27" i="27"/>
  <c r="S32" i="27" s="1"/>
  <c r="T13" i="27" s="1"/>
  <c r="S54" i="25"/>
  <c r="S35" i="25" s="1"/>
  <c r="S36" i="25" s="1"/>
  <c r="AH33" i="25"/>
  <c r="AI14" i="25" s="1"/>
  <c r="AH32" i="25"/>
  <c r="AI13" i="25" s="1"/>
  <c r="S51" i="27" l="1"/>
  <c r="S50" i="27"/>
  <c r="S34" i="27"/>
  <c r="S40" i="25"/>
  <c r="S57" i="25" s="1"/>
  <c r="S58" i="25" s="1"/>
  <c r="T22" i="25" s="1"/>
  <c r="S45" i="25"/>
  <c r="AI20" i="25"/>
  <c r="AI28" i="25" s="1"/>
  <c r="AI27" i="25"/>
  <c r="T61" i="25" l="1"/>
  <c r="T18" i="25"/>
  <c r="S52" i="27"/>
  <c r="S53" i="27" s="1"/>
  <c r="S54" i="27" s="1"/>
  <c r="S35" i="27" s="1"/>
  <c r="S44" i="27"/>
  <c r="S43" i="27"/>
  <c r="S39" i="27"/>
  <c r="S38" i="27"/>
  <c r="T15" i="27"/>
  <c r="T29" i="25"/>
  <c r="T34" i="25" s="1"/>
  <c r="AI33" i="25"/>
  <c r="AJ14" i="25" s="1"/>
  <c r="AI32" i="25"/>
  <c r="AJ13" i="25" s="1"/>
  <c r="T51" i="25" l="1"/>
  <c r="T50" i="25"/>
  <c r="T52" i="25" s="1"/>
  <c r="T53" i="25" s="1"/>
  <c r="S40" i="27"/>
  <c r="S56" i="27" s="1"/>
  <c r="S57" i="27" s="1"/>
  <c r="S45" i="27"/>
  <c r="S36" i="27"/>
  <c r="AJ20" i="25"/>
  <c r="AJ28" i="25" s="1"/>
  <c r="AJ27" i="25"/>
  <c r="U15" i="25"/>
  <c r="T44" i="25"/>
  <c r="T38" i="25"/>
  <c r="T43" i="25"/>
  <c r="T39" i="25"/>
  <c r="S58" i="27" l="1"/>
  <c r="S59" i="27" s="1"/>
  <c r="T22" i="27" s="1"/>
  <c r="T18" i="27" s="1"/>
  <c r="T54" i="25"/>
  <c r="T35" i="25" s="1"/>
  <c r="T36" i="25" s="1"/>
  <c r="AJ33" i="25"/>
  <c r="AK14" i="25" s="1"/>
  <c r="AK13" i="25"/>
  <c r="AJ32" i="25"/>
  <c r="T62" i="27" l="1"/>
  <c r="T29" i="27"/>
  <c r="T20" i="27"/>
  <c r="T28" i="27" s="1"/>
  <c r="T33" i="27" s="1"/>
  <c r="U14" i="27" s="1"/>
  <c r="T27" i="27"/>
  <c r="T32" i="27" s="1"/>
  <c r="U13" i="27" s="1"/>
  <c r="T40" i="25"/>
  <c r="T57" i="25" s="1"/>
  <c r="T58" i="25" s="1"/>
  <c r="U22" i="25" s="1"/>
  <c r="T45" i="25"/>
  <c r="AK20" i="25"/>
  <c r="AK28" i="25" s="1"/>
  <c r="AK27" i="25"/>
  <c r="U29" i="25" l="1"/>
  <c r="U34" i="25" s="1"/>
  <c r="U39" i="25" s="1"/>
  <c r="U18" i="25"/>
  <c r="T51" i="27"/>
  <c r="T50" i="27"/>
  <c r="T34" i="27"/>
  <c r="U61" i="25"/>
  <c r="AK33" i="25"/>
  <c r="AL14" i="25" s="1"/>
  <c r="AL13" i="25"/>
  <c r="AK32" i="25"/>
  <c r="U51" i="25"/>
  <c r="V15" i="25"/>
  <c r="U38" i="25" l="1"/>
  <c r="U43" i="25"/>
  <c r="U44" i="25"/>
  <c r="U50" i="25"/>
  <c r="T44" i="27"/>
  <c r="T43" i="27"/>
  <c r="T38" i="27"/>
  <c r="T39" i="27"/>
  <c r="U15" i="27"/>
  <c r="T52" i="27"/>
  <c r="T53" i="27" s="1"/>
  <c r="T54" i="27" s="1"/>
  <c r="T35" i="27" s="1"/>
  <c r="U52" i="25"/>
  <c r="U53" i="25" s="1"/>
  <c r="AL20" i="25"/>
  <c r="AL28" i="25" s="1"/>
  <c r="AL27" i="25"/>
  <c r="T45" i="27" l="1"/>
  <c r="T40" i="27"/>
  <c r="T56" i="27" s="1"/>
  <c r="T36" i="27"/>
  <c r="U54" i="25"/>
  <c r="U35" i="25" s="1"/>
  <c r="U36" i="25" s="1"/>
  <c r="AL33" i="25"/>
  <c r="AM14" i="25" s="1"/>
  <c r="AM13" i="25"/>
  <c r="AL32" i="25"/>
  <c r="T57" i="27" l="1"/>
  <c r="T58" i="27"/>
  <c r="T59" i="27" s="1"/>
  <c r="U22" i="27" s="1"/>
  <c r="U18" i="27" s="1"/>
  <c r="U19" i="27" s="1"/>
  <c r="U40" i="25"/>
  <c r="U57" i="25" s="1"/>
  <c r="U58" i="25" s="1"/>
  <c r="V22" i="25" s="1"/>
  <c r="U45" i="25"/>
  <c r="AM20" i="25"/>
  <c r="AM28" i="25" s="1"/>
  <c r="AM27" i="25"/>
  <c r="V61" i="25" l="1"/>
  <c r="V18" i="25"/>
  <c r="U20" i="27"/>
  <c r="U28" i="27" s="1"/>
  <c r="U33" i="27" s="1"/>
  <c r="V14" i="27" s="1"/>
  <c r="U27" i="27"/>
  <c r="U32" i="27" s="1"/>
  <c r="V13" i="27" s="1"/>
  <c r="U62" i="27"/>
  <c r="U29" i="27"/>
  <c r="AM33" i="25"/>
  <c r="AN14" i="25" s="1"/>
  <c r="AN13" i="25"/>
  <c r="AM32" i="25"/>
  <c r="V29" i="25"/>
  <c r="V34" i="25" s="1"/>
  <c r="U34" i="27" l="1"/>
  <c r="U50" i="27"/>
  <c r="U51" i="27"/>
  <c r="AN20" i="25"/>
  <c r="AN28" i="25" s="1"/>
  <c r="AN27" i="25"/>
  <c r="V43" i="25"/>
  <c r="V44" i="25"/>
  <c r="W15" i="25"/>
  <c r="V39" i="25"/>
  <c r="V38" i="25"/>
  <c r="V50" i="25"/>
  <c r="V51" i="25"/>
  <c r="U52" i="27" l="1"/>
  <c r="U53" i="27" s="1"/>
  <c r="U54" i="27" s="1"/>
  <c r="U35" i="27" s="1"/>
  <c r="U43" i="27"/>
  <c r="U39" i="27"/>
  <c r="U38" i="27"/>
  <c r="U44" i="27"/>
  <c r="V15" i="27"/>
  <c r="AN33" i="25"/>
  <c r="AO14" i="25" s="1"/>
  <c r="AN32" i="25"/>
  <c r="AO13" i="25" s="1"/>
  <c r="V52" i="25"/>
  <c r="V53" i="25" s="1"/>
  <c r="U45" i="27" l="1"/>
  <c r="U36" i="27"/>
  <c r="U40" i="27"/>
  <c r="U56" i="27" s="1"/>
  <c r="V54" i="25"/>
  <c r="V35" i="25" s="1"/>
  <c r="V36" i="25" s="1"/>
  <c r="AO20" i="25"/>
  <c r="AO28" i="25" s="1"/>
  <c r="AO27" i="25"/>
  <c r="U57" i="27" l="1"/>
  <c r="U58" i="27"/>
  <c r="U59" i="27" s="1"/>
  <c r="V22" i="27" s="1"/>
  <c r="V18" i="27" s="1"/>
  <c r="V19" i="27" s="1"/>
  <c r="V40" i="25"/>
  <c r="V57" i="25" s="1"/>
  <c r="V58" i="25" s="1"/>
  <c r="W22" i="25" s="1"/>
  <c r="W18" i="25" s="1"/>
  <c r="V45" i="25"/>
  <c r="AO33" i="25"/>
  <c r="AP14" i="25" s="1"/>
  <c r="AP13" i="25"/>
  <c r="AO32" i="25"/>
  <c r="V62" i="27" l="1"/>
  <c r="V29" i="27"/>
  <c r="V20" i="27"/>
  <c r="V28" i="27" s="1"/>
  <c r="V33" i="27" s="1"/>
  <c r="W14" i="27" s="1"/>
  <c r="V27" i="27"/>
  <c r="V32" i="27" s="1"/>
  <c r="W13" i="27" s="1"/>
  <c r="W61" i="25"/>
  <c r="W29" i="25"/>
  <c r="AP20" i="25"/>
  <c r="AP28" i="25" s="1"/>
  <c r="AP27" i="25"/>
  <c r="V50" i="27" l="1"/>
  <c r="V51" i="27"/>
  <c r="V34" i="27"/>
  <c r="W34" i="25"/>
  <c r="W50" i="25"/>
  <c r="W51" i="25"/>
  <c r="AP33" i="25"/>
  <c r="AQ14" i="25" s="1"/>
  <c r="AP32" i="25"/>
  <c r="AQ13" i="25" s="1"/>
  <c r="W52" i="25" l="1"/>
  <c r="W53" i="25" s="1"/>
  <c r="W54" i="25" s="1"/>
  <c r="W35" i="25" s="1"/>
  <c r="W36" i="25" s="1"/>
  <c r="V44" i="27"/>
  <c r="V43" i="27"/>
  <c r="V39" i="27"/>
  <c r="V38" i="27"/>
  <c r="W15" i="27"/>
  <c r="V52" i="27"/>
  <c r="V53" i="27" s="1"/>
  <c r="V54" i="27" s="1"/>
  <c r="V35" i="27" s="1"/>
  <c r="W39" i="25"/>
  <c r="W38" i="25"/>
  <c r="W43" i="25"/>
  <c r="X15" i="25"/>
  <c r="W44" i="25"/>
  <c r="AQ20" i="25"/>
  <c r="AQ28" i="25" s="1"/>
  <c r="AQ27" i="25"/>
  <c r="V45" i="27" l="1"/>
  <c r="V36" i="27"/>
  <c r="V40" i="27"/>
  <c r="V56" i="27" s="1"/>
  <c r="W45" i="25"/>
  <c r="W40" i="25"/>
  <c r="W57" i="25" s="1"/>
  <c r="W58" i="25" s="1"/>
  <c r="X22" i="25" s="1"/>
  <c r="AQ33" i="25"/>
  <c r="AR14" i="25" s="1"/>
  <c r="AQ32" i="25"/>
  <c r="AR13" i="25" s="1"/>
  <c r="V57" i="27" l="1"/>
  <c r="X18" i="25"/>
  <c r="X29" i="25" s="1"/>
  <c r="V58" i="27"/>
  <c r="V59" i="27" s="1"/>
  <c r="W22" i="27" s="1"/>
  <c r="W18" i="27" s="1"/>
  <c r="W19" i="27" s="1"/>
  <c r="X61" i="25"/>
  <c r="AR20" i="25"/>
  <c r="AR28" i="25" s="1"/>
  <c r="AR27" i="25"/>
  <c r="X50" i="25" l="1"/>
  <c r="X34" i="25"/>
  <c r="X38" i="25" s="1"/>
  <c r="X51" i="25"/>
  <c r="X52" i="25" s="1"/>
  <c r="X53" i="25" s="1"/>
  <c r="X54" i="25" s="1"/>
  <c r="X35" i="25" s="1"/>
  <c r="X36" i="25" s="1"/>
  <c r="W62" i="27"/>
  <c r="W29" i="27"/>
  <c r="W20" i="27"/>
  <c r="W28" i="27" s="1"/>
  <c r="W33" i="27" s="1"/>
  <c r="X14" i="27" s="1"/>
  <c r="W27" i="27"/>
  <c r="W32" i="27" s="1"/>
  <c r="X13" i="27" s="1"/>
  <c r="AR33" i="25"/>
  <c r="AS14" i="25" s="1"/>
  <c r="AR32" i="25"/>
  <c r="AS13" i="25" s="1"/>
  <c r="Y15" i="25"/>
  <c r="X44" i="25"/>
  <c r="X39" i="25"/>
  <c r="X43" i="25" l="1"/>
  <c r="W51" i="27"/>
  <c r="W50" i="27"/>
  <c r="W34" i="27"/>
  <c r="X45" i="25"/>
  <c r="X40" i="25"/>
  <c r="X57" i="25" s="1"/>
  <c r="X58" i="25" s="1"/>
  <c r="Y22" i="25" s="1"/>
  <c r="AS20" i="25"/>
  <c r="AS28" i="25" s="1"/>
  <c r="AS27" i="25"/>
  <c r="Y61" i="25" l="1"/>
  <c r="Y18" i="25"/>
  <c r="W44" i="27"/>
  <c r="W43" i="27"/>
  <c r="W39" i="27"/>
  <c r="W38" i="27"/>
  <c r="X15" i="27"/>
  <c r="W52" i="27"/>
  <c r="W53" i="27" s="1"/>
  <c r="W54" i="27" s="1"/>
  <c r="W35" i="27" s="1"/>
  <c r="Y29" i="25"/>
  <c r="Y34" i="25" s="1"/>
  <c r="AS33" i="25"/>
  <c r="AT14" i="25" s="1"/>
  <c r="AS32" i="25"/>
  <c r="AT13" i="25" s="1"/>
  <c r="W40" i="27" l="1"/>
  <c r="W56" i="27" s="1"/>
  <c r="W36" i="27"/>
  <c r="W45" i="27"/>
  <c r="Y51" i="25"/>
  <c r="Y50" i="25"/>
  <c r="AT20" i="25"/>
  <c r="AT28" i="25" s="1"/>
  <c r="AT27" i="25"/>
  <c r="Y38" i="25"/>
  <c r="Y44" i="25"/>
  <c r="Y39" i="25"/>
  <c r="Z15" i="25"/>
  <c r="Y43" i="25"/>
  <c r="W57" i="27" l="1"/>
  <c r="Y52" i="25"/>
  <c r="Y53" i="25" s="1"/>
  <c r="W58" i="27"/>
  <c r="W59" i="27" s="1"/>
  <c r="X22" i="27" s="1"/>
  <c r="X18" i="27" s="1"/>
  <c r="X19" i="27" s="1"/>
  <c r="Y54" i="25"/>
  <c r="Y35" i="25" s="1"/>
  <c r="Y36" i="25" s="1"/>
  <c r="AT33" i="25"/>
  <c r="AU14" i="25" s="1"/>
  <c r="AT32" i="25"/>
  <c r="AU13" i="25" s="1"/>
  <c r="X20" i="27" l="1"/>
  <c r="X28" i="27" s="1"/>
  <c r="X33" i="27" s="1"/>
  <c r="Y14" i="27" s="1"/>
  <c r="X27" i="27"/>
  <c r="X32" i="27" s="1"/>
  <c r="Y13" i="27" s="1"/>
  <c r="X62" i="27"/>
  <c r="X29" i="27"/>
  <c r="Y45" i="25"/>
  <c r="Y40" i="25"/>
  <c r="Y57" i="25" s="1"/>
  <c r="Y58" i="25" s="1"/>
  <c r="Z22" i="25" s="1"/>
  <c r="AU20" i="25"/>
  <c r="AU28" i="25" s="1"/>
  <c r="AU27" i="25"/>
  <c r="Z61" i="25" l="1"/>
  <c r="Z18" i="25"/>
  <c r="X34" i="27"/>
  <c r="X51" i="27"/>
  <c r="X50" i="27"/>
  <c r="AU33" i="25"/>
  <c r="AV14" i="25" s="1"/>
  <c r="AU32" i="25"/>
  <c r="AV13" i="25" s="1"/>
  <c r="X52" i="27" l="1"/>
  <c r="X53" i="27" s="1"/>
  <c r="X54" i="27" s="1"/>
  <c r="X35" i="27" s="1"/>
  <c r="X44" i="27"/>
  <c r="X43" i="27"/>
  <c r="X39" i="27"/>
  <c r="Y15" i="27"/>
  <c r="X38" i="27"/>
  <c r="AV20" i="25"/>
  <c r="AV28" i="25" s="1"/>
  <c r="AV33" i="25" s="1"/>
  <c r="AV27" i="25"/>
  <c r="Z29" i="25"/>
  <c r="Z34" i="25" s="1"/>
  <c r="X45" i="27" l="1"/>
  <c r="X40" i="27"/>
  <c r="X56" i="27" s="1"/>
  <c r="X36" i="27"/>
  <c r="AW14" i="25"/>
  <c r="AV32" i="25"/>
  <c r="AW13" i="25" s="1"/>
  <c r="Z50" i="25"/>
  <c r="Z51" i="25"/>
  <c r="Z39" i="25"/>
  <c r="Z38" i="25"/>
  <c r="AA15" i="25"/>
  <c r="Z44" i="25"/>
  <c r="Z43" i="25"/>
  <c r="X57" i="27" l="1"/>
  <c r="X58" i="27"/>
  <c r="X59" i="27" s="1"/>
  <c r="Y22" i="27" s="1"/>
  <c r="Y18" i="27" s="1"/>
  <c r="Y19" i="27" s="1"/>
  <c r="AW20" i="25"/>
  <c r="AW28" i="25" s="1"/>
  <c r="AW33" i="25" s="1"/>
  <c r="AW27" i="25"/>
  <c r="Z52" i="25"/>
  <c r="Z53" i="25" s="1"/>
  <c r="Y20" i="27" l="1"/>
  <c r="Y28" i="27" s="1"/>
  <c r="Y33" i="27" s="1"/>
  <c r="Z14" i="27" s="1"/>
  <c r="Y27" i="27"/>
  <c r="Y32" i="27" s="1"/>
  <c r="Z13" i="27" s="1"/>
  <c r="Y62" i="27"/>
  <c r="Y29" i="27"/>
  <c r="Z54" i="25"/>
  <c r="Z35" i="25" s="1"/>
  <c r="Z36" i="25" s="1"/>
  <c r="AX14" i="25"/>
  <c r="AW32" i="25"/>
  <c r="AX13" i="25" s="1"/>
  <c r="Y34" i="27" l="1"/>
  <c r="Y50" i="27"/>
  <c r="Y51" i="27"/>
  <c r="Z40" i="25"/>
  <c r="Z57" i="25" s="1"/>
  <c r="Z58" i="25" s="1"/>
  <c r="AA22" i="25" s="1"/>
  <c r="AA18" i="25" s="1"/>
  <c r="Z45" i="25"/>
  <c r="AX20" i="25"/>
  <c r="AX28" i="25" s="1"/>
  <c r="AX33" i="25" s="1"/>
  <c r="AX27" i="25"/>
  <c r="Y52" i="27" l="1"/>
  <c r="Y53" i="27" s="1"/>
  <c r="Y54" i="27" s="1"/>
  <c r="Y35" i="27" s="1"/>
  <c r="Y39" i="27"/>
  <c r="Y38" i="27"/>
  <c r="Y43" i="27"/>
  <c r="Y44" i="27"/>
  <c r="Z15" i="27"/>
  <c r="AA29" i="25"/>
  <c r="AA61" i="25"/>
  <c r="AY14" i="25"/>
  <c r="AX32" i="25"/>
  <c r="AY13" i="25" s="1"/>
  <c r="Y45" i="27" l="1"/>
  <c r="Y36" i="27"/>
  <c r="Y40" i="27"/>
  <c r="Y56" i="27" s="1"/>
  <c r="AA34" i="25"/>
  <c r="AA51" i="25"/>
  <c r="AA52" i="25" s="1"/>
  <c r="AA53" i="25" s="1"/>
  <c r="AA50" i="25"/>
  <c r="AY20" i="25"/>
  <c r="AY28" i="25" s="1"/>
  <c r="AY33" i="25" s="1"/>
  <c r="AY27" i="25"/>
  <c r="Y57" i="27" l="1"/>
  <c r="Y58" i="27"/>
  <c r="Y59" i="27" s="1"/>
  <c r="Z22" i="27" s="1"/>
  <c r="Z18" i="27" s="1"/>
  <c r="Z19" i="27" s="1"/>
  <c r="AA44" i="25"/>
  <c r="AA39" i="25"/>
  <c r="AB15" i="25"/>
  <c r="AA38" i="25"/>
  <c r="AA43" i="25"/>
  <c r="AA54" i="25"/>
  <c r="AA35" i="25" s="1"/>
  <c r="AA36" i="25" s="1"/>
  <c r="AZ14" i="25"/>
  <c r="AY32" i="25"/>
  <c r="AZ13" i="25" s="1"/>
  <c r="Z20" i="27" l="1"/>
  <c r="Z28" i="27" s="1"/>
  <c r="Z33" i="27" s="1"/>
  <c r="AA14" i="27" s="1"/>
  <c r="Z27" i="27"/>
  <c r="Z32" i="27" s="1"/>
  <c r="AA13" i="27" s="1"/>
  <c r="Z62" i="27"/>
  <c r="Z29" i="27"/>
  <c r="AA45" i="25"/>
  <c r="AA40" i="25"/>
  <c r="AA57" i="25" s="1"/>
  <c r="AA58" i="25" s="1"/>
  <c r="AB22" i="25" s="1"/>
  <c r="AB18" i="25" s="1"/>
  <c r="AZ20" i="25"/>
  <c r="AZ28" i="25" s="1"/>
  <c r="AZ33" i="25" s="1"/>
  <c r="AZ27" i="25"/>
  <c r="Z50" i="27" l="1"/>
  <c r="Z51" i="27"/>
  <c r="Z34" i="27"/>
  <c r="AB29" i="25"/>
  <c r="AB61" i="25"/>
  <c r="BA14" i="25"/>
  <c r="AZ32" i="25"/>
  <c r="BA13" i="25" s="1"/>
  <c r="Z44" i="27" l="1"/>
  <c r="Z43" i="27"/>
  <c r="Z39" i="27"/>
  <c r="Z38" i="27"/>
  <c r="AA15" i="27"/>
  <c r="Z52" i="27"/>
  <c r="Z53" i="27" s="1"/>
  <c r="Z54" i="27" s="1"/>
  <c r="Z35" i="27" s="1"/>
  <c r="AB34" i="25"/>
  <c r="AB50" i="25"/>
  <c r="AB51" i="25"/>
  <c r="BA20" i="25"/>
  <c r="BA28" i="25" s="1"/>
  <c r="BA33" i="25" s="1"/>
  <c r="BA27" i="25"/>
  <c r="Z45" i="27" l="1"/>
  <c r="Z36" i="27"/>
  <c r="Z40" i="27"/>
  <c r="Z56" i="27" s="1"/>
  <c r="AB52" i="25"/>
  <c r="AB53" i="25" s="1"/>
  <c r="AB43" i="25"/>
  <c r="AB39" i="25"/>
  <c r="AB44" i="25"/>
  <c r="AC15" i="25"/>
  <c r="AB38" i="25"/>
  <c r="BB14" i="25"/>
  <c r="BA32" i="25"/>
  <c r="BB13" i="25" s="1"/>
  <c r="Z57" i="27" l="1"/>
  <c r="Z58" i="27"/>
  <c r="Z59" i="27" s="1"/>
  <c r="AA22" i="27" s="1"/>
  <c r="AA18" i="27" s="1"/>
  <c r="AA19" i="27" s="1"/>
  <c r="AB54" i="25"/>
  <c r="AB35" i="25" s="1"/>
  <c r="AB36" i="25" s="1"/>
  <c r="BB20" i="25"/>
  <c r="BB28" i="25" s="1"/>
  <c r="BB27" i="25"/>
  <c r="AA62" i="27" l="1"/>
  <c r="AA29" i="27"/>
  <c r="AA20" i="27"/>
  <c r="AA28" i="27" s="1"/>
  <c r="AA33" i="27" s="1"/>
  <c r="AB14" i="27" s="1"/>
  <c r="AA27" i="27"/>
  <c r="AA32" i="27" s="1"/>
  <c r="AB13" i="27" s="1"/>
  <c r="AB45" i="25"/>
  <c r="AB40" i="25"/>
  <c r="AB57" i="25" s="1"/>
  <c r="AB58" i="25" s="1"/>
  <c r="AC22" i="25" s="1"/>
  <c r="AC18" i="25" s="1"/>
  <c r="BB33" i="25"/>
  <c r="BC14" i="25" s="1"/>
  <c r="BB32" i="25"/>
  <c r="BC13" i="25" s="1"/>
  <c r="AA51" i="27" l="1"/>
  <c r="AA50" i="27"/>
  <c r="AA34" i="27"/>
  <c r="AC61" i="25"/>
  <c r="AC29" i="25"/>
  <c r="BC20" i="25"/>
  <c r="BC28" i="25" s="1"/>
  <c r="BC32" i="25"/>
  <c r="BC27" i="25"/>
  <c r="AA44" i="27" l="1"/>
  <c r="AA43" i="27"/>
  <c r="AA39" i="27"/>
  <c r="AA38" i="27"/>
  <c r="AB15" i="27"/>
  <c r="AA52" i="27"/>
  <c r="AA53" i="27" s="1"/>
  <c r="AA54" i="27" s="1"/>
  <c r="AA35" i="27" s="1"/>
  <c r="AC34" i="25"/>
  <c r="AC50" i="25"/>
  <c r="AC51" i="25"/>
  <c r="BC33" i="25"/>
  <c r="BD14" i="25" s="1"/>
  <c r="BD13" i="25"/>
  <c r="AA45" i="27" l="1"/>
  <c r="AA40" i="27"/>
  <c r="AA56" i="27" s="1"/>
  <c r="AA36" i="27"/>
  <c r="AC52" i="25"/>
  <c r="AC53" i="25" s="1"/>
  <c r="AC38" i="25"/>
  <c r="AC44" i="25"/>
  <c r="AD15" i="25"/>
  <c r="AC43" i="25"/>
  <c r="AC39" i="25"/>
  <c r="BD20" i="25"/>
  <c r="BD28" i="25" s="1"/>
  <c r="BD33" i="25" s="1"/>
  <c r="BD27" i="25"/>
  <c r="BD32" i="25" s="1"/>
  <c r="AA57" i="27" l="1"/>
  <c r="AA58" i="27"/>
  <c r="AA59" i="27" s="1"/>
  <c r="AB22" i="27" s="1"/>
  <c r="AB18" i="27" s="1"/>
  <c r="AB19" i="27" s="1"/>
  <c r="AC54" i="25"/>
  <c r="AC35" i="25" s="1"/>
  <c r="AC36" i="25" s="1"/>
  <c r="AB20" i="27" l="1"/>
  <c r="AB28" i="27" s="1"/>
  <c r="AB33" i="27" s="1"/>
  <c r="AC14" i="27" s="1"/>
  <c r="AB27" i="27"/>
  <c r="AB32" i="27" s="1"/>
  <c r="AC13" i="27" s="1"/>
  <c r="AB62" i="27"/>
  <c r="AB29" i="27"/>
  <c r="AC40" i="25"/>
  <c r="AC57" i="25" s="1"/>
  <c r="AC58" i="25" s="1"/>
  <c r="AD22" i="25" s="1"/>
  <c r="AD18" i="25" s="1"/>
  <c r="AC45" i="25"/>
  <c r="AB34" i="27" l="1"/>
  <c r="AB51" i="27"/>
  <c r="AB50" i="27"/>
  <c r="AD29" i="25"/>
  <c r="AD61" i="25"/>
  <c r="AB44" i="27" l="1"/>
  <c r="AB43" i="27"/>
  <c r="AB39" i="27"/>
  <c r="AB38" i="27"/>
  <c r="AC15" i="27"/>
  <c r="AB52" i="27"/>
  <c r="AB53" i="27" s="1"/>
  <c r="AB54" i="27" s="1"/>
  <c r="AB35" i="27" s="1"/>
  <c r="AD34" i="25"/>
  <c r="AD50" i="25"/>
  <c r="AD51" i="25"/>
  <c r="AB45" i="27" l="1"/>
  <c r="AB40" i="27"/>
  <c r="AB56" i="27" s="1"/>
  <c r="AB36" i="27"/>
  <c r="AD39" i="25"/>
  <c r="AD38" i="25"/>
  <c r="AE15" i="25"/>
  <c r="AD44" i="25"/>
  <c r="AD43" i="25"/>
  <c r="AD52" i="25"/>
  <c r="AD53" i="25" s="1"/>
  <c r="AB57" i="27" l="1"/>
  <c r="AB58" i="27"/>
  <c r="AB59" i="27" s="1"/>
  <c r="AC22" i="27" s="1"/>
  <c r="AC18" i="27" s="1"/>
  <c r="AC19" i="27" s="1"/>
  <c r="AD54" i="25"/>
  <c r="AD35" i="25" s="1"/>
  <c r="AD36" i="25" s="1"/>
  <c r="AC20" i="27" l="1"/>
  <c r="AC28" i="27" s="1"/>
  <c r="AC33" i="27" s="1"/>
  <c r="AD14" i="27" s="1"/>
  <c r="AC27" i="27"/>
  <c r="AC32" i="27" s="1"/>
  <c r="AD13" i="27" s="1"/>
  <c r="AC62" i="27"/>
  <c r="AC29" i="27"/>
  <c r="AD45" i="25"/>
  <c r="AD40" i="25"/>
  <c r="AD57" i="25" s="1"/>
  <c r="AD58" i="25" s="1"/>
  <c r="AE22" i="25" s="1"/>
  <c r="AE18" i="25" s="1"/>
  <c r="AC34" i="27" l="1"/>
  <c r="AC50" i="27"/>
  <c r="AC51" i="27"/>
  <c r="AE29" i="25"/>
  <c r="AE61" i="25"/>
  <c r="AC52" i="27" l="1"/>
  <c r="AC53" i="27" s="1"/>
  <c r="AC54" i="27" s="1"/>
  <c r="AC35" i="27" s="1"/>
  <c r="AC44" i="27"/>
  <c r="AC39" i="27"/>
  <c r="AC38" i="27"/>
  <c r="AC43" i="27"/>
  <c r="AD15" i="27"/>
  <c r="AE34" i="25"/>
  <c r="AE50" i="25"/>
  <c r="AE51" i="25"/>
  <c r="AC45" i="27" l="1"/>
  <c r="AC36" i="27"/>
  <c r="AC40" i="27"/>
  <c r="AC56" i="27" s="1"/>
  <c r="AC57" i="27" s="1"/>
  <c r="AF15" i="25"/>
  <c r="AE39" i="25"/>
  <c r="AE38" i="25"/>
  <c r="AE43" i="25"/>
  <c r="AE44" i="25"/>
  <c r="AE52" i="25"/>
  <c r="AE53" i="25" s="1"/>
  <c r="AC58" i="27" l="1"/>
  <c r="AC59" i="27" s="1"/>
  <c r="AD22" i="27" s="1"/>
  <c r="AD18" i="27" s="1"/>
  <c r="AE54" i="25"/>
  <c r="AE35" i="25" s="1"/>
  <c r="AE36" i="25" s="1"/>
  <c r="AD62" i="27" l="1"/>
  <c r="AD29" i="27"/>
  <c r="AD20" i="27"/>
  <c r="AD28" i="27" s="1"/>
  <c r="AD33" i="27" s="1"/>
  <c r="AE14" i="27" s="1"/>
  <c r="AD27" i="27"/>
  <c r="AD32" i="27" s="1"/>
  <c r="AE13" i="27" s="1"/>
  <c r="AE40" i="25"/>
  <c r="AE57" i="25" s="1"/>
  <c r="AE58" i="25" s="1"/>
  <c r="AF22" i="25" s="1"/>
  <c r="AF18" i="25" s="1"/>
  <c r="AE45" i="25"/>
  <c r="AD50" i="27" l="1"/>
  <c r="AD51" i="27"/>
  <c r="AD34" i="27"/>
  <c r="AF61" i="25"/>
  <c r="AF29" i="25"/>
  <c r="AD52" i="27" l="1"/>
  <c r="AD53" i="27" s="1"/>
  <c r="AD54" i="27" s="1"/>
  <c r="AD35" i="27" s="1"/>
  <c r="AD44" i="27"/>
  <c r="AD43" i="27"/>
  <c r="AD39" i="27"/>
  <c r="AD38" i="27"/>
  <c r="AE15" i="27"/>
  <c r="AF51" i="25"/>
  <c r="AF50" i="25"/>
  <c r="AF34" i="25"/>
  <c r="AF52" i="25" l="1"/>
  <c r="AF53" i="25" s="1"/>
  <c r="AF54" i="25" s="1"/>
  <c r="AF35" i="25" s="1"/>
  <c r="AF36" i="25" s="1"/>
  <c r="AD45" i="27"/>
  <c r="AD36" i="27"/>
  <c r="AD40" i="27"/>
  <c r="AD56" i="27" s="1"/>
  <c r="AG15" i="25"/>
  <c r="AF39" i="25"/>
  <c r="AF38" i="25"/>
  <c r="AF43" i="25"/>
  <c r="AF44" i="25"/>
  <c r="AD57" i="27" l="1"/>
  <c r="AD58" i="27"/>
  <c r="AD59" i="27" s="1"/>
  <c r="AE22" i="27" s="1"/>
  <c r="AE18" i="27" s="1"/>
  <c r="AE19" i="27" s="1"/>
  <c r="AF45" i="25"/>
  <c r="AF40" i="25"/>
  <c r="AF57" i="25" s="1"/>
  <c r="AF58" i="25" s="1"/>
  <c r="AG22" i="25" s="1"/>
  <c r="AG18" i="25" s="1"/>
  <c r="AE20" i="27" l="1"/>
  <c r="AE28" i="27" s="1"/>
  <c r="AE33" i="27" s="1"/>
  <c r="AF14" i="27" s="1"/>
  <c r="AE27" i="27"/>
  <c r="AE32" i="27" s="1"/>
  <c r="AF13" i="27" s="1"/>
  <c r="AE62" i="27"/>
  <c r="AE29" i="27"/>
  <c r="AG29" i="25"/>
  <c r="AG61" i="25"/>
  <c r="AE34" i="27" l="1"/>
  <c r="AE51" i="27"/>
  <c r="AE50" i="27"/>
  <c r="AG34" i="25"/>
  <c r="AG50" i="25"/>
  <c r="AG51" i="25"/>
  <c r="AE44" i="27" l="1"/>
  <c r="AE43" i="27"/>
  <c r="AE39" i="27"/>
  <c r="AE38" i="27"/>
  <c r="AF15" i="27"/>
  <c r="AE52" i="27"/>
  <c r="AE53" i="27" s="1"/>
  <c r="AE54" i="27" s="1"/>
  <c r="AE35" i="27" s="1"/>
  <c r="AG52" i="25"/>
  <c r="AG53" i="25" s="1"/>
  <c r="AG54" i="25" s="1"/>
  <c r="AG35" i="25" s="1"/>
  <c r="AG36" i="25" s="1"/>
  <c r="AG44" i="25"/>
  <c r="AG43" i="25"/>
  <c r="AG39" i="25"/>
  <c r="AH15" i="25"/>
  <c r="AG38" i="25"/>
  <c r="AE45" i="27" l="1"/>
  <c r="AE40" i="27"/>
  <c r="AE56" i="27" s="1"/>
  <c r="AE36" i="27"/>
  <c r="AG40" i="25"/>
  <c r="AG57" i="25" s="1"/>
  <c r="AG58" i="25" s="1"/>
  <c r="AH22" i="25" s="1"/>
  <c r="AH18" i="25" s="1"/>
  <c r="AG45" i="25"/>
  <c r="AE57" i="27" l="1"/>
  <c r="AE58" i="27"/>
  <c r="AE59" i="27" s="1"/>
  <c r="AF22" i="27" s="1"/>
  <c r="AF18" i="27" s="1"/>
  <c r="AF19" i="27" s="1"/>
  <c r="AH61" i="25"/>
  <c r="AH29" i="25"/>
  <c r="AF20" i="27" l="1"/>
  <c r="AF28" i="27" s="1"/>
  <c r="AF33" i="27" s="1"/>
  <c r="AG14" i="27" s="1"/>
  <c r="AF27" i="27"/>
  <c r="AF32" i="27" s="1"/>
  <c r="AG13" i="27" s="1"/>
  <c r="AF62" i="27"/>
  <c r="AF29" i="27"/>
  <c r="AH34" i="25"/>
  <c r="AH50" i="25"/>
  <c r="AH51" i="25"/>
  <c r="AF51" i="27" l="1"/>
  <c r="AF50" i="27"/>
  <c r="AF34" i="27"/>
  <c r="AH52" i="25"/>
  <c r="AH53" i="25" s="1"/>
  <c r="AH39" i="25"/>
  <c r="AH44" i="25"/>
  <c r="AH38" i="25"/>
  <c r="AH43" i="25"/>
  <c r="AI15" i="25"/>
  <c r="AF52" i="27" l="1"/>
  <c r="AF53" i="27" s="1"/>
  <c r="AF54" i="27" s="1"/>
  <c r="AF35" i="27" s="1"/>
  <c r="AF44" i="27"/>
  <c r="AF43" i="27"/>
  <c r="AF38" i="27"/>
  <c r="AF39" i="27"/>
  <c r="AG15" i="27"/>
  <c r="AH54" i="25"/>
  <c r="AH35" i="25" s="1"/>
  <c r="AH36" i="25" s="1"/>
  <c r="AF45" i="27" l="1"/>
  <c r="AF40" i="27"/>
  <c r="AF56" i="27" s="1"/>
  <c r="AF57" i="27" s="1"/>
  <c r="AF36" i="27"/>
  <c r="AH40" i="25"/>
  <c r="AH57" i="25" s="1"/>
  <c r="AH58" i="25" s="1"/>
  <c r="AI22" i="25" s="1"/>
  <c r="AI18" i="25" s="1"/>
  <c r="AH45" i="25"/>
  <c r="AF58" i="27" l="1"/>
  <c r="AF59" i="27" s="1"/>
  <c r="AG22" i="27" s="1"/>
  <c r="AG18" i="27" s="1"/>
  <c r="AI61" i="25"/>
  <c r="AI29" i="25"/>
  <c r="AG20" i="27" l="1"/>
  <c r="AG28" i="27" s="1"/>
  <c r="AG33" i="27" s="1"/>
  <c r="AH14" i="27" s="1"/>
  <c r="AG27" i="27"/>
  <c r="AG32" i="27" s="1"/>
  <c r="AH13" i="27" s="1"/>
  <c r="AG62" i="27"/>
  <c r="AG29" i="27"/>
  <c r="AI34" i="25"/>
  <c r="AI51" i="25"/>
  <c r="AI50" i="25"/>
  <c r="AI52" i="25" s="1"/>
  <c r="AI53" i="25" s="1"/>
  <c r="AG34" i="27" l="1"/>
  <c r="AG50" i="27"/>
  <c r="AG51" i="27"/>
  <c r="AI54" i="25"/>
  <c r="AI35" i="25" s="1"/>
  <c r="AI36" i="25" s="1"/>
  <c r="AI38" i="25"/>
  <c r="AI39" i="25"/>
  <c r="AJ15" i="25"/>
  <c r="AI43" i="25"/>
  <c r="AI44" i="25"/>
  <c r="AG52" i="27" l="1"/>
  <c r="AG53" i="27" s="1"/>
  <c r="AG54" i="27" s="1"/>
  <c r="AG35" i="27" s="1"/>
  <c r="AG44" i="27"/>
  <c r="AG43" i="27"/>
  <c r="AG39" i="27"/>
  <c r="AG38" i="27"/>
  <c r="AH15" i="27"/>
  <c r="AI40" i="25"/>
  <c r="AI57" i="25" s="1"/>
  <c r="AI58" i="25" s="1"/>
  <c r="AJ22" i="25" s="1"/>
  <c r="AJ18" i="25" s="1"/>
  <c r="AI45" i="25"/>
  <c r="AG45" i="27" l="1"/>
  <c r="AG36" i="27"/>
  <c r="AG40" i="27"/>
  <c r="AG56" i="27" s="1"/>
  <c r="AJ61" i="25"/>
  <c r="AJ29" i="25"/>
  <c r="AG57" i="27" l="1"/>
  <c r="AG58" i="27"/>
  <c r="AG59" i="27" s="1"/>
  <c r="AH22" i="27" s="1"/>
  <c r="AH18" i="27" s="1"/>
  <c r="AH19" i="27" s="1"/>
  <c r="AJ34" i="25"/>
  <c r="AJ51" i="25"/>
  <c r="AJ50" i="25"/>
  <c r="AJ52" i="25" s="1"/>
  <c r="AJ53" i="25" s="1"/>
  <c r="AH62" i="27" l="1"/>
  <c r="AH29" i="27"/>
  <c r="AH20" i="27"/>
  <c r="AH28" i="27" s="1"/>
  <c r="AH33" i="27" s="1"/>
  <c r="AI14" i="27" s="1"/>
  <c r="AH27" i="27"/>
  <c r="AH32" i="27" s="1"/>
  <c r="AI13" i="27" s="1"/>
  <c r="AJ54" i="25"/>
  <c r="AJ35" i="25" s="1"/>
  <c r="AJ36" i="25" s="1"/>
  <c r="AJ44" i="25"/>
  <c r="AJ39" i="25"/>
  <c r="AJ43" i="25"/>
  <c r="AJ38" i="25"/>
  <c r="AK15" i="25"/>
  <c r="AH50" i="27" l="1"/>
  <c r="AH51" i="27"/>
  <c r="AH34" i="27"/>
  <c r="AJ40" i="25"/>
  <c r="AJ57" i="25" s="1"/>
  <c r="AJ58" i="25" s="1"/>
  <c r="AK22" i="25" s="1"/>
  <c r="AK18" i="25" s="1"/>
  <c r="AJ45" i="25"/>
  <c r="AH52" i="27" l="1"/>
  <c r="AH53" i="27" s="1"/>
  <c r="AH54" i="27" s="1"/>
  <c r="AH35" i="27" s="1"/>
  <c r="AH44" i="27"/>
  <c r="AH43" i="27"/>
  <c r="AH39" i="27"/>
  <c r="AH38" i="27"/>
  <c r="AI15" i="27"/>
  <c r="AK61" i="25"/>
  <c r="AK29" i="25"/>
  <c r="AH45" i="27" l="1"/>
  <c r="AH36" i="27"/>
  <c r="AH40" i="27"/>
  <c r="AH56" i="27" s="1"/>
  <c r="AK34" i="25"/>
  <c r="AK50" i="25"/>
  <c r="AK52" i="25" s="1"/>
  <c r="AK53" i="25" s="1"/>
  <c r="AK51" i="25"/>
  <c r="AH57" i="27" l="1"/>
  <c r="AH58" i="27"/>
  <c r="AH59" i="27" s="1"/>
  <c r="AI22" i="27" s="1"/>
  <c r="AI18" i="27" s="1"/>
  <c r="AI19" i="27" s="1"/>
  <c r="AK54" i="25"/>
  <c r="AK35" i="25" s="1"/>
  <c r="AK36" i="25" s="1"/>
  <c r="AK38" i="25"/>
  <c r="AK44" i="25"/>
  <c r="AL15" i="25"/>
  <c r="AK39" i="25"/>
  <c r="AK43" i="25"/>
  <c r="AI20" i="27" l="1"/>
  <c r="AI28" i="27" s="1"/>
  <c r="AI33" i="27" s="1"/>
  <c r="AJ14" i="27" s="1"/>
  <c r="AI27" i="27"/>
  <c r="AI32" i="27" s="1"/>
  <c r="AJ13" i="27" s="1"/>
  <c r="AI62" i="27"/>
  <c r="AI29" i="27"/>
  <c r="AK45" i="25"/>
  <c r="AK40" i="25"/>
  <c r="AK57" i="25" s="1"/>
  <c r="AK58" i="25" s="1"/>
  <c r="AL22" i="25" s="1"/>
  <c r="AL18" i="25" s="1"/>
  <c r="AI51" i="27" l="1"/>
  <c r="AI50" i="27"/>
  <c r="AI34" i="27"/>
  <c r="AL61" i="25"/>
  <c r="AL29" i="25"/>
  <c r="AI44" i="27" l="1"/>
  <c r="AI43" i="27"/>
  <c r="AI39" i="27"/>
  <c r="AI38" i="27"/>
  <c r="AJ15" i="27"/>
  <c r="AI52" i="27"/>
  <c r="AI53" i="27" s="1"/>
  <c r="AI54" i="27" s="1"/>
  <c r="AI35" i="27" s="1"/>
  <c r="AL34" i="25"/>
  <c r="AL51" i="25"/>
  <c r="AL50" i="25"/>
  <c r="AI40" i="27" l="1"/>
  <c r="AI56" i="27" s="1"/>
  <c r="AI45" i="27"/>
  <c r="AI36" i="27"/>
  <c r="AL52" i="25"/>
  <c r="AL53" i="25" s="1"/>
  <c r="AM15" i="25"/>
  <c r="AL43" i="25"/>
  <c r="AL44" i="25"/>
  <c r="AL38" i="25"/>
  <c r="AL39" i="25"/>
  <c r="AI57" i="27" l="1"/>
  <c r="AI58" i="27"/>
  <c r="AI59" i="27" s="1"/>
  <c r="AJ22" i="27" s="1"/>
  <c r="AJ18" i="27" s="1"/>
  <c r="AJ19" i="27" s="1"/>
  <c r="AL54" i="25"/>
  <c r="AL35" i="25" s="1"/>
  <c r="AL36" i="25" s="1"/>
  <c r="AJ20" i="27" l="1"/>
  <c r="AJ28" i="27" s="1"/>
  <c r="AJ33" i="27" s="1"/>
  <c r="AK14" i="27" s="1"/>
  <c r="AJ27" i="27"/>
  <c r="AJ32" i="27" s="1"/>
  <c r="AK13" i="27" s="1"/>
  <c r="AJ62" i="27"/>
  <c r="AJ29" i="27"/>
  <c r="AL45" i="25"/>
  <c r="AL40" i="25"/>
  <c r="AL57" i="25" s="1"/>
  <c r="AL58" i="25" s="1"/>
  <c r="AM22" i="25" s="1"/>
  <c r="AM18" i="25" s="1"/>
  <c r="AJ34" i="27" l="1"/>
  <c r="AJ51" i="27"/>
  <c r="AJ50" i="27"/>
  <c r="AM61" i="25"/>
  <c r="AM29" i="25"/>
  <c r="AJ52" i="27" l="1"/>
  <c r="AJ53" i="27" s="1"/>
  <c r="AJ54" i="27" s="1"/>
  <c r="AJ35" i="27" s="1"/>
  <c r="AJ44" i="27"/>
  <c r="AJ43" i="27"/>
  <c r="AJ38" i="27"/>
  <c r="AK15" i="27"/>
  <c r="AJ39" i="27"/>
  <c r="AM50" i="25"/>
  <c r="AM51" i="25"/>
  <c r="AM34" i="25"/>
  <c r="AM52" i="25" l="1"/>
  <c r="AM53" i="25" s="1"/>
  <c r="AJ45" i="27"/>
  <c r="AJ40" i="27"/>
  <c r="AJ56" i="27" s="1"/>
  <c r="AJ36" i="27"/>
  <c r="AN15" i="25"/>
  <c r="AM38" i="25"/>
  <c r="AM39" i="25"/>
  <c r="AM44" i="25"/>
  <c r="AM43" i="25"/>
  <c r="AM54" i="25"/>
  <c r="AM35" i="25" s="1"/>
  <c r="AM36" i="25" s="1"/>
  <c r="AJ57" i="27" l="1"/>
  <c r="AJ58" i="27"/>
  <c r="AJ59" i="27" s="1"/>
  <c r="AK22" i="27" s="1"/>
  <c r="AK18" i="27" s="1"/>
  <c r="AK19" i="27" s="1"/>
  <c r="AM40" i="25"/>
  <c r="AM57" i="25" s="1"/>
  <c r="AM58" i="25" s="1"/>
  <c r="AN22" i="25" s="1"/>
  <c r="AN18" i="25" s="1"/>
  <c r="AM45" i="25"/>
  <c r="AK20" i="27" l="1"/>
  <c r="AK28" i="27" s="1"/>
  <c r="AK33" i="27" s="1"/>
  <c r="AL14" i="27" s="1"/>
  <c r="AK27" i="27"/>
  <c r="AK32" i="27" s="1"/>
  <c r="AL13" i="27" s="1"/>
  <c r="AK62" i="27"/>
  <c r="AK29" i="27"/>
  <c r="AN29" i="25"/>
  <c r="AN51" i="25" s="1"/>
  <c r="AN61" i="25"/>
  <c r="AN50" i="25" l="1"/>
  <c r="AN52" i="25" s="1"/>
  <c r="AN53" i="25" s="1"/>
  <c r="AK34" i="27"/>
  <c r="AK50" i="27"/>
  <c r="AK51" i="27"/>
  <c r="AN34" i="25"/>
  <c r="AO15" i="25" s="1"/>
  <c r="AN39" i="25" l="1"/>
  <c r="AN44" i="25"/>
  <c r="AN38" i="25"/>
  <c r="AK43" i="27"/>
  <c r="AK39" i="27"/>
  <c r="AK38" i="27"/>
  <c r="AK44" i="27"/>
  <c r="AL15" i="27"/>
  <c r="AK52" i="27"/>
  <c r="AK53" i="27" s="1"/>
  <c r="AK54" i="27" s="1"/>
  <c r="AK35" i="27" s="1"/>
  <c r="AN43" i="25"/>
  <c r="AN54" i="25"/>
  <c r="AN35" i="25" s="1"/>
  <c r="AN36" i="25" s="1"/>
  <c r="AK45" i="27" l="1"/>
  <c r="AK36" i="27"/>
  <c r="AK40" i="27"/>
  <c r="AK56" i="27" s="1"/>
  <c r="AN40" i="25"/>
  <c r="AN57" i="25" s="1"/>
  <c r="AN58" i="25" s="1"/>
  <c r="AO22" i="25" s="1"/>
  <c r="AO18" i="25" s="1"/>
  <c r="AN45" i="25"/>
  <c r="AK57" i="27" l="1"/>
  <c r="AK58" i="27"/>
  <c r="AK59" i="27" s="1"/>
  <c r="AL22" i="27" s="1"/>
  <c r="AL18" i="27" s="1"/>
  <c r="AL19" i="27" s="1"/>
  <c r="AO61" i="25"/>
  <c r="AO29" i="25"/>
  <c r="AL62" i="27" l="1"/>
  <c r="AL29" i="27"/>
  <c r="AL20" i="27"/>
  <c r="AL28" i="27" s="1"/>
  <c r="AL33" i="27" s="1"/>
  <c r="AM14" i="27" s="1"/>
  <c r="AL27" i="27"/>
  <c r="AL32" i="27" s="1"/>
  <c r="AM13" i="27" s="1"/>
  <c r="AO51" i="25"/>
  <c r="AO50" i="25"/>
  <c r="AO34" i="25"/>
  <c r="AL50" i="27" l="1"/>
  <c r="AL51" i="27"/>
  <c r="AL34" i="27"/>
  <c r="AP15" i="25"/>
  <c r="AO43" i="25"/>
  <c r="AO38" i="25"/>
  <c r="AO44" i="25"/>
  <c r="AO39" i="25"/>
  <c r="AO52" i="25"/>
  <c r="AO53" i="25" s="1"/>
  <c r="AL52" i="27" l="1"/>
  <c r="AL53" i="27" s="1"/>
  <c r="AL54" i="27" s="1"/>
  <c r="AL35" i="27" s="1"/>
  <c r="AL44" i="27"/>
  <c r="AL43" i="27"/>
  <c r="AL39" i="27"/>
  <c r="AL38" i="27"/>
  <c r="AM15" i="27"/>
  <c r="AO54" i="25"/>
  <c r="AO35" i="25" s="1"/>
  <c r="AO36" i="25" s="1"/>
  <c r="AL45" i="27" l="1"/>
  <c r="AL36" i="27"/>
  <c r="AL40" i="27"/>
  <c r="AL56" i="27" s="1"/>
  <c r="AL57" i="27" s="1"/>
  <c r="AO45" i="25"/>
  <c r="AO40" i="25"/>
  <c r="AO57" i="25" s="1"/>
  <c r="AO58" i="25" s="1"/>
  <c r="AP22" i="25" s="1"/>
  <c r="AP18" i="25" s="1"/>
  <c r="AL58" i="27" l="1"/>
  <c r="AL59" i="27" s="1"/>
  <c r="AM22" i="27" s="1"/>
  <c r="AM18" i="27" s="1"/>
  <c r="AP61" i="25"/>
  <c r="AP29" i="25"/>
  <c r="AM20" i="27" l="1"/>
  <c r="AM28" i="27" s="1"/>
  <c r="AM33" i="27" s="1"/>
  <c r="AN14" i="27" s="1"/>
  <c r="AM27" i="27"/>
  <c r="AM32" i="27" s="1"/>
  <c r="AN13" i="27" s="1"/>
  <c r="AM62" i="27"/>
  <c r="AM29" i="27"/>
  <c r="AP50" i="25"/>
  <c r="AP51" i="25"/>
  <c r="AP34" i="25"/>
  <c r="AM51" i="27" l="1"/>
  <c r="AM50" i="27"/>
  <c r="AM34" i="27"/>
  <c r="AP52" i="25"/>
  <c r="AP53" i="25" s="1"/>
  <c r="AQ15" i="25"/>
  <c r="AP43" i="25"/>
  <c r="AP38" i="25"/>
  <c r="AP44" i="25"/>
  <c r="AP39" i="25"/>
  <c r="AM44" i="27" l="1"/>
  <c r="AM43" i="27"/>
  <c r="AM39" i="27"/>
  <c r="AM38" i="27"/>
  <c r="AN15" i="27"/>
  <c r="AM52" i="27"/>
  <c r="AM53" i="27" s="1"/>
  <c r="AM54" i="27" s="1"/>
  <c r="AM35" i="27" s="1"/>
  <c r="AP54" i="25"/>
  <c r="AP35" i="25" s="1"/>
  <c r="AP36" i="25" s="1"/>
  <c r="AM40" i="27" l="1"/>
  <c r="AM56" i="27" s="1"/>
  <c r="AM36" i="27"/>
  <c r="AM45" i="27"/>
  <c r="AP40" i="25"/>
  <c r="AP57" i="25" s="1"/>
  <c r="AP58" i="25" s="1"/>
  <c r="AQ22" i="25" s="1"/>
  <c r="AP45" i="25"/>
  <c r="AM57" i="27" l="1"/>
  <c r="AQ61" i="25"/>
  <c r="AQ18" i="25"/>
  <c r="AQ29" i="25" s="1"/>
  <c r="AQ50" i="25" s="1"/>
  <c r="AM58" i="27"/>
  <c r="AM59" i="27" s="1"/>
  <c r="AN22" i="27" s="1"/>
  <c r="AN18" i="27" s="1"/>
  <c r="AN19" i="27" s="1"/>
  <c r="AQ34" i="25" l="1"/>
  <c r="AN20" i="27"/>
  <c r="AN28" i="27" s="1"/>
  <c r="AN33" i="27" s="1"/>
  <c r="AO14" i="27" s="1"/>
  <c r="AN27" i="27"/>
  <c r="AN32" i="27" s="1"/>
  <c r="AO13" i="27" s="1"/>
  <c r="AN62" i="27"/>
  <c r="AN29" i="27"/>
  <c r="AQ51" i="25"/>
  <c r="AQ52" i="25"/>
  <c r="AQ53" i="25" s="1"/>
  <c r="AR15" i="25"/>
  <c r="AQ39" i="25"/>
  <c r="AQ43" i="25"/>
  <c r="AQ38" i="25"/>
  <c r="AQ44" i="25"/>
  <c r="AN34" i="27" l="1"/>
  <c r="AN51" i="27"/>
  <c r="AN50" i="27"/>
  <c r="AQ54" i="25"/>
  <c r="AQ35" i="25" s="1"/>
  <c r="AQ36" i="25" s="1"/>
  <c r="AN44" i="27" l="1"/>
  <c r="AN43" i="27"/>
  <c r="AN39" i="27"/>
  <c r="AN38" i="27"/>
  <c r="AO15" i="27"/>
  <c r="AN52" i="27"/>
  <c r="AN53" i="27" s="1"/>
  <c r="AN54" i="27" s="1"/>
  <c r="AN35" i="27" s="1"/>
  <c r="AQ40" i="25"/>
  <c r="AQ57" i="25" s="1"/>
  <c r="AQ58" i="25" s="1"/>
  <c r="AR22" i="25" s="1"/>
  <c r="AR18" i="25" s="1"/>
  <c r="AQ45" i="25"/>
  <c r="AN45" i="27" l="1"/>
  <c r="AN40" i="27"/>
  <c r="AN56" i="27" s="1"/>
  <c r="AN57" i="27" s="1"/>
  <c r="AN36" i="27"/>
  <c r="AR61" i="25"/>
  <c r="AR29" i="25"/>
  <c r="AR34" i="25" s="1"/>
  <c r="AN58" i="27" l="1"/>
  <c r="AN59" i="27" s="1"/>
  <c r="AO22" i="27" s="1"/>
  <c r="AO18" i="27" s="1"/>
  <c r="AS15" i="25"/>
  <c r="AR38" i="25"/>
  <c r="AR44" i="25"/>
  <c r="AR39" i="25"/>
  <c r="AR43" i="25"/>
  <c r="AR50" i="25"/>
  <c r="AR51" i="25"/>
  <c r="AO20" i="27" l="1"/>
  <c r="AO28" i="27" s="1"/>
  <c r="AO33" i="27" s="1"/>
  <c r="AP14" i="27" s="1"/>
  <c r="AO27" i="27"/>
  <c r="AO32" i="27" s="1"/>
  <c r="AP13" i="27" s="1"/>
  <c r="AO62" i="27"/>
  <c r="AO29" i="27"/>
  <c r="AR52" i="25"/>
  <c r="AR53" i="25" s="1"/>
  <c r="AO34" i="27" l="1"/>
  <c r="AO50" i="27"/>
  <c r="AO51" i="27"/>
  <c r="AR54" i="25"/>
  <c r="AR35" i="25" s="1"/>
  <c r="AR36" i="25" s="1"/>
  <c r="AO52" i="27" l="1"/>
  <c r="AO53" i="27" s="1"/>
  <c r="AO54" i="27" s="1"/>
  <c r="AO35" i="27" s="1"/>
  <c r="AO39" i="27"/>
  <c r="AO38" i="27"/>
  <c r="AO43" i="27"/>
  <c r="AO44" i="27"/>
  <c r="AP15" i="27"/>
  <c r="AR45" i="25"/>
  <c r="AR40" i="25"/>
  <c r="AR57" i="25" s="1"/>
  <c r="AR58" i="25" s="1"/>
  <c r="AS22" i="25" s="1"/>
  <c r="AS18" i="25" s="1"/>
  <c r="AO45" i="27" l="1"/>
  <c r="AO36" i="27"/>
  <c r="AO40" i="27"/>
  <c r="AO56" i="27" s="1"/>
  <c r="AO57" i="27" s="1"/>
  <c r="AS29" i="25"/>
  <c r="AS34" i="25" s="1"/>
  <c r="AS61" i="25"/>
  <c r="AO58" i="27" l="1"/>
  <c r="AO59" i="27" s="1"/>
  <c r="AP22" i="27" s="1"/>
  <c r="AP18" i="27" s="1"/>
  <c r="AS50" i="25"/>
  <c r="AS52" i="25" s="1"/>
  <c r="AS53" i="25" s="1"/>
  <c r="AS51" i="25"/>
  <c r="AT15" i="25"/>
  <c r="AS43" i="25"/>
  <c r="AS38" i="25"/>
  <c r="AS44" i="25"/>
  <c r="AS39" i="25"/>
  <c r="AP20" i="27" l="1"/>
  <c r="AP28" i="27" s="1"/>
  <c r="AP33" i="27" s="1"/>
  <c r="AQ14" i="27" s="1"/>
  <c r="AP27" i="27"/>
  <c r="AP32" i="27" s="1"/>
  <c r="AQ13" i="27" s="1"/>
  <c r="AP62" i="27"/>
  <c r="AP29" i="27"/>
  <c r="AS54" i="25"/>
  <c r="AS35" i="25" s="1"/>
  <c r="AS36" i="25" s="1"/>
  <c r="AP34" i="27" l="1"/>
  <c r="AP50" i="27"/>
  <c r="AP51" i="27"/>
  <c r="AS40" i="25"/>
  <c r="AS57" i="25" s="1"/>
  <c r="AS58" i="25" s="1"/>
  <c r="AT22" i="25" s="1"/>
  <c r="AS45" i="25"/>
  <c r="AT61" i="25" l="1"/>
  <c r="AT18" i="25"/>
  <c r="AP44" i="27"/>
  <c r="AP43" i="27"/>
  <c r="AP39" i="27"/>
  <c r="AP38" i="27"/>
  <c r="AQ15" i="27"/>
  <c r="AP52" i="27"/>
  <c r="AP53" i="27" s="1"/>
  <c r="AP54" i="27" s="1"/>
  <c r="AP35" i="27" s="1"/>
  <c r="AT29" i="25"/>
  <c r="AT50" i="25" s="1"/>
  <c r="AT34" i="25" l="1"/>
  <c r="AT43" i="25" s="1"/>
  <c r="AP45" i="27"/>
  <c r="AP36" i="27"/>
  <c r="AP40" i="27"/>
  <c r="AP56" i="27" s="1"/>
  <c r="AP57" i="27" s="1"/>
  <c r="AT51" i="25"/>
  <c r="AT52" i="25" s="1"/>
  <c r="AT53" i="25" s="1"/>
  <c r="AT39" i="25"/>
  <c r="AU15" i="25" l="1"/>
  <c r="AT44" i="25"/>
  <c r="AT38" i="25"/>
  <c r="AP58" i="27"/>
  <c r="AP59" i="27" s="1"/>
  <c r="AQ22" i="27" s="1"/>
  <c r="AQ18" i="27" s="1"/>
  <c r="AT54" i="25"/>
  <c r="AT35" i="25" s="1"/>
  <c r="AT36" i="25" s="1"/>
  <c r="AQ62" i="27" l="1"/>
  <c r="AQ29" i="27"/>
  <c r="AQ20" i="27"/>
  <c r="AQ28" i="27" s="1"/>
  <c r="AQ33" i="27" s="1"/>
  <c r="AR14" i="27" s="1"/>
  <c r="AQ27" i="27"/>
  <c r="AQ32" i="27" s="1"/>
  <c r="AR13" i="27" s="1"/>
  <c r="AT40" i="25"/>
  <c r="AT57" i="25" s="1"/>
  <c r="AT58" i="25" s="1"/>
  <c r="AU22" i="25" s="1"/>
  <c r="AU18" i="25" s="1"/>
  <c r="AT45" i="25"/>
  <c r="AQ51" i="27" l="1"/>
  <c r="AQ50" i="27"/>
  <c r="AQ34" i="27"/>
  <c r="AU61" i="25"/>
  <c r="AU29" i="25"/>
  <c r="AQ44" i="27" l="1"/>
  <c r="AQ43" i="27"/>
  <c r="AQ39" i="27"/>
  <c r="AQ38" i="27"/>
  <c r="AR15" i="27"/>
  <c r="AQ52" i="27"/>
  <c r="AQ53" i="27" s="1"/>
  <c r="AQ54" i="27" s="1"/>
  <c r="AQ35" i="27" s="1"/>
  <c r="AU51" i="25"/>
  <c r="AU50" i="25"/>
  <c r="AU34" i="25"/>
  <c r="AQ45" i="27" l="1"/>
  <c r="AQ40" i="27"/>
  <c r="AQ56" i="27" s="1"/>
  <c r="AQ36" i="27"/>
  <c r="AU39" i="25"/>
  <c r="AV15" i="25"/>
  <c r="AU43" i="25"/>
  <c r="AU38" i="25"/>
  <c r="AU44" i="25"/>
  <c r="AU52" i="25"/>
  <c r="AU53" i="25" s="1"/>
  <c r="AQ57" i="27" l="1"/>
  <c r="AQ58" i="27"/>
  <c r="AQ59" i="27" s="1"/>
  <c r="AR22" i="27" s="1"/>
  <c r="AR18" i="27" s="1"/>
  <c r="AR19" i="27" s="1"/>
  <c r="AU54" i="25"/>
  <c r="AU35" i="25" s="1"/>
  <c r="AU36" i="25" s="1"/>
  <c r="AR20" i="27" l="1"/>
  <c r="AR28" i="27" s="1"/>
  <c r="AR33" i="27" s="1"/>
  <c r="AS14" i="27" s="1"/>
  <c r="AR27" i="27"/>
  <c r="AR32" i="27" s="1"/>
  <c r="AS13" i="27" s="1"/>
  <c r="AR62" i="27"/>
  <c r="AR29" i="27"/>
  <c r="AU45" i="25"/>
  <c r="AU40" i="25"/>
  <c r="AU57" i="25" s="1"/>
  <c r="AU58" i="25" s="1"/>
  <c r="AV22" i="25" s="1"/>
  <c r="AV18" i="25" s="1"/>
  <c r="AR34" i="27" l="1"/>
  <c r="AR51" i="27"/>
  <c r="AR50" i="27"/>
  <c r="AV61" i="25"/>
  <c r="AV29" i="25"/>
  <c r="AR52" i="27" l="1"/>
  <c r="AR53" i="27" s="1"/>
  <c r="AR54" i="27" s="1"/>
  <c r="AR35" i="27" s="1"/>
  <c r="AR44" i="27"/>
  <c r="AR43" i="27"/>
  <c r="AR39" i="27"/>
  <c r="AR38" i="27"/>
  <c r="AS15" i="27"/>
  <c r="AV50" i="25"/>
  <c r="AV51" i="25"/>
  <c r="AV34" i="25"/>
  <c r="AR45" i="27" l="1"/>
  <c r="AR40" i="27"/>
  <c r="AR56" i="27" s="1"/>
  <c r="AR36" i="27"/>
  <c r="AV52" i="25"/>
  <c r="AV53" i="25" s="1"/>
  <c r="AW15" i="25"/>
  <c r="AV38" i="25"/>
  <c r="AV44" i="25"/>
  <c r="AV39" i="25"/>
  <c r="AV43" i="25"/>
  <c r="AR57" i="27" l="1"/>
  <c r="AR58" i="27"/>
  <c r="AR59" i="27" s="1"/>
  <c r="AS22" i="27" s="1"/>
  <c r="AS18" i="27" s="1"/>
  <c r="AS19" i="27" s="1"/>
  <c r="AV54" i="25"/>
  <c r="AV35" i="25" s="1"/>
  <c r="AV36" i="25" s="1"/>
  <c r="AS20" i="27" l="1"/>
  <c r="AS28" i="27" s="1"/>
  <c r="AS33" i="27" s="1"/>
  <c r="AT14" i="27" s="1"/>
  <c r="AS27" i="27"/>
  <c r="AS32" i="27" s="1"/>
  <c r="AT13" i="27" s="1"/>
  <c r="AS62" i="27"/>
  <c r="AS29" i="27"/>
  <c r="AV40" i="25"/>
  <c r="AV57" i="25" s="1"/>
  <c r="AV58" i="25" s="1"/>
  <c r="AW22" i="25" s="1"/>
  <c r="AW18" i="25" s="1"/>
  <c r="AV45" i="25"/>
  <c r="AS34" i="27" l="1"/>
  <c r="AS50" i="27"/>
  <c r="AS51" i="27"/>
  <c r="AW61" i="25"/>
  <c r="AW29" i="25"/>
  <c r="AS52" i="27" l="1"/>
  <c r="AS53" i="27" s="1"/>
  <c r="AS54" i="27" s="1"/>
  <c r="AS35" i="27" s="1"/>
  <c r="AS44" i="27"/>
  <c r="AS39" i="27"/>
  <c r="AS38" i="27"/>
  <c r="AS43" i="27"/>
  <c r="AT15" i="27"/>
  <c r="AW51" i="25"/>
  <c r="AW50" i="25"/>
  <c r="AW34" i="25"/>
  <c r="AS45" i="27" l="1"/>
  <c r="AS36" i="27"/>
  <c r="AS40" i="27"/>
  <c r="AS56" i="27" s="1"/>
  <c r="AX15" i="25"/>
  <c r="AW43" i="25"/>
  <c r="AW38" i="25"/>
  <c r="AW44" i="25"/>
  <c r="AW39" i="25"/>
  <c r="AW52" i="25"/>
  <c r="AW53" i="25" s="1"/>
  <c r="AS57" i="27" l="1"/>
  <c r="AS58" i="27"/>
  <c r="AS59" i="27" s="1"/>
  <c r="AT22" i="27" s="1"/>
  <c r="AT18" i="27" s="1"/>
  <c r="AT19" i="27" s="1"/>
  <c r="AW54" i="25"/>
  <c r="AW35" i="25" s="1"/>
  <c r="AW36" i="25" s="1"/>
  <c r="AT62" i="27" l="1"/>
  <c r="AT29" i="27"/>
  <c r="AT20" i="27"/>
  <c r="AT28" i="27" s="1"/>
  <c r="AT33" i="27" s="1"/>
  <c r="AU14" i="27" s="1"/>
  <c r="AT27" i="27"/>
  <c r="AT32" i="27" s="1"/>
  <c r="AU13" i="27" s="1"/>
  <c r="AW45" i="25"/>
  <c r="AW40" i="25"/>
  <c r="AW57" i="25" s="1"/>
  <c r="AW58" i="25" s="1"/>
  <c r="AX22" i="25" s="1"/>
  <c r="AX18" i="25" s="1"/>
  <c r="AT50" i="27" l="1"/>
  <c r="AT51" i="27"/>
  <c r="AT34" i="27"/>
  <c r="AX29" i="25"/>
  <c r="AX51" i="25" s="1"/>
  <c r="AX61" i="25"/>
  <c r="AX34" i="25" l="1"/>
  <c r="AX38" i="25" s="1"/>
  <c r="AT52" i="27"/>
  <c r="AT53" i="27" s="1"/>
  <c r="AT54" i="27" s="1"/>
  <c r="AT35" i="27" s="1"/>
  <c r="AT44" i="27"/>
  <c r="AT43" i="27"/>
  <c r="AT39" i="27"/>
  <c r="AT38" i="27"/>
  <c r="AU15" i="27"/>
  <c r="AX50" i="25"/>
  <c r="AX52" i="25" s="1"/>
  <c r="AX53" i="25" s="1"/>
  <c r="AX43" i="25"/>
  <c r="AX44" i="25"/>
  <c r="AX39" i="25" l="1"/>
  <c r="AY15" i="25"/>
  <c r="AT45" i="27"/>
  <c r="AT36" i="27"/>
  <c r="AT40" i="27"/>
  <c r="AT56" i="27" s="1"/>
  <c r="AT57" i="27" s="1"/>
  <c r="AX54" i="25"/>
  <c r="AX35" i="25" s="1"/>
  <c r="AX36" i="25" s="1"/>
  <c r="AU19" i="27" l="1"/>
  <c r="AT58" i="27"/>
  <c r="AT59" i="27" s="1"/>
  <c r="AU22" i="27" s="1"/>
  <c r="AU18" i="27" s="1"/>
  <c r="AX45" i="25"/>
  <c r="AX40" i="25"/>
  <c r="AX57" i="25" s="1"/>
  <c r="AX58" i="25" s="1"/>
  <c r="AY22" i="25" s="1"/>
  <c r="AY18" i="25" s="1"/>
  <c r="AU62" i="27" l="1"/>
  <c r="AU29" i="27"/>
  <c r="AU20" i="27"/>
  <c r="AU28" i="27" s="1"/>
  <c r="AU33" i="27" s="1"/>
  <c r="AV14" i="27" s="1"/>
  <c r="AU27" i="27"/>
  <c r="AU32" i="27" s="1"/>
  <c r="AV13" i="27" s="1"/>
  <c r="AY61" i="25"/>
  <c r="AY29" i="25"/>
  <c r="AU51" i="27" l="1"/>
  <c r="AU50" i="27"/>
  <c r="AU34" i="27"/>
  <c r="AY51" i="25"/>
  <c r="AY50" i="25"/>
  <c r="AY34" i="25"/>
  <c r="AU44" i="27" l="1"/>
  <c r="AU43" i="27"/>
  <c r="AU39" i="27"/>
  <c r="AU38" i="27"/>
  <c r="AV15" i="27"/>
  <c r="AU52" i="27"/>
  <c r="AU53" i="27" s="1"/>
  <c r="AU54" i="27" s="1"/>
  <c r="AU35" i="27" s="1"/>
  <c r="AY39" i="25"/>
  <c r="AZ15" i="25"/>
  <c r="AY43" i="25"/>
  <c r="AY38" i="25"/>
  <c r="AY44" i="25"/>
  <c r="AY52" i="25"/>
  <c r="AY53" i="25" s="1"/>
  <c r="AU45" i="27" l="1"/>
  <c r="AU40" i="27"/>
  <c r="AU56" i="27" s="1"/>
  <c r="AU57" i="27" s="1"/>
  <c r="AU36" i="27"/>
  <c r="AY54" i="25"/>
  <c r="AY35" i="25" s="1"/>
  <c r="AY36" i="25" s="1"/>
  <c r="AU58" i="27" l="1"/>
  <c r="AU59" i="27" s="1"/>
  <c r="AV22" i="27" s="1"/>
  <c r="AV18" i="27" s="1"/>
  <c r="AV19" i="27"/>
  <c r="AY45" i="25"/>
  <c r="AY40" i="25"/>
  <c r="AY57" i="25" s="1"/>
  <c r="AY58" i="25" s="1"/>
  <c r="AZ22" i="25" s="1"/>
  <c r="AZ18" i="25" s="1"/>
  <c r="AV20" i="27" l="1"/>
  <c r="AV28" i="27" s="1"/>
  <c r="AV33" i="27" s="1"/>
  <c r="AW14" i="27" s="1"/>
  <c r="AV27" i="27"/>
  <c r="AV32" i="27" s="1"/>
  <c r="AW13" i="27" s="1"/>
  <c r="AV62" i="27"/>
  <c r="AV29" i="27"/>
  <c r="AZ61" i="25"/>
  <c r="AZ29" i="25"/>
  <c r="AV34" i="27" l="1"/>
  <c r="AV51" i="27"/>
  <c r="AV50" i="27"/>
  <c r="AZ50" i="25"/>
  <c r="AZ51" i="25"/>
  <c r="AZ34" i="25"/>
  <c r="AV44" i="27" l="1"/>
  <c r="AV43" i="27"/>
  <c r="AV38" i="27"/>
  <c r="AV39" i="27"/>
  <c r="AW15" i="27"/>
  <c r="AV52" i="27"/>
  <c r="AV53" i="27" s="1"/>
  <c r="AV54" i="27" s="1"/>
  <c r="AV35" i="27" s="1"/>
  <c r="AZ52" i="25"/>
  <c r="AZ53" i="25" s="1"/>
  <c r="BA15" i="25"/>
  <c r="AZ38" i="25"/>
  <c r="AZ44" i="25"/>
  <c r="AZ39" i="25"/>
  <c r="AZ43" i="25"/>
  <c r="AV45" i="27" l="1"/>
  <c r="AV40" i="27"/>
  <c r="AV56" i="27" s="1"/>
  <c r="AV57" i="27" s="1"/>
  <c r="AV36" i="27"/>
  <c r="AZ54" i="25"/>
  <c r="AZ35" i="25" s="1"/>
  <c r="AZ36" i="25" s="1"/>
  <c r="AV58" i="27" l="1"/>
  <c r="AV59" i="27" s="1"/>
  <c r="AW22" i="27" s="1"/>
  <c r="AW18" i="27" s="1"/>
  <c r="AW19" i="27"/>
  <c r="AZ40" i="25"/>
  <c r="AZ57" i="25" s="1"/>
  <c r="AZ58" i="25" s="1"/>
  <c r="BA22" i="25" s="1"/>
  <c r="BA18" i="25" s="1"/>
  <c r="AZ45" i="25"/>
  <c r="AW20" i="27" l="1"/>
  <c r="AW28" i="27" s="1"/>
  <c r="AW33" i="27" s="1"/>
  <c r="AX14" i="27" s="1"/>
  <c r="AW27" i="27"/>
  <c r="AW32" i="27" s="1"/>
  <c r="AX13" i="27" s="1"/>
  <c r="AW62" i="27"/>
  <c r="AW29" i="27"/>
  <c r="BA61" i="25"/>
  <c r="BA29" i="25"/>
  <c r="AW34" i="27" l="1"/>
  <c r="AW50" i="27"/>
  <c r="AW51" i="27"/>
  <c r="BA51" i="25"/>
  <c r="BA50" i="25"/>
  <c r="BA34" i="25"/>
  <c r="AW52" i="27" l="1"/>
  <c r="AW53" i="27" s="1"/>
  <c r="AW54" i="27" s="1"/>
  <c r="AW35" i="27" s="1"/>
  <c r="AW44" i="27"/>
  <c r="AW43" i="27"/>
  <c r="AW39" i="27"/>
  <c r="AW38" i="27"/>
  <c r="AX15" i="27"/>
  <c r="BB15" i="25"/>
  <c r="BA43" i="25"/>
  <c r="BA38" i="25"/>
  <c r="BA44" i="25"/>
  <c r="BA39" i="25"/>
  <c r="BA52" i="25"/>
  <c r="BA53" i="25" s="1"/>
  <c r="AW45" i="27" l="1"/>
  <c r="AW36" i="27"/>
  <c r="AW40" i="27"/>
  <c r="AW56" i="27" s="1"/>
  <c r="AW57" i="27" s="1"/>
  <c r="BA54" i="25"/>
  <c r="BA35" i="25" s="1"/>
  <c r="BA36" i="25" s="1"/>
  <c r="AX19" i="27" l="1"/>
  <c r="AW58" i="27"/>
  <c r="AW59" i="27" s="1"/>
  <c r="AX22" i="27" s="1"/>
  <c r="AX18" i="27" s="1"/>
  <c r="BA40" i="25"/>
  <c r="BA57" i="25" s="1"/>
  <c r="BA58" i="25" s="1"/>
  <c r="BB22" i="25" s="1"/>
  <c r="BA45" i="25"/>
  <c r="BB61" i="25" l="1"/>
  <c r="BB18" i="25"/>
  <c r="BB29" i="25" s="1"/>
  <c r="BB50" i="25" s="1"/>
  <c r="AX62" i="27"/>
  <c r="AX29" i="27"/>
  <c r="AX20" i="27"/>
  <c r="AX28" i="27" s="1"/>
  <c r="AX33" i="27" s="1"/>
  <c r="AY14" i="27" s="1"/>
  <c r="AX27" i="27"/>
  <c r="AX32" i="27" s="1"/>
  <c r="AY13" i="27" s="1"/>
  <c r="BB51" i="25" l="1"/>
  <c r="BB52" i="25" s="1"/>
  <c r="BB53" i="25" s="1"/>
  <c r="BB34" i="25"/>
  <c r="BB43" i="25" s="1"/>
  <c r="AX50" i="27"/>
  <c r="AX51" i="27"/>
  <c r="AX34" i="27"/>
  <c r="BC15" i="25"/>
  <c r="BB38" i="25"/>
  <c r="BB44" i="25"/>
  <c r="BB39" i="25"/>
  <c r="AX52" i="27" l="1"/>
  <c r="AX53" i="27" s="1"/>
  <c r="AX54" i="27" s="1"/>
  <c r="AX35" i="27" s="1"/>
  <c r="AX44" i="27"/>
  <c r="AX43" i="27"/>
  <c r="AX39" i="27"/>
  <c r="AX38" i="27"/>
  <c r="AY15" i="27"/>
  <c r="BB54" i="25"/>
  <c r="BB35" i="25" s="1"/>
  <c r="BB36" i="25" s="1"/>
  <c r="AX45" i="27" l="1"/>
  <c r="AX36" i="27"/>
  <c r="AX40" i="27"/>
  <c r="AX56" i="27" s="1"/>
  <c r="AX57" i="27" s="1"/>
  <c r="BB40" i="25"/>
  <c r="BB57" i="25" s="1"/>
  <c r="BB58" i="25" s="1"/>
  <c r="BC22" i="25" s="1"/>
  <c r="BC18" i="25" s="1"/>
  <c r="BB45" i="25"/>
  <c r="AY19" i="27" l="1"/>
  <c r="AX58" i="27"/>
  <c r="AX59" i="27" s="1"/>
  <c r="AY22" i="27" s="1"/>
  <c r="AY18" i="27" s="1"/>
  <c r="BC61" i="25"/>
  <c r="BC29" i="25"/>
  <c r="AY62" i="27" l="1"/>
  <c r="AY29" i="27"/>
  <c r="AY20" i="27"/>
  <c r="AY28" i="27" s="1"/>
  <c r="AY33" i="27" s="1"/>
  <c r="AZ14" i="27" s="1"/>
  <c r="AY27" i="27"/>
  <c r="AY32" i="27" s="1"/>
  <c r="AZ13" i="27" s="1"/>
  <c r="BC51" i="25"/>
  <c r="BC50" i="25"/>
  <c r="BC34" i="25"/>
  <c r="AY51" i="27" l="1"/>
  <c r="AY50" i="27"/>
  <c r="AY34" i="27"/>
  <c r="BC39" i="25"/>
  <c r="BC43" i="25"/>
  <c r="BD15" i="25"/>
  <c r="BC44" i="25"/>
  <c r="BC38" i="25"/>
  <c r="BC52" i="25"/>
  <c r="BC53" i="25" s="1"/>
  <c r="AY52" i="27" l="1"/>
  <c r="AY53" i="27" s="1"/>
  <c r="AY54" i="27" s="1"/>
  <c r="AY35" i="27" s="1"/>
  <c r="AY44" i="27"/>
  <c r="AY43" i="27"/>
  <c r="AY39" i="27"/>
  <c r="AY38" i="27"/>
  <c r="AZ15" i="27"/>
  <c r="BC54" i="25"/>
  <c r="BC35" i="25" s="1"/>
  <c r="BC36" i="25" s="1"/>
  <c r="AY40" i="27" l="1"/>
  <c r="AY56" i="27" s="1"/>
  <c r="AY57" i="27" s="1"/>
  <c r="AY45" i="27"/>
  <c r="AY36" i="27"/>
  <c r="BC40" i="25"/>
  <c r="BC57" i="25" s="1"/>
  <c r="BC58" i="25" s="1"/>
  <c r="BD22" i="25" s="1"/>
  <c r="BC45" i="25"/>
  <c r="BD18" i="25" l="1"/>
  <c r="BD29" i="25" s="1"/>
  <c r="AY58" i="27"/>
  <c r="AY59" i="27" s="1"/>
  <c r="AZ22" i="27" s="1"/>
  <c r="AZ18" i="27" s="1"/>
  <c r="AZ19" i="27"/>
  <c r="BD61" i="25"/>
  <c r="BD50" i="25" l="1"/>
  <c r="BD51" i="25"/>
  <c r="BD34" i="25"/>
  <c r="BD44" i="25" s="1"/>
  <c r="AZ20" i="27"/>
  <c r="AZ28" i="27" s="1"/>
  <c r="AZ33" i="27" s="1"/>
  <c r="BA14" i="27" s="1"/>
  <c r="AZ27" i="27"/>
  <c r="AZ32" i="27" s="1"/>
  <c r="BA13" i="27" s="1"/>
  <c r="AZ62" i="27"/>
  <c r="AZ29" i="27"/>
  <c r="BD52" i="25"/>
  <c r="BD53" i="25" s="1"/>
  <c r="BD38" i="25" l="1"/>
  <c r="BD39" i="25"/>
  <c r="BD43" i="25"/>
  <c r="AZ34" i="27"/>
  <c r="AZ51" i="27"/>
  <c r="AZ50" i="27"/>
  <c r="BD54" i="25"/>
  <c r="BD35" i="25" s="1"/>
  <c r="BD36" i="25" s="1"/>
  <c r="AZ52" i="27" l="1"/>
  <c r="AZ53" i="27" s="1"/>
  <c r="AZ54" i="27" s="1"/>
  <c r="AZ35" i="27" s="1"/>
  <c r="AZ44" i="27"/>
  <c r="AZ43" i="27"/>
  <c r="AZ38" i="27"/>
  <c r="AZ39" i="27"/>
  <c r="BA15" i="27"/>
  <c r="BD45" i="25"/>
  <c r="BD40" i="25"/>
  <c r="BD57" i="25" s="1"/>
  <c r="BD58" i="25" s="1"/>
  <c r="AZ45" i="27" l="1"/>
  <c r="AZ40" i="27"/>
  <c r="AZ56" i="27" s="1"/>
  <c r="AZ57" i="27" s="1"/>
  <c r="AZ36" i="27"/>
  <c r="AZ58" i="27" l="1"/>
  <c r="AZ59" i="27" s="1"/>
  <c r="BA22" i="27" s="1"/>
  <c r="BA18" i="27" s="1"/>
  <c r="BA19" i="27"/>
  <c r="BA20" i="27" l="1"/>
  <c r="BA28" i="27" s="1"/>
  <c r="BA33" i="27" s="1"/>
  <c r="BB14" i="27" s="1"/>
  <c r="BA27" i="27"/>
  <c r="BA32" i="27" s="1"/>
  <c r="BB13" i="27" s="1"/>
  <c r="BA62" i="27"/>
  <c r="BA29" i="27"/>
  <c r="BA34" i="27" l="1"/>
  <c r="BA50" i="27"/>
  <c r="BA51" i="27"/>
  <c r="BA52" i="27" l="1"/>
  <c r="BA53" i="27" s="1"/>
  <c r="BA54" i="27" s="1"/>
  <c r="BA35" i="27" s="1"/>
  <c r="BA43" i="27"/>
  <c r="BA39" i="27"/>
  <c r="BA38" i="27"/>
  <c r="BA44" i="27"/>
  <c r="BB15" i="27"/>
  <c r="BA45" i="27" l="1"/>
  <c r="BA36" i="27"/>
  <c r="BA40" i="27"/>
  <c r="BA56" i="27" s="1"/>
  <c r="BA57" i="27" s="1"/>
  <c r="BB19" i="27" l="1"/>
  <c r="BA58" i="27"/>
  <c r="BA59" i="27" s="1"/>
  <c r="BB22" i="27" s="1"/>
  <c r="BB18" i="27" s="1"/>
  <c r="BB62" i="27" l="1"/>
  <c r="BB20" i="27"/>
  <c r="BB28" i="27" s="1"/>
  <c r="BB33" i="27" s="1"/>
  <c r="BC14" i="27" s="1"/>
  <c r="BB27" i="27"/>
  <c r="BB32" i="27" s="1"/>
  <c r="BC13" i="27" s="1"/>
  <c r="BB29" i="27" l="1"/>
  <c r="BB34" i="27" s="1"/>
  <c r="BB44" i="27" l="1"/>
  <c r="BB43" i="27"/>
  <c r="BB39" i="27"/>
  <c r="BB38" i="27"/>
  <c r="BC15" i="27"/>
  <c r="BB50" i="27"/>
  <c r="BB51" i="27"/>
  <c r="BB52" i="27" l="1"/>
  <c r="BB53" i="27" s="1"/>
  <c r="BB54" i="27" s="1"/>
  <c r="BB35" i="27" s="1"/>
  <c r="BB45" i="27" l="1"/>
  <c r="BB36" i="27"/>
  <c r="BB40" i="27"/>
  <c r="BB56" i="27" s="1"/>
  <c r="BB57" i="27" s="1"/>
  <c r="BC19" i="27" l="1"/>
  <c r="BB58" i="27"/>
  <c r="BB59" i="27" s="1"/>
  <c r="BC22" i="27" s="1"/>
  <c r="BC18" i="27" s="1"/>
  <c r="BC62" i="27" l="1"/>
  <c r="BC29" i="27"/>
  <c r="BC20" i="27"/>
  <c r="BC28" i="27" s="1"/>
  <c r="BC33" i="27" s="1"/>
  <c r="BD14" i="27" s="1"/>
  <c r="BC27" i="27"/>
  <c r="BC32" i="27" s="1"/>
  <c r="BD13" i="27" s="1"/>
  <c r="BC51" i="27" l="1"/>
  <c r="BC50" i="27"/>
  <c r="BC34" i="27"/>
  <c r="BC52" i="27" l="1"/>
  <c r="BC53" i="27" s="1"/>
  <c r="BC54" i="27" s="1"/>
  <c r="BC35" i="27" s="1"/>
  <c r="BC44" i="27"/>
  <c r="BC43" i="27"/>
  <c r="BC39" i="27"/>
  <c r="BC38" i="27"/>
  <c r="BD15" i="27"/>
  <c r="BC40" i="27" l="1"/>
  <c r="BC56" i="27" s="1"/>
  <c r="BC57" i="27" s="1"/>
  <c r="BC36" i="27"/>
  <c r="BC45" i="27"/>
  <c r="BC58" i="27" l="1"/>
  <c r="BC59" i="27" s="1"/>
  <c r="BD22" i="27" s="1"/>
  <c r="BD18" i="27" s="1"/>
  <c r="BD19" i="27"/>
  <c r="BD20" i="27" l="1"/>
  <c r="BD28" i="27" s="1"/>
  <c r="BD33" i="27" s="1"/>
  <c r="BD27" i="27"/>
  <c r="BD32" i="27" s="1"/>
  <c r="BD62" i="27"/>
  <c r="BD29" i="27"/>
  <c r="BD34" i="27" l="1"/>
  <c r="BD51" i="27"/>
  <c r="BD50" i="27"/>
  <c r="BD44" i="27" l="1"/>
  <c r="BD43" i="27"/>
  <c r="BD39" i="27"/>
  <c r="BD38" i="27"/>
  <c r="BD52" i="27"/>
  <c r="BD53" i="27" s="1"/>
  <c r="BD54" i="27" s="1"/>
  <c r="BD35" i="27" s="1"/>
  <c r="BD45" i="27" l="1"/>
  <c r="BD40" i="27"/>
  <c r="BD56" i="27" s="1"/>
  <c r="BD57" i="27" s="1"/>
  <c r="BD36" i="27"/>
  <c r="BD58" i="27" l="1"/>
  <c r="BD59" i="27" s="1"/>
</calcChain>
</file>

<file path=xl/comments1.xml><?xml version="1.0" encoding="utf-8"?>
<comments xmlns="http://schemas.openxmlformats.org/spreadsheetml/2006/main">
  <authors>
    <author>Fong, Pauline (MOF)</author>
    <author>Fong, Pauline (FIN)</author>
  </authors>
  <commentList>
    <comment ref="AB20" authorId="0" shapeId="0">
      <text>
        <r>
          <rPr>
            <b/>
            <sz val="9"/>
            <color indexed="81"/>
            <rFont val="Tahoma"/>
            <family val="2"/>
          </rPr>
          <t>Fong, Pauline (MOF):</t>
        </r>
        <r>
          <rPr>
            <sz val="9"/>
            <color indexed="81"/>
            <rFont val="Tahoma"/>
            <family val="2"/>
          </rPr>
          <t xml:space="preserve">
Change in mortality Basis 1:             1,054
Change in com. Value Basis 1:            116
Change in disc. Rate Basis 1 to 4:     4,131
Change in infl./salary Basis 1 to 4:   </t>
        </r>
        <r>
          <rPr>
            <u/>
            <sz val="9"/>
            <color indexed="81"/>
            <rFont val="Tahoma"/>
            <family val="2"/>
          </rPr>
          <t xml:space="preserve"> (5,666)</t>
        </r>
        <r>
          <rPr>
            <sz val="9"/>
            <color indexed="81"/>
            <rFont val="Tahoma"/>
            <family val="2"/>
          </rPr>
          <t xml:space="preserve">
Total change in assumption                365</t>
        </r>
      </text>
    </comment>
    <comment ref="Z26" authorId="1" shapeId="0">
      <text>
        <r>
          <rPr>
            <b/>
            <sz val="9"/>
            <color indexed="81"/>
            <rFont val="Tahoma"/>
            <family val="2"/>
          </rPr>
          <t>Fong, Pauline (FIN):</t>
        </r>
        <r>
          <rPr>
            <sz val="9"/>
            <color indexed="81"/>
            <rFont val="Tahoma"/>
            <family val="2"/>
          </rPr>
          <t xml:space="preserve">
February 1st letter amount was $129,622.  The audited OTTP financials = $ 129,524.  Net assets available for benefits have been updated for new numbers for Public Accounts &amp; Smoothing updated accordingly.</t>
        </r>
      </text>
    </comment>
    <comment ref="AA26" authorId="0" shapeId="0">
      <text>
        <r>
          <rPr>
            <b/>
            <sz val="9"/>
            <color indexed="81"/>
            <rFont val="Tahoma"/>
            <family val="2"/>
          </rPr>
          <t>Fong, Pauline (MOF):</t>
        </r>
        <r>
          <rPr>
            <sz val="9"/>
            <color indexed="81"/>
            <rFont val="Tahoma"/>
            <family val="2"/>
          </rPr>
          <t xml:space="preserve">
Actuary Letter 140,777; final audited financial statements from OTPP is 140,764.  Numbers have been updated for final audited financial statements for OTPP as of December 31, 2013</t>
        </r>
      </text>
    </comment>
    <comment ref="AB26" authorId="0" shapeId="0">
      <text>
        <r>
          <rPr>
            <b/>
            <sz val="9"/>
            <color indexed="81"/>
            <rFont val="Tahoma"/>
            <family val="2"/>
          </rPr>
          <t>Fong, Pauline (MOF):</t>
        </r>
        <r>
          <rPr>
            <sz val="9"/>
            <color indexed="81"/>
            <rFont val="Tahoma"/>
            <family val="2"/>
          </rPr>
          <t xml:space="preserve">
Actuary Letter 154,485; final audited financial statements from OTPP is 154,476.  Numbers have been updated for final audited financial statements for OTPP as of December 31, 2014</t>
        </r>
      </text>
    </comment>
    <comment ref="AC26" authorId="0" shapeId="0">
      <text>
        <r>
          <rPr>
            <b/>
            <sz val="9"/>
            <color indexed="81"/>
            <rFont val="Tahoma"/>
            <family val="2"/>
          </rPr>
          <t>Fong, Pauline (MOF):</t>
        </r>
        <r>
          <rPr>
            <sz val="9"/>
            <color indexed="81"/>
            <rFont val="Tahoma"/>
            <family val="2"/>
          </rPr>
          <t xml:space="preserve">
Actuary Letter 171,420; final audited financial statements from OTPP is 171,440.  Numbers have been updated for final audited financial statements for OTPP as of December 31, 2015</t>
        </r>
      </text>
    </comment>
  </commentList>
</comments>
</file>

<file path=xl/sharedStrings.xml><?xml version="1.0" encoding="utf-8"?>
<sst xmlns="http://schemas.openxmlformats.org/spreadsheetml/2006/main" count="343" uniqueCount="178">
  <si>
    <t>Best Estimate Economic Assumptions</t>
  </si>
  <si>
    <t>Calendar Year</t>
  </si>
  <si>
    <t xml:space="preserve">  salary escalation</t>
  </si>
  <si>
    <t xml:space="preserve">  inflation</t>
  </si>
  <si>
    <t>Obligation for Pension Benefits</t>
  </si>
  <si>
    <t xml:space="preserve">  interest accrued on benefits</t>
  </si>
  <si>
    <t xml:space="preserve">  experience loss (gain)</t>
  </si>
  <si>
    <t xml:space="preserve">  increase (decrease) due to change in assumptions</t>
  </si>
  <si>
    <t xml:space="preserve">    check (ending - opening - change)</t>
  </si>
  <si>
    <t xml:space="preserve">  benefit payments (including transfers)</t>
  </si>
  <si>
    <t xml:space="preserve">    Net increase (decrease)</t>
  </si>
  <si>
    <t xml:space="preserve">  accrued benefit obligation, closing</t>
  </si>
  <si>
    <t>n/a</t>
  </si>
  <si>
    <t>Pension Fund Assets</t>
  </si>
  <si>
    <t xml:space="preserve">  net assets available for benefits, closing</t>
  </si>
  <si>
    <t xml:space="preserve">  interest on accounts receivable from Ontario </t>
  </si>
  <si>
    <t xml:space="preserve">  employee contributions</t>
  </si>
  <si>
    <t xml:space="preserve">  other employers' contributions</t>
  </si>
  <si>
    <t xml:space="preserve">  transfers from other plans</t>
  </si>
  <si>
    <t xml:space="preserve">  ontario matching contributions</t>
  </si>
  <si>
    <t xml:space="preserve">  ontario special payments</t>
  </si>
  <si>
    <t xml:space="preserve">    Total contributions</t>
  </si>
  <si>
    <t xml:space="preserve">    Pension fund assets, closing</t>
  </si>
  <si>
    <t>Contributions - calendar year</t>
  </si>
  <si>
    <t>Contributions - ontario's fiscal year</t>
  </si>
  <si>
    <t>Expected average remaining service life of employees</t>
  </si>
  <si>
    <t>Source</t>
  </si>
  <si>
    <t>letter to pension board</t>
  </si>
  <si>
    <t>actuary</t>
  </si>
  <si>
    <t>pension board/actuary</t>
  </si>
  <si>
    <t>actuary or plug</t>
  </si>
  <si>
    <t>formula</t>
  </si>
  <si>
    <t>pension board</t>
  </si>
  <si>
    <t>Public Accounts vol. 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</si>
  <si>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</si>
  <si>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</si>
  <si>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</si>
  <si>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</si>
  <si>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</si>
  <si>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</si>
  <si>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</si>
  <si>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</si>
  <si>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</si>
  <si>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</si>
  <si>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</si>
  <si>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</si>
  <si>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Ontario Teachers' Pension Plan - Data Input</t>
  </si>
  <si>
    <t xml:space="preserve">  current period benefit cost (earned by employees)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</si>
  <si>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</si>
  <si>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</si>
  <si>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</si>
  <si>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</si>
  <si>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</si>
  <si>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</si>
  <si>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</si>
  <si>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</si>
  <si>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</si>
  <si>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</si>
  <si>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</si>
  <si>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Province</t>
  </si>
  <si>
    <t>1990-91</t>
  </si>
  <si>
    <t xml:space="preserve">  increase due to plan amendments expensed</t>
  </si>
  <si>
    <t xml:space="preserve">  increase due to plan amendments amortized</t>
  </si>
  <si>
    <t>2014-15</t>
  </si>
  <si>
    <t>2015-16</t>
  </si>
  <si>
    <t>2016-17</t>
  </si>
  <si>
    <t>2017-18</t>
  </si>
  <si>
    <t>2018-19</t>
  </si>
  <si>
    <t>2019-20</t>
  </si>
  <si>
    <t>Fiscal year</t>
  </si>
  <si>
    <t xml:space="preserve">  ontario special payments - share the pain payments (Note 1)</t>
  </si>
  <si>
    <t xml:space="preserve">Note 1:  Foregone inflation payments are back out for calculating contribution differences between employer and employee.  As the Province already includes 100% index inflation as part of their expense. Contribution variance impact on additional special payment for foregone inflation is backed out of the calculation on the "contributions" tab".
</t>
  </si>
  <si>
    <t xml:space="preserve">  return on investment </t>
  </si>
  <si>
    <t xml:space="preserve">  actuarial smoothing adjustment</t>
  </si>
  <si>
    <t>Funding obligation - 100% CPI</t>
  </si>
  <si>
    <t>Accounting obligation - 100% CPI</t>
  </si>
  <si>
    <t>Employee contributions</t>
  </si>
  <si>
    <t>Government contributions</t>
  </si>
  <si>
    <t>Benefit payments</t>
  </si>
  <si>
    <t>Funding obligation interest</t>
  </si>
  <si>
    <t>Accounting obligation interest</t>
  </si>
  <si>
    <t>Asset return for the year</t>
  </si>
  <si>
    <t>Total Plan</t>
  </si>
  <si>
    <t>End of year</t>
  </si>
  <si>
    <t>Return on plan asset</t>
  </si>
  <si>
    <t>Interest rate on funding obligation</t>
  </si>
  <si>
    <t>Interest rate on accounting obligation</t>
  </si>
  <si>
    <t>Increase in salary (used for cont)</t>
  </si>
  <si>
    <t>Increase in benefit</t>
  </si>
  <si>
    <t>Funding service cost</t>
  </si>
  <si>
    <t>Accounting service cost</t>
  </si>
  <si>
    <t>Surplus (Deficit) in $M</t>
  </si>
  <si>
    <t>Accounting</t>
  </si>
  <si>
    <t>Going concern (using fair value)</t>
  </si>
  <si>
    <t>Ratio in %</t>
  </si>
  <si>
    <t>a</t>
  </si>
  <si>
    <t>e</t>
  </si>
  <si>
    <t>s</t>
  </si>
  <si>
    <t>b</t>
  </si>
  <si>
    <t>c</t>
  </si>
  <si>
    <t>d</t>
  </si>
  <si>
    <t>f</t>
  </si>
  <si>
    <t>g</t>
  </si>
  <si>
    <t>h</t>
  </si>
  <si>
    <t>t</t>
  </si>
  <si>
    <t>v</t>
  </si>
  <si>
    <t>k</t>
  </si>
  <si>
    <t>l</t>
  </si>
  <si>
    <t>m</t>
  </si>
  <si>
    <t>n</t>
  </si>
  <si>
    <t>o</t>
  </si>
  <si>
    <t>p</t>
  </si>
  <si>
    <t>q</t>
  </si>
  <si>
    <t>r</t>
  </si>
  <si>
    <t>u</t>
  </si>
  <si>
    <t>w</t>
  </si>
  <si>
    <t>Calendar year</t>
  </si>
  <si>
    <t>Beginning of calendar year</t>
  </si>
  <si>
    <t>Asset fair value</t>
  </si>
  <si>
    <t>looking at the PV of future service / PV future contribution (funding report page 9)</t>
  </si>
  <si>
    <t>based on recent experience average (data input)</t>
  </si>
  <si>
    <t>accounting best estimate</t>
  </si>
  <si>
    <t>data input sheet</t>
  </si>
  <si>
    <t>funding report page 9 for service rendered and 100% CPI</t>
  </si>
  <si>
    <t xml:space="preserve"> = (s) - (q)</t>
  </si>
  <si>
    <t xml:space="preserve"> = (s) - (r)</t>
  </si>
  <si>
    <t xml:space="preserve"> = (s) / (q)</t>
  </si>
  <si>
    <t xml:space="preserve"> = (s) / (r)</t>
  </si>
  <si>
    <t>x</t>
  </si>
  <si>
    <t>y</t>
  </si>
  <si>
    <t>z</t>
  </si>
  <si>
    <t xml:space="preserve"> = (t) - (q)</t>
  </si>
  <si>
    <t xml:space="preserve"> = (t) / (q)</t>
  </si>
  <si>
    <t>aa</t>
  </si>
  <si>
    <t>bb</t>
  </si>
  <si>
    <t>cc</t>
  </si>
  <si>
    <t>dd</t>
  </si>
  <si>
    <t>ee</t>
  </si>
  <si>
    <t>expected return for the year at 4.85% = (p) / (a) * (b)</t>
  </si>
  <si>
    <t>actual return for the year = (p)</t>
  </si>
  <si>
    <t>gain (loss) on asset return = (bb) - (aa)</t>
  </si>
  <si>
    <t>spread over 3 years = (cc) / 3</t>
  </si>
  <si>
    <t xml:space="preserve"> = (s) - (ee)</t>
  </si>
  <si>
    <t>j - 1</t>
  </si>
  <si>
    <t>j - 2</t>
  </si>
  <si>
    <t>Government reduction in contribution</t>
  </si>
  <si>
    <t>Asuming employees get the other 50% of excess surplus through cont reduction</t>
  </si>
  <si>
    <t>i - 1</t>
  </si>
  <si>
    <t>i - 2</t>
  </si>
  <si>
    <t>Employee reduction in cont</t>
  </si>
  <si>
    <t>% reduction in the Government contribution</t>
  </si>
  <si>
    <t>ff</t>
  </si>
  <si>
    <t>gg</t>
  </si>
  <si>
    <t>hh</t>
  </si>
  <si>
    <t>Going-concern surplus in excess of 125% from the Income Tax Act = (t) - 125% x (q)</t>
  </si>
  <si>
    <t>Reduction required in Government contribution assuming uses 50% of excess surplus = min ( 50% x (ff) ; (j -1) form next year)</t>
  </si>
  <si>
    <t xml:space="preserve"> = (gg)</t>
  </si>
  <si>
    <t xml:space="preserve"> = (gg) assuming employees use same % of the ITA excess surplus</t>
  </si>
  <si>
    <t xml:space="preserve"> = (h) x (a) + (i -1) x (a) x 50% + (j - 1) x (a) x 50% + (i -2) x (a) x 50% + (j - 2) x (a) x 50% + (k) x (a) x 50%</t>
  </si>
  <si>
    <t xml:space="preserve"> = (h) + (i -1) + (j - 1) + (i -2) + (j - 2) + (k) + (p)</t>
  </si>
  <si>
    <t>funding report page 6</t>
  </si>
  <si>
    <t>i - 3</t>
  </si>
  <si>
    <t>Increase in going-concern obligation for benefit improvement</t>
  </si>
  <si>
    <t>increase in going-concern obligation value for benefit improvement</t>
  </si>
  <si>
    <t>estimated increase in accounting obligation for benefit improvement</t>
  </si>
  <si>
    <t>Estimated increase in accounting obligation</t>
  </si>
  <si>
    <t>i - 4</t>
  </si>
  <si>
    <t xml:space="preserve"> = (f) + (l) + (k) + (n) + (i - 3)</t>
  </si>
  <si>
    <t xml:space="preserve"> = (f) x (b) + (l) x (b) x 50% + (k) x (b) x 50% + (i - 3) x (b) x 50%</t>
  </si>
  <si>
    <t xml:space="preserve"> = (g) + (m) + (k) + (o) + (i - 4)</t>
  </si>
  <si>
    <t xml:space="preserve"> = (g) x (c) + (m) x (c) x 50% + (k) x (c) x 50% + (i - 4) x (c) x 50%</t>
  </si>
  <si>
    <t>Asset Actuarial value</t>
  </si>
  <si>
    <t>Asset Fair value</t>
  </si>
  <si>
    <t>Going concern (using actuarial value)</t>
  </si>
  <si>
    <t>Actuarial value calculation</t>
  </si>
  <si>
    <t>3-year adjustment to get Actuarial value = 2 x (dd) + 1 x (dd) previous year</t>
  </si>
  <si>
    <t>Going-concern surplus used for benefit improvement (before ITA limit)</t>
  </si>
  <si>
    <t>Balance surplus left "unspent"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</si>
</sst>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5" formatCode="_(* #,##0.00_);_(* \(#,##0.00\);_(* &quot;-&quot;??_);_(@_)"/>
    <numFmt numFmtId="166" formatCode="0.000%"/>
    <numFmt numFmtId="168" formatCode="_(* #,##0_);_(* \(#,##0\);_(* &quot;-&quot;??_);_(@_)"/>
    <numFmt numFmtId="170" formatCode="#,##0.0"/>
    <numFmt numFmtId="176" formatCode="0.0%"/>
    <numFmt numFmtId="177" formatCode="#,##0_);\(#,##0\)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6" tint="-0.499984740745262"/>
      <name val="Arial"/>
      <family val="2"/>
    </font>
    <font>
      <sz val="8"/>
      <color theme="6" tint="-0.499984740745262"/>
      <name val="Arial"/>
      <family val="2"/>
    </font>
    <font>
      <sz val="10"/>
      <color theme="1"/>
      <name val="Arial"/>
      <family val="2"/>
    </font>
    <font>
      <u/>
      <sz val="9"/>
      <color indexed="81"/>
      <name val="Tahoma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9" applyNumberFormat="0" applyAlignment="0" applyProtection="0"/>
    <xf numFmtId="0" fontId="28" fillId="12" borderId="10" applyNumberFormat="0" applyAlignment="0" applyProtection="0"/>
    <xf numFmtId="0" fontId="29" fillId="12" borderId="9" applyNumberFormat="0" applyAlignment="0" applyProtection="0"/>
    <xf numFmtId="0" fontId="30" fillId="0" borderId="11" applyNumberFormat="0" applyFill="0" applyAlignment="0" applyProtection="0"/>
    <xf numFmtId="0" fontId="31" fillId="13" borderId="12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3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5" fillId="38" borderId="0" applyNumberFormat="0" applyBorder="0" applyAlignment="0" applyProtection="0"/>
    <xf numFmtId="0" fontId="1" fillId="0" borderId="0"/>
    <xf numFmtId="0" fontId="2" fillId="0" borderId="0"/>
    <xf numFmtId="0" fontId="1" fillId="14" borderId="13" applyNumberFormat="0" applyFont="0" applyAlignment="0" applyProtection="0"/>
    <xf numFmtId="165" fontId="36" fillId="0" borderId="0" applyFont="0" applyFill="0" applyBorder="0" applyAlignment="0" applyProtection="0"/>
  </cellStyleXfs>
  <cellXfs count="130">
    <xf numFmtId="0" fontId="0" fillId="0" borderId="0" xfId="0"/>
    <xf numFmtId="166" fontId="0" fillId="0" borderId="0" xfId="2" applyNumberFormat="1" applyFont="1"/>
    <xf numFmtId="0" fontId="3" fillId="0" borderId="0" xfId="0" applyFont="1"/>
    <xf numFmtId="168" fontId="0" fillId="0" borderId="0" xfId="1" applyNumberFormat="1" applyFont="1"/>
    <xf numFmtId="166" fontId="0" fillId="0" borderId="1" xfId="2" applyNumberFormat="1" applyFont="1" applyBorder="1"/>
    <xf numFmtId="168" fontId="0" fillId="0" borderId="1" xfId="1" applyNumberFormat="1" applyFont="1" applyBorder="1"/>
    <xf numFmtId="168" fontId="5" fillId="0" borderId="0" xfId="1" applyNumberFormat="1" applyFont="1"/>
    <xf numFmtId="168" fontId="4" fillId="0" borderId="0" xfId="1" applyNumberFormat="1" applyFont="1"/>
    <xf numFmtId="168" fontId="4" fillId="0" borderId="1" xfId="1" applyNumberFormat="1" applyFont="1" applyBorder="1"/>
    <xf numFmtId="168" fontId="3" fillId="0" borderId="0" xfId="1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8" fontId="0" fillId="0" borderId="3" xfId="1" applyNumberFormat="1" applyFont="1" applyBorder="1"/>
    <xf numFmtId="168" fontId="4" fillId="0" borderId="4" xfId="1" applyNumberFormat="1" applyFont="1" applyBorder="1" applyAlignment="1">
      <alignment horizontal="right"/>
    </xf>
    <xf numFmtId="168" fontId="5" fillId="0" borderId="1" xfId="1" applyNumberFormat="1" applyFont="1" applyBorder="1"/>
    <xf numFmtId="0" fontId="0" fillId="2" borderId="0" xfId="0" applyFill="1"/>
    <xf numFmtId="168" fontId="5" fillId="2" borderId="0" xfId="1" applyNumberFormat="1" applyFont="1" applyFill="1"/>
    <xf numFmtId="168" fontId="5" fillId="2" borderId="0" xfId="0" applyNumberFormat="1" applyFont="1" applyFill="1"/>
    <xf numFmtId="0" fontId="0" fillId="0" borderId="0" xfId="0" applyFill="1"/>
    <xf numFmtId="0" fontId="3" fillId="0" borderId="2" xfId="0" applyFont="1" applyFill="1" applyBorder="1" applyAlignment="1">
      <alignment horizontal="center"/>
    </xf>
    <xf numFmtId="166" fontId="0" fillId="0" borderId="1" xfId="2" applyNumberFormat="1" applyFont="1" applyFill="1" applyBorder="1"/>
    <xf numFmtId="168" fontId="0" fillId="0" borderId="1" xfId="1" applyNumberFormat="1" applyFont="1" applyFill="1" applyBorder="1"/>
    <xf numFmtId="168" fontId="5" fillId="0" borderId="0" xfId="1" applyNumberFormat="1" applyFont="1" applyFill="1"/>
    <xf numFmtId="168" fontId="4" fillId="0" borderId="1" xfId="1" applyNumberFormat="1" applyFont="1" applyFill="1" applyBorder="1"/>
    <xf numFmtId="168" fontId="0" fillId="0" borderId="0" xfId="1" applyNumberFormat="1" applyFont="1" applyFill="1"/>
    <xf numFmtId="168" fontId="5" fillId="0" borderId="1" xfId="1" applyNumberFormat="1" applyFont="1" applyFill="1" applyBorder="1"/>
    <xf numFmtId="0" fontId="3" fillId="0" borderId="0" xfId="0" applyFont="1" applyFill="1" applyAlignment="1">
      <alignment horizontal="center"/>
    </xf>
    <xf numFmtId="168" fontId="5" fillId="0" borderId="0" xfId="0" applyNumberFormat="1" applyFont="1" applyFill="1"/>
    <xf numFmtId="168" fontId="0" fillId="0" borderId="0" xfId="1" applyNumberFormat="1" applyFont="1" applyFill="1" applyBorder="1"/>
    <xf numFmtId="168" fontId="5" fillId="0" borderId="0" xfId="1" applyNumberFormat="1" applyFont="1" applyFill="1" applyBorder="1"/>
    <xf numFmtId="168" fontId="4" fillId="0" borderId="0" xfId="1" applyNumberFormat="1" applyFont="1" applyFill="1"/>
    <xf numFmtId="168" fontId="0" fillId="3" borderId="0" xfId="1" applyNumberFormat="1" applyFont="1" applyFill="1"/>
    <xf numFmtId="168" fontId="0" fillId="3" borderId="1" xfId="1" applyNumberFormat="1" applyFont="1" applyFill="1" applyBorder="1"/>
    <xf numFmtId="0" fontId="0" fillId="0" borderId="0" xfId="0" applyFill="1" applyBorder="1"/>
    <xf numFmtId="0" fontId="3" fillId="0" borderId="0" xfId="0" applyFont="1" applyFill="1" applyBorder="1"/>
    <xf numFmtId="166" fontId="0" fillId="0" borderId="0" xfId="2" applyNumberFormat="1" applyFont="1" applyFill="1" applyBorder="1"/>
    <xf numFmtId="0" fontId="5" fillId="0" borderId="0" xfId="0" applyFont="1" applyFill="1" applyBorder="1"/>
    <xf numFmtId="0" fontId="2" fillId="2" borderId="0" xfId="0" applyFont="1" applyFill="1"/>
    <xf numFmtId="0" fontId="7" fillId="2" borderId="2" xfId="0" applyFont="1" applyFill="1" applyBorder="1" applyAlignment="1">
      <alignment horizontal="center"/>
    </xf>
    <xf numFmtId="0" fontId="8" fillId="2" borderId="0" xfId="0" applyFont="1" applyFill="1"/>
    <xf numFmtId="0" fontId="2" fillId="0" borderId="0" xfId="0" applyFont="1" applyFill="1"/>
    <xf numFmtId="0" fontId="7" fillId="0" borderId="2" xfId="0" applyFont="1" applyFill="1" applyBorder="1" applyAlignment="1">
      <alignment horizontal="center"/>
    </xf>
    <xf numFmtId="0" fontId="8" fillId="0" borderId="0" xfId="0" applyFont="1" applyFill="1"/>
    <xf numFmtId="166" fontId="8" fillId="0" borderId="1" xfId="2" applyNumberFormat="1" applyFont="1" applyFill="1" applyBorder="1"/>
    <xf numFmtId="168" fontId="8" fillId="0" borderId="1" xfId="1" applyNumberFormat="1" applyFont="1" applyFill="1" applyBorder="1"/>
    <xf numFmtId="168" fontId="9" fillId="0" borderId="0" xfId="1" applyNumberFormat="1" applyFont="1" applyFill="1"/>
    <xf numFmtId="0" fontId="10" fillId="0" borderId="0" xfId="0" applyFont="1" applyFill="1"/>
    <xf numFmtId="168" fontId="10" fillId="0" borderId="1" xfId="1" applyNumberFormat="1" applyFont="1" applyFill="1" applyBorder="1"/>
    <xf numFmtId="168" fontId="10" fillId="0" borderId="0" xfId="1" applyNumberFormat="1" applyFont="1" applyFill="1"/>
    <xf numFmtId="168" fontId="9" fillId="0" borderId="1" xfId="1" applyNumberFormat="1" applyFont="1" applyFill="1" applyBorder="1"/>
    <xf numFmtId="0" fontId="7" fillId="0" borderId="0" xfId="0" applyFont="1" applyFill="1" applyAlignment="1">
      <alignment horizontal="center"/>
    </xf>
    <xf numFmtId="168" fontId="9" fillId="0" borderId="0" xfId="0" applyNumberFormat="1" applyFont="1" applyFill="1"/>
    <xf numFmtId="170" fontId="9" fillId="0" borderId="1" xfId="1" applyNumberFormat="1" applyFont="1" applyFill="1" applyBorder="1"/>
    <xf numFmtId="166" fontId="2" fillId="0" borderId="1" xfId="2" applyNumberFormat="1" applyFont="1" applyFill="1" applyBorder="1"/>
    <xf numFmtId="168" fontId="2" fillId="0" borderId="1" xfId="1" applyNumberFormat="1" applyFont="1" applyFill="1" applyBorder="1"/>
    <xf numFmtId="168" fontId="2" fillId="2" borderId="0" xfId="1" applyNumberFormat="1" applyFont="1" applyFill="1"/>
    <xf numFmtId="0" fontId="0" fillId="4" borderId="0" xfId="0" applyFill="1"/>
    <xf numFmtId="168" fontId="5" fillId="4" borderId="0" xfId="1" applyNumberFormat="1" applyFont="1" applyFill="1"/>
    <xf numFmtId="0" fontId="2" fillId="4" borderId="0" xfId="0" applyFont="1" applyFill="1"/>
    <xf numFmtId="0" fontId="11" fillId="4" borderId="2" xfId="0" applyFont="1" applyFill="1" applyBorder="1" applyAlignment="1">
      <alignment horizontal="center"/>
    </xf>
    <xf numFmtId="0" fontId="8" fillId="4" borderId="0" xfId="0" applyFont="1" applyFill="1"/>
    <xf numFmtId="168" fontId="5" fillId="4" borderId="0" xfId="0" applyNumberFormat="1" applyFont="1" applyFill="1"/>
    <xf numFmtId="168" fontId="2" fillId="0" borderId="0" xfId="1" applyNumberFormat="1" applyFont="1"/>
    <xf numFmtId="168" fontId="9" fillId="5" borderId="0" xfId="1" applyNumberFormat="1" applyFont="1" applyFill="1"/>
    <xf numFmtId="168" fontId="9" fillId="5" borderId="0" xfId="0" applyNumberFormat="1" applyFont="1" applyFill="1"/>
    <xf numFmtId="168" fontId="2" fillId="4" borderId="0" xfId="1" applyNumberFormat="1" applyFont="1" applyFill="1"/>
    <xf numFmtId="0" fontId="14" fillId="0" borderId="0" xfId="0" applyFont="1"/>
    <xf numFmtId="0" fontId="15" fillId="2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/>
    </xf>
    <xf numFmtId="166" fontId="2" fillId="0" borderId="0" xfId="2" applyNumberFormat="1" applyFont="1"/>
    <xf numFmtId="0" fontId="2" fillId="39" borderId="0" xfId="0" applyFont="1" applyFill="1"/>
    <xf numFmtId="0" fontId="15" fillId="39" borderId="0" xfId="0" applyFont="1" applyFill="1" applyAlignment="1">
      <alignment horizontal="center"/>
    </xf>
    <xf numFmtId="0" fontId="7" fillId="39" borderId="2" xfId="0" applyFont="1" applyFill="1" applyBorder="1" applyAlignment="1">
      <alignment horizontal="center"/>
    </xf>
    <xf numFmtId="0" fontId="8" fillId="39" borderId="0" xfId="0" applyFont="1" applyFill="1"/>
    <xf numFmtId="0" fontId="0" fillId="39" borderId="0" xfId="0" applyFill="1"/>
    <xf numFmtId="166" fontId="16" fillId="0" borderId="5" xfId="2" applyNumberFormat="1" applyFont="1" applyFill="1" applyBorder="1"/>
    <xf numFmtId="0" fontId="16" fillId="0" borderId="0" xfId="0" applyFont="1" applyFill="1"/>
    <xf numFmtId="168" fontId="16" fillId="0" borderId="1" xfId="1" applyNumberFormat="1" applyFont="1" applyFill="1" applyBorder="1"/>
    <xf numFmtId="168" fontId="16" fillId="0" borderId="5" xfId="1" applyNumberFormat="1" applyFont="1" applyFill="1" applyBorder="1"/>
    <xf numFmtId="3" fontId="16" fillId="0" borderId="1" xfId="0" applyNumberFormat="1" applyFont="1" applyFill="1" applyBorder="1"/>
    <xf numFmtId="168" fontId="18" fillId="0" borderId="0" xfId="1" applyNumberFormat="1" applyFont="1" applyFill="1"/>
    <xf numFmtId="168" fontId="16" fillId="0" borderId="0" xfId="1" applyNumberFormat="1" applyFont="1" applyFill="1"/>
    <xf numFmtId="170" fontId="18" fillId="0" borderId="1" xfId="1" applyNumberFormat="1" applyFont="1" applyFill="1" applyBorder="1"/>
    <xf numFmtId="0" fontId="19" fillId="0" borderId="0" xfId="0" applyFont="1" applyFill="1" applyAlignment="1">
      <alignment horizontal="center"/>
    </xf>
    <xf numFmtId="168" fontId="2" fillId="39" borderId="1" xfId="1" applyNumberFormat="1" applyFont="1" applyFill="1" applyBorder="1"/>
    <xf numFmtId="168" fontId="5" fillId="39" borderId="0" xfId="1" applyNumberFormat="1" applyFont="1" applyFill="1"/>
    <xf numFmtId="0" fontId="3" fillId="39" borderId="0" xfId="0" applyFont="1" applyFill="1" applyAlignment="1">
      <alignment horizontal="center"/>
    </xf>
    <xf numFmtId="168" fontId="0" fillId="39" borderId="0" xfId="0" applyNumberFormat="1" applyFill="1"/>
    <xf numFmtId="0" fontId="0" fillId="7" borderId="0" xfId="0" applyFill="1"/>
    <xf numFmtId="0" fontId="37" fillId="39" borderId="0" xfId="0" applyFont="1" applyFill="1"/>
    <xf numFmtId="0" fontId="37" fillId="2" borderId="0" xfId="0" applyFont="1" applyFill="1"/>
    <xf numFmtId="0" fontId="37" fillId="4" borderId="0" xfId="0" applyFont="1" applyFill="1"/>
    <xf numFmtId="166" fontId="2" fillId="39" borderId="5" xfId="2" applyNumberFormat="1" applyFont="1" applyFill="1" applyBorder="1"/>
    <xf numFmtId="166" fontId="2" fillId="2" borderId="5" xfId="2" applyNumberFormat="1" applyFont="1" applyFill="1" applyBorder="1"/>
    <xf numFmtId="166" fontId="2" fillId="4" borderId="5" xfId="2" applyNumberFormat="1" applyFont="1" applyFill="1" applyBorder="1"/>
    <xf numFmtId="168" fontId="2" fillId="2" borderId="1" xfId="1" applyNumberFormat="1" applyFont="1" applyFill="1" applyBorder="1"/>
    <xf numFmtId="168" fontId="2" fillId="4" borderId="1" xfId="1" applyNumberFormat="1" applyFont="1" applyFill="1" applyBorder="1"/>
    <xf numFmtId="3" fontId="2" fillId="39" borderId="0" xfId="0" applyNumberFormat="1" applyFont="1" applyFill="1"/>
    <xf numFmtId="168" fontId="2" fillId="39" borderId="5" xfId="1" applyNumberFormat="1" applyFont="1" applyFill="1" applyBorder="1"/>
    <xf numFmtId="168" fontId="2" fillId="2" borderId="5" xfId="1" applyNumberFormat="1" applyFont="1" applyFill="1" applyBorder="1"/>
    <xf numFmtId="168" fontId="2" fillId="4" borderId="5" xfId="1" applyNumberFormat="1" applyFont="1" applyFill="1" applyBorder="1"/>
    <xf numFmtId="168" fontId="2" fillId="39" borderId="0" xfId="1" applyNumberFormat="1" applyFont="1" applyFill="1"/>
    <xf numFmtId="170" fontId="5" fillId="39" borderId="1" xfId="1" applyNumberFormat="1" applyFont="1" applyFill="1" applyBorder="1"/>
    <xf numFmtId="170" fontId="5" fillId="2" borderId="1" xfId="1" applyNumberFormat="1" applyFont="1" applyFill="1" applyBorder="1"/>
    <xf numFmtId="170" fontId="5" fillId="4" borderId="1" xfId="1" applyNumberFormat="1" applyFont="1" applyFill="1" applyBorder="1"/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68" fontId="5" fillId="39" borderId="0" xfId="0" applyNumberFormat="1" applyFont="1" applyFill="1"/>
    <xf numFmtId="10" fontId="0" fillId="0" borderId="0" xfId="0" applyNumberFormat="1"/>
    <xf numFmtId="176" fontId="0" fillId="0" borderId="0" xfId="2" applyNumberFormat="1" applyFont="1"/>
    <xf numFmtId="177" fontId="0" fillId="40" borderId="0" xfId="0" applyNumberFormat="1" applyFill="1"/>
    <xf numFmtId="177" fontId="0" fillId="0" borderId="0" xfId="0" applyNumberFormat="1"/>
    <xf numFmtId="177" fontId="0" fillId="7" borderId="0" xfId="0" applyNumberFormat="1" applyFill="1"/>
    <xf numFmtId="10" fontId="0" fillId="7" borderId="0" xfId="0" applyNumberFormat="1" applyFill="1"/>
    <xf numFmtId="10" fontId="0" fillId="40" borderId="0" xfId="0" applyNumberFormat="1" applyFill="1"/>
    <xf numFmtId="177" fontId="0" fillId="0" borderId="0" xfId="0" applyNumberFormat="1" applyFill="1"/>
    <xf numFmtId="176" fontId="37" fillId="4" borderId="0" xfId="2" applyNumberFormat="1" applyFont="1" applyFill="1"/>
    <xf numFmtId="0" fontId="3" fillId="6" borderId="0" xfId="0" applyFont="1" applyFill="1"/>
    <xf numFmtId="176" fontId="0" fillId="7" borderId="0" xfId="2" applyNumberFormat="1" applyFont="1" applyFill="1"/>
    <xf numFmtId="177" fontId="3" fillId="7" borderId="0" xfId="0" applyNumberFormat="1" applyFont="1" applyFill="1"/>
    <xf numFmtId="176" fontId="3" fillId="0" borderId="0" xfId="2" applyNumberFormat="1" applyFont="1"/>
    <xf numFmtId="177" fontId="3" fillId="40" borderId="0" xfId="0" applyNumberFormat="1" applyFont="1" applyFill="1"/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47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6" builtinId="11" customBuiltin="1"/>
    <cellStyle name="Calcul" xfId="13" builtinId="22" customBuiltin="1"/>
    <cellStyle name="Cellule liée" xfId="14" builtinId="24" customBuiltin="1"/>
    <cellStyle name="Comma_OTPP smoothing comparisons" xfId="46"/>
    <cellStyle name="Entrée" xfId="11" builtinId="20" customBuiltin="1"/>
    <cellStyle name="Insatisfaisant" xfId="9" builtinId="27" customBuiltin="1"/>
    <cellStyle name="Milliers" xfId="1" builtinId="3"/>
    <cellStyle name="Neutre" xfId="10" builtinId="28" customBuiltin="1"/>
    <cellStyle name="Normal" xfId="0" builtinId="0"/>
    <cellStyle name="Normal 2" xfId="43"/>
    <cellStyle name="Normal 3" xfId="44"/>
    <cellStyle name="Note 2" xfId="45"/>
    <cellStyle name="Pourcentage" xfId="2" builtinId="5"/>
    <cellStyle name="Satisfaisant" xfId="8" builtinId="26" customBuiltin="1"/>
    <cellStyle name="Sortie" xfId="12" builtinId="21" customBuiltin="1"/>
    <cellStyle name="Texte explicatif" xfId="17" builtinId="53" customBuiltin="1"/>
    <cellStyle name="Titre" xfId="3" builtinId="15" customBuiltin="1"/>
    <cellStyle name="Titre 1" xfId="4" builtinId="16" customBuiltin="1"/>
    <cellStyle name="Titre 2" xfId="5" builtinId="17" customBuiltin="1"/>
    <cellStyle name="Titre 3" xfId="6" builtinId="18" customBuiltin="1"/>
    <cellStyle name="Titre 4" xfId="7" builtinId="19" customBuiltin="1"/>
    <cellStyle name="Total" xfId="18" builtinId="25" customBuiltin="1"/>
    <cellStyle name="Vérification" xfId="15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115"/>
  <sheetViews>
    <sheetView tabSelected="1" workbookViewId="0">
      <selection activeCell="H18" sqref="H18:BD18"/>
    </sheetView>
  </sheetViews>
  <sheetFormatPr baseColWidth="10" defaultRowHeight="12.75" x14ac:dyDescent="0.2"/>
  <cols>
    <col min="1" max="1" width="107.42578125" bestFit="1" customWidth="1"/>
    <col min="2" max="2" width="12.5703125" customWidth="1"/>
    <col min="4" max="4" width="51.140625" bestFit="1" customWidth="1"/>
  </cols>
  <sheetData>
    <row r="3" spans="1:56" s="2" customFormat="1" x14ac:dyDescent="0.2">
      <c r="D3" s="2" t="s">
        <v>116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2">
        <v>2024</v>
      </c>
      <c r="O3" s="2">
        <v>2025</v>
      </c>
      <c r="P3" s="2">
        <v>2026</v>
      </c>
      <c r="Q3" s="2">
        <v>2027</v>
      </c>
      <c r="R3" s="2">
        <v>2028</v>
      </c>
      <c r="S3" s="2">
        <v>2029</v>
      </c>
      <c r="T3" s="2">
        <v>2030</v>
      </c>
      <c r="U3" s="2">
        <v>2031</v>
      </c>
      <c r="V3" s="2">
        <v>2032</v>
      </c>
      <c r="W3" s="2">
        <v>2033</v>
      </c>
      <c r="X3" s="2">
        <v>2034</v>
      </c>
      <c r="Y3" s="2">
        <v>2035</v>
      </c>
      <c r="Z3" s="2">
        <v>2036</v>
      </c>
      <c r="AA3" s="2">
        <v>2037</v>
      </c>
      <c r="AB3" s="2">
        <v>2038</v>
      </c>
      <c r="AC3" s="2">
        <v>2039</v>
      </c>
      <c r="AD3" s="2">
        <v>2040</v>
      </c>
      <c r="AE3" s="2">
        <v>2041</v>
      </c>
      <c r="AF3" s="2">
        <v>2042</v>
      </c>
      <c r="AG3" s="2">
        <v>2043</v>
      </c>
      <c r="AH3" s="2">
        <v>2044</v>
      </c>
      <c r="AI3" s="2">
        <v>2045</v>
      </c>
      <c r="AJ3" s="2">
        <v>2046</v>
      </c>
      <c r="AK3" s="2">
        <v>2047</v>
      </c>
      <c r="AL3" s="2">
        <v>2048</v>
      </c>
      <c r="AM3" s="2">
        <v>2049</v>
      </c>
      <c r="AN3" s="2">
        <v>2050</v>
      </c>
      <c r="AO3" s="2">
        <v>2051</v>
      </c>
      <c r="AP3" s="2">
        <v>2052</v>
      </c>
      <c r="AQ3" s="2">
        <v>2053</v>
      </c>
      <c r="AR3" s="2">
        <v>2054</v>
      </c>
      <c r="AS3" s="2">
        <v>2055</v>
      </c>
      <c r="AT3" s="2">
        <v>2056</v>
      </c>
      <c r="AU3" s="2">
        <v>2057</v>
      </c>
      <c r="AV3" s="2">
        <v>2058</v>
      </c>
      <c r="AW3" s="2">
        <v>2059</v>
      </c>
      <c r="AX3" s="2">
        <v>2060</v>
      </c>
      <c r="AY3" s="2">
        <v>2061</v>
      </c>
      <c r="AZ3" s="2">
        <v>2062</v>
      </c>
      <c r="BA3" s="2">
        <v>2063</v>
      </c>
      <c r="BB3" s="2">
        <v>2064</v>
      </c>
      <c r="BC3" s="2">
        <v>2065</v>
      </c>
      <c r="BD3" s="2">
        <v>2066</v>
      </c>
    </row>
    <row r="5" spans="1:56" x14ac:dyDescent="0.2">
      <c r="A5" t="s">
        <v>121</v>
      </c>
      <c r="C5" t="s">
        <v>95</v>
      </c>
      <c r="D5" t="s">
        <v>84</v>
      </c>
      <c r="E5" s="119">
        <v>6.25E-2</v>
      </c>
      <c r="F5" s="114">
        <f>E5</f>
        <v>6.25E-2</v>
      </c>
      <c r="G5" s="114">
        <f t="shared" ref="G5:V9" si="0">F5</f>
        <v>6.25E-2</v>
      </c>
      <c r="H5" s="114">
        <f t="shared" si="0"/>
        <v>6.25E-2</v>
      </c>
      <c r="I5" s="114">
        <f t="shared" si="0"/>
        <v>6.25E-2</v>
      </c>
      <c r="J5" s="114">
        <f t="shared" si="0"/>
        <v>6.25E-2</v>
      </c>
      <c r="K5" s="114">
        <f t="shared" si="0"/>
        <v>6.25E-2</v>
      </c>
      <c r="L5" s="114">
        <f t="shared" si="0"/>
        <v>6.25E-2</v>
      </c>
      <c r="M5" s="114">
        <f t="shared" si="0"/>
        <v>6.25E-2</v>
      </c>
      <c r="N5" s="114">
        <f t="shared" si="0"/>
        <v>6.25E-2</v>
      </c>
      <c r="O5" s="114">
        <f t="shared" si="0"/>
        <v>6.25E-2</v>
      </c>
      <c r="P5" s="114">
        <f t="shared" si="0"/>
        <v>6.25E-2</v>
      </c>
      <c r="Q5" s="114">
        <f t="shared" si="0"/>
        <v>6.25E-2</v>
      </c>
      <c r="R5" s="114">
        <f t="shared" si="0"/>
        <v>6.25E-2</v>
      </c>
      <c r="S5" s="114">
        <f t="shared" si="0"/>
        <v>6.25E-2</v>
      </c>
      <c r="T5" s="114">
        <f t="shared" si="0"/>
        <v>6.25E-2</v>
      </c>
      <c r="U5" s="114">
        <f t="shared" si="0"/>
        <v>6.25E-2</v>
      </c>
      <c r="V5" s="114">
        <f t="shared" si="0"/>
        <v>6.25E-2</v>
      </c>
      <c r="W5" s="114">
        <f t="shared" ref="W5:Z5" si="1">V5</f>
        <v>6.25E-2</v>
      </c>
      <c r="X5" s="114">
        <f t="shared" si="1"/>
        <v>6.25E-2</v>
      </c>
      <c r="Y5" s="114">
        <f t="shared" si="1"/>
        <v>6.25E-2</v>
      </c>
      <c r="Z5" s="114">
        <f t="shared" si="1"/>
        <v>6.25E-2</v>
      </c>
      <c r="AA5" s="114">
        <f t="shared" ref="AA5:AG5" si="2">Z5</f>
        <v>6.25E-2</v>
      </c>
      <c r="AB5" s="114">
        <f t="shared" si="2"/>
        <v>6.25E-2</v>
      </c>
      <c r="AC5" s="114">
        <f t="shared" si="2"/>
        <v>6.25E-2</v>
      </c>
      <c r="AD5" s="114">
        <f t="shared" si="2"/>
        <v>6.25E-2</v>
      </c>
      <c r="AE5" s="114">
        <f t="shared" si="2"/>
        <v>6.25E-2</v>
      </c>
      <c r="AF5" s="114">
        <f t="shared" si="2"/>
        <v>6.25E-2</v>
      </c>
      <c r="AG5" s="114">
        <f t="shared" si="2"/>
        <v>6.25E-2</v>
      </c>
      <c r="AH5" s="114">
        <f t="shared" ref="AH5:AM5" si="3">AG5</f>
        <v>6.25E-2</v>
      </c>
      <c r="AI5" s="114">
        <f t="shared" si="3"/>
        <v>6.25E-2</v>
      </c>
      <c r="AJ5" s="114">
        <f t="shared" si="3"/>
        <v>6.25E-2</v>
      </c>
      <c r="AK5" s="114">
        <f t="shared" si="3"/>
        <v>6.25E-2</v>
      </c>
      <c r="AL5" s="114">
        <f t="shared" si="3"/>
        <v>6.25E-2</v>
      </c>
      <c r="AM5" s="114">
        <f t="shared" si="3"/>
        <v>6.25E-2</v>
      </c>
      <c r="AN5" s="114">
        <f t="shared" ref="AN5:BD5" si="4">AM5</f>
        <v>6.25E-2</v>
      </c>
      <c r="AO5" s="114">
        <f t="shared" si="4"/>
        <v>6.25E-2</v>
      </c>
      <c r="AP5" s="114">
        <f t="shared" si="4"/>
        <v>6.25E-2</v>
      </c>
      <c r="AQ5" s="114">
        <f t="shared" si="4"/>
        <v>6.25E-2</v>
      </c>
      <c r="AR5" s="114">
        <f t="shared" si="4"/>
        <v>6.25E-2</v>
      </c>
      <c r="AS5" s="114">
        <f t="shared" si="4"/>
        <v>6.25E-2</v>
      </c>
      <c r="AT5" s="114">
        <f t="shared" si="4"/>
        <v>6.25E-2</v>
      </c>
      <c r="AU5" s="114">
        <f t="shared" si="4"/>
        <v>6.25E-2</v>
      </c>
      <c r="AV5" s="114">
        <f t="shared" si="4"/>
        <v>6.25E-2</v>
      </c>
      <c r="AW5" s="114">
        <f t="shared" si="4"/>
        <v>6.25E-2</v>
      </c>
      <c r="AX5" s="114">
        <f t="shared" si="4"/>
        <v>6.25E-2</v>
      </c>
      <c r="AY5" s="114">
        <f t="shared" si="4"/>
        <v>6.25E-2</v>
      </c>
      <c r="AZ5" s="114">
        <f t="shared" si="4"/>
        <v>6.25E-2</v>
      </c>
      <c r="BA5" s="114">
        <f t="shared" si="4"/>
        <v>6.25E-2</v>
      </c>
      <c r="BB5" s="114">
        <f t="shared" si="4"/>
        <v>6.25E-2</v>
      </c>
      <c r="BC5" s="114">
        <f t="shared" si="4"/>
        <v>6.25E-2</v>
      </c>
      <c r="BD5" s="114">
        <f t="shared" si="4"/>
        <v>6.25E-2</v>
      </c>
    </row>
    <row r="6" spans="1:56" x14ac:dyDescent="0.2">
      <c r="A6" t="s">
        <v>160</v>
      </c>
      <c r="C6" t="s">
        <v>98</v>
      </c>
      <c r="D6" t="s">
        <v>85</v>
      </c>
      <c r="E6" s="119">
        <v>4.8500000000000001E-2</v>
      </c>
      <c r="F6" s="114">
        <f t="shared" ref="F6:U9" si="5">E6</f>
        <v>4.8500000000000001E-2</v>
      </c>
      <c r="G6" s="114">
        <f t="shared" si="5"/>
        <v>4.8500000000000001E-2</v>
      </c>
      <c r="H6" s="114">
        <f t="shared" si="5"/>
        <v>4.8500000000000001E-2</v>
      </c>
      <c r="I6" s="114">
        <f t="shared" si="5"/>
        <v>4.8500000000000001E-2</v>
      </c>
      <c r="J6" s="114">
        <f t="shared" si="5"/>
        <v>4.8500000000000001E-2</v>
      </c>
      <c r="K6" s="114">
        <f t="shared" si="5"/>
        <v>4.8500000000000001E-2</v>
      </c>
      <c r="L6" s="114">
        <f t="shared" si="5"/>
        <v>4.8500000000000001E-2</v>
      </c>
      <c r="M6" s="114">
        <f t="shared" si="5"/>
        <v>4.8500000000000001E-2</v>
      </c>
      <c r="N6" s="114">
        <f t="shared" si="5"/>
        <v>4.8500000000000001E-2</v>
      </c>
      <c r="O6" s="114">
        <f t="shared" si="5"/>
        <v>4.8500000000000001E-2</v>
      </c>
      <c r="P6" s="114">
        <f t="shared" si="5"/>
        <v>4.8500000000000001E-2</v>
      </c>
      <c r="Q6" s="114">
        <f t="shared" si="5"/>
        <v>4.8500000000000001E-2</v>
      </c>
      <c r="R6" s="114">
        <f t="shared" si="5"/>
        <v>4.8500000000000001E-2</v>
      </c>
      <c r="S6" s="114">
        <f t="shared" si="5"/>
        <v>4.8500000000000001E-2</v>
      </c>
      <c r="T6" s="114">
        <f t="shared" si="5"/>
        <v>4.8500000000000001E-2</v>
      </c>
      <c r="U6" s="114">
        <f t="shared" si="5"/>
        <v>4.8500000000000001E-2</v>
      </c>
      <c r="V6" s="114">
        <f t="shared" si="0"/>
        <v>4.8500000000000001E-2</v>
      </c>
      <c r="W6" s="114">
        <f t="shared" ref="W6:Z6" si="6">V6</f>
        <v>4.8500000000000001E-2</v>
      </c>
      <c r="X6" s="114">
        <f t="shared" si="6"/>
        <v>4.8500000000000001E-2</v>
      </c>
      <c r="Y6" s="114">
        <f t="shared" si="6"/>
        <v>4.8500000000000001E-2</v>
      </c>
      <c r="Z6" s="114">
        <f t="shared" si="6"/>
        <v>4.8500000000000001E-2</v>
      </c>
      <c r="AA6" s="114">
        <f t="shared" ref="AA6:AG6" si="7">Z6</f>
        <v>4.8500000000000001E-2</v>
      </c>
      <c r="AB6" s="114">
        <f t="shared" si="7"/>
        <v>4.8500000000000001E-2</v>
      </c>
      <c r="AC6" s="114">
        <f t="shared" si="7"/>
        <v>4.8500000000000001E-2</v>
      </c>
      <c r="AD6" s="114">
        <f t="shared" si="7"/>
        <v>4.8500000000000001E-2</v>
      </c>
      <c r="AE6" s="114">
        <f t="shared" si="7"/>
        <v>4.8500000000000001E-2</v>
      </c>
      <c r="AF6" s="114">
        <f t="shared" si="7"/>
        <v>4.8500000000000001E-2</v>
      </c>
      <c r="AG6" s="114">
        <f t="shared" si="7"/>
        <v>4.8500000000000001E-2</v>
      </c>
      <c r="AH6" s="114">
        <f t="shared" ref="AH6:AM6" si="8">AG6</f>
        <v>4.8500000000000001E-2</v>
      </c>
      <c r="AI6" s="114">
        <f t="shared" si="8"/>
        <v>4.8500000000000001E-2</v>
      </c>
      <c r="AJ6" s="114">
        <f t="shared" si="8"/>
        <v>4.8500000000000001E-2</v>
      </c>
      <c r="AK6" s="114">
        <f t="shared" si="8"/>
        <v>4.8500000000000001E-2</v>
      </c>
      <c r="AL6" s="114">
        <f t="shared" si="8"/>
        <v>4.8500000000000001E-2</v>
      </c>
      <c r="AM6" s="114">
        <f t="shared" si="8"/>
        <v>4.8500000000000001E-2</v>
      </c>
      <c r="AN6" s="114">
        <f t="shared" ref="AN6:BD6" si="9">AM6</f>
        <v>4.8500000000000001E-2</v>
      </c>
      <c r="AO6" s="114">
        <f t="shared" si="9"/>
        <v>4.8500000000000001E-2</v>
      </c>
      <c r="AP6" s="114">
        <f t="shared" si="9"/>
        <v>4.8500000000000001E-2</v>
      </c>
      <c r="AQ6" s="114">
        <f t="shared" si="9"/>
        <v>4.8500000000000001E-2</v>
      </c>
      <c r="AR6" s="114">
        <f t="shared" si="9"/>
        <v>4.8500000000000001E-2</v>
      </c>
      <c r="AS6" s="114">
        <f t="shared" si="9"/>
        <v>4.8500000000000001E-2</v>
      </c>
      <c r="AT6" s="114">
        <f t="shared" si="9"/>
        <v>4.8500000000000001E-2</v>
      </c>
      <c r="AU6" s="114">
        <f t="shared" si="9"/>
        <v>4.8500000000000001E-2</v>
      </c>
      <c r="AV6" s="114">
        <f t="shared" si="9"/>
        <v>4.8500000000000001E-2</v>
      </c>
      <c r="AW6" s="114">
        <f t="shared" si="9"/>
        <v>4.8500000000000001E-2</v>
      </c>
      <c r="AX6" s="114">
        <f t="shared" si="9"/>
        <v>4.8500000000000001E-2</v>
      </c>
      <c r="AY6" s="114">
        <f t="shared" si="9"/>
        <v>4.8500000000000001E-2</v>
      </c>
      <c r="AZ6" s="114">
        <f t="shared" si="9"/>
        <v>4.8500000000000001E-2</v>
      </c>
      <c r="BA6" s="114">
        <f t="shared" si="9"/>
        <v>4.8500000000000001E-2</v>
      </c>
      <c r="BB6" s="114">
        <f t="shared" si="9"/>
        <v>4.8500000000000001E-2</v>
      </c>
      <c r="BC6" s="114">
        <f t="shared" si="9"/>
        <v>4.8500000000000001E-2</v>
      </c>
      <c r="BD6" s="114">
        <f t="shared" si="9"/>
        <v>4.8500000000000001E-2</v>
      </c>
    </row>
    <row r="7" spans="1:56" x14ac:dyDescent="0.2">
      <c r="A7" t="s">
        <v>121</v>
      </c>
      <c r="C7" t="s">
        <v>99</v>
      </c>
      <c r="D7" t="s">
        <v>86</v>
      </c>
      <c r="E7" s="119">
        <v>6.25E-2</v>
      </c>
      <c r="F7" s="114">
        <f t="shared" si="5"/>
        <v>6.25E-2</v>
      </c>
      <c r="G7" s="114">
        <f t="shared" si="0"/>
        <v>6.25E-2</v>
      </c>
      <c r="H7" s="114">
        <f t="shared" si="0"/>
        <v>6.25E-2</v>
      </c>
      <c r="I7" s="114">
        <f t="shared" si="0"/>
        <v>6.25E-2</v>
      </c>
      <c r="J7" s="114">
        <f t="shared" si="0"/>
        <v>6.25E-2</v>
      </c>
      <c r="K7" s="114">
        <f t="shared" si="0"/>
        <v>6.25E-2</v>
      </c>
      <c r="L7" s="114">
        <f t="shared" si="0"/>
        <v>6.25E-2</v>
      </c>
      <c r="M7" s="114">
        <f t="shared" si="0"/>
        <v>6.25E-2</v>
      </c>
      <c r="N7" s="114">
        <f t="shared" si="0"/>
        <v>6.25E-2</v>
      </c>
      <c r="O7" s="114">
        <f t="shared" si="0"/>
        <v>6.25E-2</v>
      </c>
      <c r="P7" s="114">
        <f t="shared" si="0"/>
        <v>6.25E-2</v>
      </c>
      <c r="Q7" s="114">
        <f t="shared" si="0"/>
        <v>6.25E-2</v>
      </c>
      <c r="R7" s="114">
        <f t="shared" si="0"/>
        <v>6.25E-2</v>
      </c>
      <c r="S7" s="114">
        <f t="shared" si="0"/>
        <v>6.25E-2</v>
      </c>
      <c r="T7" s="114">
        <f t="shared" si="0"/>
        <v>6.25E-2</v>
      </c>
      <c r="U7" s="114">
        <f t="shared" si="0"/>
        <v>6.25E-2</v>
      </c>
      <c r="V7" s="114">
        <f t="shared" si="0"/>
        <v>6.25E-2</v>
      </c>
      <c r="W7" s="114">
        <f t="shared" ref="W7:Z7" si="10">V7</f>
        <v>6.25E-2</v>
      </c>
      <c r="X7" s="114">
        <f t="shared" si="10"/>
        <v>6.25E-2</v>
      </c>
      <c r="Y7" s="114">
        <f t="shared" si="10"/>
        <v>6.25E-2</v>
      </c>
      <c r="Z7" s="114">
        <f t="shared" si="10"/>
        <v>6.25E-2</v>
      </c>
      <c r="AA7" s="114">
        <f t="shared" ref="AA7:AG7" si="11">Z7</f>
        <v>6.25E-2</v>
      </c>
      <c r="AB7" s="114">
        <f t="shared" si="11"/>
        <v>6.25E-2</v>
      </c>
      <c r="AC7" s="114">
        <f t="shared" si="11"/>
        <v>6.25E-2</v>
      </c>
      <c r="AD7" s="114">
        <f t="shared" si="11"/>
        <v>6.25E-2</v>
      </c>
      <c r="AE7" s="114">
        <f t="shared" si="11"/>
        <v>6.25E-2</v>
      </c>
      <c r="AF7" s="114">
        <f t="shared" si="11"/>
        <v>6.25E-2</v>
      </c>
      <c r="AG7" s="114">
        <f t="shared" si="11"/>
        <v>6.25E-2</v>
      </c>
      <c r="AH7" s="114">
        <f t="shared" ref="AH7:AM7" si="12">AG7</f>
        <v>6.25E-2</v>
      </c>
      <c r="AI7" s="114">
        <f t="shared" si="12"/>
        <v>6.25E-2</v>
      </c>
      <c r="AJ7" s="114">
        <f t="shared" si="12"/>
        <v>6.25E-2</v>
      </c>
      <c r="AK7" s="114">
        <f t="shared" si="12"/>
        <v>6.25E-2</v>
      </c>
      <c r="AL7" s="114">
        <f t="shared" si="12"/>
        <v>6.25E-2</v>
      </c>
      <c r="AM7" s="114">
        <f t="shared" si="12"/>
        <v>6.25E-2</v>
      </c>
      <c r="AN7" s="114">
        <f t="shared" ref="AN7:BD7" si="13">AM7</f>
        <v>6.25E-2</v>
      </c>
      <c r="AO7" s="114">
        <f t="shared" si="13"/>
        <v>6.25E-2</v>
      </c>
      <c r="AP7" s="114">
        <f t="shared" si="13"/>
        <v>6.25E-2</v>
      </c>
      <c r="AQ7" s="114">
        <f t="shared" si="13"/>
        <v>6.25E-2</v>
      </c>
      <c r="AR7" s="114">
        <f t="shared" si="13"/>
        <v>6.25E-2</v>
      </c>
      <c r="AS7" s="114">
        <f t="shared" si="13"/>
        <v>6.25E-2</v>
      </c>
      <c r="AT7" s="114">
        <f t="shared" si="13"/>
        <v>6.25E-2</v>
      </c>
      <c r="AU7" s="114">
        <f t="shared" si="13"/>
        <v>6.25E-2</v>
      </c>
      <c r="AV7" s="114">
        <f t="shared" si="13"/>
        <v>6.25E-2</v>
      </c>
      <c r="AW7" s="114">
        <f t="shared" si="13"/>
        <v>6.25E-2</v>
      </c>
      <c r="AX7" s="114">
        <f t="shared" si="13"/>
        <v>6.25E-2</v>
      </c>
      <c r="AY7" s="114">
        <f t="shared" si="13"/>
        <v>6.25E-2</v>
      </c>
      <c r="AZ7" s="114">
        <f t="shared" si="13"/>
        <v>6.25E-2</v>
      </c>
      <c r="BA7" s="114">
        <f t="shared" si="13"/>
        <v>6.25E-2</v>
      </c>
      <c r="BB7" s="114">
        <f t="shared" si="13"/>
        <v>6.25E-2</v>
      </c>
      <c r="BC7" s="114">
        <f t="shared" si="13"/>
        <v>6.25E-2</v>
      </c>
      <c r="BD7" s="114">
        <f t="shared" si="13"/>
        <v>6.25E-2</v>
      </c>
    </row>
    <row r="8" spans="1:56" x14ac:dyDescent="0.2">
      <c r="A8" t="s">
        <v>121</v>
      </c>
      <c r="C8" t="s">
        <v>100</v>
      </c>
      <c r="D8" t="s">
        <v>87</v>
      </c>
      <c r="E8" s="119">
        <v>0.03</v>
      </c>
      <c r="F8" s="114">
        <f t="shared" si="5"/>
        <v>0.03</v>
      </c>
      <c r="G8" s="114">
        <f t="shared" si="0"/>
        <v>0.03</v>
      </c>
      <c r="H8" s="114">
        <f t="shared" si="0"/>
        <v>0.03</v>
      </c>
      <c r="I8" s="114">
        <f t="shared" si="0"/>
        <v>0.03</v>
      </c>
      <c r="J8" s="114">
        <f t="shared" si="0"/>
        <v>0.03</v>
      </c>
      <c r="K8" s="114">
        <f t="shared" si="0"/>
        <v>0.03</v>
      </c>
      <c r="L8" s="114">
        <f t="shared" si="0"/>
        <v>0.03</v>
      </c>
      <c r="M8" s="114">
        <f t="shared" si="0"/>
        <v>0.03</v>
      </c>
      <c r="N8" s="114">
        <f t="shared" si="0"/>
        <v>0.03</v>
      </c>
      <c r="O8" s="114">
        <f t="shared" si="0"/>
        <v>0.03</v>
      </c>
      <c r="P8" s="114">
        <f t="shared" si="0"/>
        <v>0.03</v>
      </c>
      <c r="Q8" s="114">
        <f t="shared" si="0"/>
        <v>0.03</v>
      </c>
      <c r="R8" s="114">
        <f t="shared" si="0"/>
        <v>0.03</v>
      </c>
      <c r="S8" s="114">
        <f t="shared" si="0"/>
        <v>0.03</v>
      </c>
      <c r="T8" s="114">
        <f t="shared" si="0"/>
        <v>0.03</v>
      </c>
      <c r="U8" s="114">
        <f t="shared" si="0"/>
        <v>0.03</v>
      </c>
      <c r="V8" s="114">
        <f t="shared" si="0"/>
        <v>0.03</v>
      </c>
      <c r="W8" s="114">
        <f t="shared" ref="W8:Z8" si="14">V8</f>
        <v>0.03</v>
      </c>
      <c r="X8" s="114">
        <f t="shared" si="14"/>
        <v>0.03</v>
      </c>
      <c r="Y8" s="114">
        <f t="shared" si="14"/>
        <v>0.03</v>
      </c>
      <c r="Z8" s="114">
        <f t="shared" si="14"/>
        <v>0.03</v>
      </c>
      <c r="AA8" s="114">
        <f t="shared" ref="AA8:AG8" si="15">Z8</f>
        <v>0.03</v>
      </c>
      <c r="AB8" s="114">
        <f t="shared" si="15"/>
        <v>0.03</v>
      </c>
      <c r="AC8" s="114">
        <f t="shared" si="15"/>
        <v>0.03</v>
      </c>
      <c r="AD8" s="114">
        <f t="shared" si="15"/>
        <v>0.03</v>
      </c>
      <c r="AE8" s="114">
        <f t="shared" si="15"/>
        <v>0.03</v>
      </c>
      <c r="AF8" s="114">
        <f t="shared" si="15"/>
        <v>0.03</v>
      </c>
      <c r="AG8" s="114">
        <f t="shared" si="15"/>
        <v>0.03</v>
      </c>
      <c r="AH8" s="114">
        <f t="shared" ref="AH8:AM8" si="16">AG8</f>
        <v>0.03</v>
      </c>
      <c r="AI8" s="114">
        <f t="shared" si="16"/>
        <v>0.03</v>
      </c>
      <c r="AJ8" s="114">
        <f t="shared" si="16"/>
        <v>0.03</v>
      </c>
      <c r="AK8" s="114">
        <f t="shared" si="16"/>
        <v>0.03</v>
      </c>
      <c r="AL8" s="114">
        <f t="shared" si="16"/>
        <v>0.03</v>
      </c>
      <c r="AM8" s="114">
        <f t="shared" si="16"/>
        <v>0.03</v>
      </c>
      <c r="AN8" s="114">
        <f t="shared" ref="AN8:BD8" si="17">AM8</f>
        <v>0.03</v>
      </c>
      <c r="AO8" s="114">
        <f t="shared" si="17"/>
        <v>0.03</v>
      </c>
      <c r="AP8" s="114">
        <f t="shared" si="17"/>
        <v>0.03</v>
      </c>
      <c r="AQ8" s="114">
        <f t="shared" si="17"/>
        <v>0.03</v>
      </c>
      <c r="AR8" s="114">
        <f t="shared" si="17"/>
        <v>0.03</v>
      </c>
      <c r="AS8" s="114">
        <f t="shared" si="17"/>
        <v>0.03</v>
      </c>
      <c r="AT8" s="114">
        <f t="shared" si="17"/>
        <v>0.03</v>
      </c>
      <c r="AU8" s="114">
        <f t="shared" si="17"/>
        <v>0.03</v>
      </c>
      <c r="AV8" s="114">
        <f t="shared" si="17"/>
        <v>0.03</v>
      </c>
      <c r="AW8" s="114">
        <f t="shared" si="17"/>
        <v>0.03</v>
      </c>
      <c r="AX8" s="114">
        <f t="shared" si="17"/>
        <v>0.03</v>
      </c>
      <c r="AY8" s="114">
        <f t="shared" si="17"/>
        <v>0.03</v>
      </c>
      <c r="AZ8" s="114">
        <f t="shared" si="17"/>
        <v>0.03</v>
      </c>
      <c r="BA8" s="114">
        <f t="shared" si="17"/>
        <v>0.03</v>
      </c>
      <c r="BB8" s="114">
        <f t="shared" si="17"/>
        <v>0.03</v>
      </c>
      <c r="BC8" s="114">
        <f t="shared" si="17"/>
        <v>0.03</v>
      </c>
      <c r="BD8" s="114">
        <f t="shared" si="17"/>
        <v>0.03</v>
      </c>
    </row>
    <row r="9" spans="1:56" x14ac:dyDescent="0.2">
      <c r="A9" t="s">
        <v>120</v>
      </c>
      <c r="C9" t="s">
        <v>96</v>
      </c>
      <c r="D9" t="s">
        <v>88</v>
      </c>
      <c r="E9" s="120">
        <v>0.04</v>
      </c>
      <c r="F9" s="114">
        <f t="shared" si="5"/>
        <v>0.04</v>
      </c>
      <c r="G9" s="114">
        <f t="shared" si="0"/>
        <v>0.04</v>
      </c>
      <c r="H9" s="114">
        <f t="shared" si="0"/>
        <v>0.04</v>
      </c>
      <c r="I9" s="114">
        <f t="shared" si="0"/>
        <v>0.04</v>
      </c>
      <c r="J9" s="114">
        <f t="shared" si="0"/>
        <v>0.04</v>
      </c>
      <c r="K9" s="114">
        <f t="shared" si="0"/>
        <v>0.04</v>
      </c>
      <c r="L9" s="114">
        <f t="shared" si="0"/>
        <v>0.04</v>
      </c>
      <c r="M9" s="114">
        <f t="shared" si="0"/>
        <v>0.04</v>
      </c>
      <c r="N9" s="114">
        <f t="shared" si="0"/>
        <v>0.04</v>
      </c>
      <c r="O9" s="114">
        <f t="shared" si="0"/>
        <v>0.04</v>
      </c>
      <c r="P9" s="114">
        <f t="shared" si="0"/>
        <v>0.04</v>
      </c>
      <c r="Q9" s="114">
        <f t="shared" si="0"/>
        <v>0.04</v>
      </c>
      <c r="R9" s="114">
        <f t="shared" si="0"/>
        <v>0.04</v>
      </c>
      <c r="S9" s="114">
        <f t="shared" si="0"/>
        <v>0.04</v>
      </c>
      <c r="T9" s="114">
        <f t="shared" si="0"/>
        <v>0.04</v>
      </c>
      <c r="U9" s="114">
        <f t="shared" si="0"/>
        <v>0.04</v>
      </c>
      <c r="V9" s="114">
        <f t="shared" si="0"/>
        <v>0.04</v>
      </c>
      <c r="W9" s="114">
        <f t="shared" ref="W9:Z9" si="18">V9</f>
        <v>0.04</v>
      </c>
      <c r="X9" s="114">
        <f t="shared" si="18"/>
        <v>0.04</v>
      </c>
      <c r="Y9" s="114">
        <f t="shared" si="18"/>
        <v>0.04</v>
      </c>
      <c r="Z9" s="114">
        <f t="shared" si="18"/>
        <v>0.04</v>
      </c>
      <c r="AA9" s="114">
        <f t="shared" ref="AA9:AG9" si="19">Z9</f>
        <v>0.04</v>
      </c>
      <c r="AB9" s="114">
        <f t="shared" si="19"/>
        <v>0.04</v>
      </c>
      <c r="AC9" s="114">
        <f t="shared" si="19"/>
        <v>0.04</v>
      </c>
      <c r="AD9" s="114">
        <f t="shared" si="19"/>
        <v>0.04</v>
      </c>
      <c r="AE9" s="114">
        <f t="shared" si="19"/>
        <v>0.04</v>
      </c>
      <c r="AF9" s="114">
        <f t="shared" si="19"/>
        <v>0.04</v>
      </c>
      <c r="AG9" s="114">
        <f t="shared" si="19"/>
        <v>0.04</v>
      </c>
      <c r="AH9" s="114">
        <f t="shared" ref="AH9:AM9" si="20">AG9</f>
        <v>0.04</v>
      </c>
      <c r="AI9" s="114">
        <f t="shared" si="20"/>
        <v>0.04</v>
      </c>
      <c r="AJ9" s="114">
        <f t="shared" si="20"/>
        <v>0.04</v>
      </c>
      <c r="AK9" s="114">
        <f t="shared" si="20"/>
        <v>0.04</v>
      </c>
      <c r="AL9" s="114">
        <f t="shared" si="20"/>
        <v>0.04</v>
      </c>
      <c r="AM9" s="114">
        <f t="shared" si="20"/>
        <v>0.04</v>
      </c>
      <c r="AN9" s="114">
        <f t="shared" ref="AN9:BD9" si="21">AM9</f>
        <v>0.04</v>
      </c>
      <c r="AO9" s="114">
        <f t="shared" si="21"/>
        <v>0.04</v>
      </c>
      <c r="AP9" s="114">
        <f t="shared" si="21"/>
        <v>0.04</v>
      </c>
      <c r="AQ9" s="114">
        <f t="shared" si="21"/>
        <v>0.04</v>
      </c>
      <c r="AR9" s="114">
        <f t="shared" si="21"/>
        <v>0.04</v>
      </c>
      <c r="AS9" s="114">
        <f t="shared" si="21"/>
        <v>0.04</v>
      </c>
      <c r="AT9" s="114">
        <f t="shared" si="21"/>
        <v>0.04</v>
      </c>
      <c r="AU9" s="114">
        <f t="shared" si="21"/>
        <v>0.04</v>
      </c>
      <c r="AV9" s="114">
        <f t="shared" si="21"/>
        <v>0.04</v>
      </c>
      <c r="AW9" s="114">
        <f t="shared" si="21"/>
        <v>0.04</v>
      </c>
      <c r="AX9" s="114">
        <f t="shared" si="21"/>
        <v>0.04</v>
      </c>
      <c r="AY9" s="114">
        <f t="shared" si="21"/>
        <v>0.04</v>
      </c>
      <c r="AZ9" s="114">
        <f t="shared" si="21"/>
        <v>0.04</v>
      </c>
      <c r="BA9" s="114">
        <f t="shared" si="21"/>
        <v>0.04</v>
      </c>
      <c r="BB9" s="114">
        <f t="shared" si="21"/>
        <v>0.04</v>
      </c>
      <c r="BC9" s="114">
        <f t="shared" si="21"/>
        <v>0.04</v>
      </c>
      <c r="BD9" s="114">
        <f t="shared" si="21"/>
        <v>0.04</v>
      </c>
    </row>
    <row r="11" spans="1:56" x14ac:dyDescent="0.2">
      <c r="D11" s="123" t="s">
        <v>82</v>
      </c>
    </row>
    <row r="12" spans="1:56" x14ac:dyDescent="0.2">
      <c r="D12" s="2" t="s">
        <v>117</v>
      </c>
    </row>
    <row r="13" spans="1:56" x14ac:dyDescent="0.2">
      <c r="A13" t="s">
        <v>123</v>
      </c>
      <c r="C13" t="s">
        <v>101</v>
      </c>
      <c r="D13" t="s">
        <v>74</v>
      </c>
      <c r="E13" s="125">
        <v>142569</v>
      </c>
      <c r="F13" s="117">
        <f>E32</f>
        <v>148196.64441181347</v>
      </c>
      <c r="G13" s="117">
        <f t="shared" ref="G13:V13" si="22">F32</f>
        <v>154002.64441181347</v>
      </c>
      <c r="H13" s="117">
        <f t="shared" si="22"/>
        <v>159989.64441181347</v>
      </c>
      <c r="I13" s="117">
        <f t="shared" si="22"/>
        <v>166161.64441181347</v>
      </c>
      <c r="J13" s="117">
        <f t="shared" si="22"/>
        <v>172521.64441181347</v>
      </c>
      <c r="K13" s="117">
        <f t="shared" si="22"/>
        <v>179071.64441181347</v>
      </c>
      <c r="L13" s="117">
        <f t="shared" si="22"/>
        <v>185816.64441181347</v>
      </c>
      <c r="M13" s="117">
        <f t="shared" si="22"/>
        <v>192758.64441181347</v>
      </c>
      <c r="N13" s="117">
        <f t="shared" si="22"/>
        <v>199901.64441181347</v>
      </c>
      <c r="O13" s="117">
        <f t="shared" si="22"/>
        <v>207247.64441181347</v>
      </c>
      <c r="P13" s="117">
        <f t="shared" si="22"/>
        <v>214797.64441181347</v>
      </c>
      <c r="Q13" s="117">
        <f t="shared" si="22"/>
        <v>222555.64441181347</v>
      </c>
      <c r="R13" s="117">
        <f t="shared" si="22"/>
        <v>230522.64441181347</v>
      </c>
      <c r="S13" s="117">
        <f t="shared" si="22"/>
        <v>238700.64441181347</v>
      </c>
      <c r="T13" s="117">
        <f t="shared" si="22"/>
        <v>247091.64441181347</v>
      </c>
      <c r="U13" s="117">
        <f t="shared" si="22"/>
        <v>255695.64441181347</v>
      </c>
      <c r="V13" s="117">
        <f t="shared" si="22"/>
        <v>264512.64441181347</v>
      </c>
      <c r="W13" s="117">
        <f t="shared" ref="W13:Z13" si="23">V32</f>
        <v>273543.64441181347</v>
      </c>
      <c r="X13" s="117">
        <f t="shared" si="23"/>
        <v>282788.64441181347</v>
      </c>
      <c r="Y13" s="117">
        <f t="shared" si="23"/>
        <v>292246.64441181347</v>
      </c>
      <c r="Z13" s="117">
        <f t="shared" si="23"/>
        <v>301916.64441181347</v>
      </c>
      <c r="AA13" s="117">
        <f t="shared" ref="AA13:AG13" si="24">Z32</f>
        <v>311796.64441181347</v>
      </c>
      <c r="AB13" s="117">
        <f t="shared" si="24"/>
        <v>321884.64441181347</v>
      </c>
      <c r="AC13" s="117">
        <f t="shared" si="24"/>
        <v>332175.64441181347</v>
      </c>
      <c r="AD13" s="117">
        <f t="shared" si="24"/>
        <v>342665.64441181347</v>
      </c>
      <c r="AE13" s="117">
        <f t="shared" si="24"/>
        <v>353351.64441181347</v>
      </c>
      <c r="AF13" s="117">
        <f t="shared" si="24"/>
        <v>364226.64441181347</v>
      </c>
      <c r="AG13" s="117">
        <f t="shared" si="24"/>
        <v>375284.64441181347</v>
      </c>
      <c r="AH13" s="117">
        <f t="shared" ref="AH13:AM13" si="25">AG32</f>
        <v>386516.64441181347</v>
      </c>
      <c r="AI13" s="117">
        <f t="shared" si="25"/>
        <v>397914.64441181347</v>
      </c>
      <c r="AJ13" s="117">
        <f t="shared" si="25"/>
        <v>409469.64441181347</v>
      </c>
      <c r="AK13" s="117">
        <f t="shared" si="25"/>
        <v>421168.64441181347</v>
      </c>
      <c r="AL13" s="117">
        <f t="shared" si="25"/>
        <v>432998.64441181347</v>
      </c>
      <c r="AM13" s="117">
        <f t="shared" si="25"/>
        <v>444945.64441181347</v>
      </c>
      <c r="AN13" s="117">
        <f t="shared" ref="AN13:BD13" si="26">AM32</f>
        <v>456993.64441181347</v>
      </c>
      <c r="AO13" s="117">
        <f t="shared" si="26"/>
        <v>469125.64441181347</v>
      </c>
      <c r="AP13" s="117">
        <f t="shared" si="26"/>
        <v>481320.64441181347</v>
      </c>
      <c r="AQ13" s="117">
        <f t="shared" si="26"/>
        <v>493556.64441181347</v>
      </c>
      <c r="AR13" s="117">
        <f t="shared" si="26"/>
        <v>505810.64441181347</v>
      </c>
      <c r="AS13" s="117">
        <f t="shared" si="26"/>
        <v>518056.64441181347</v>
      </c>
      <c r="AT13" s="117">
        <f t="shared" si="26"/>
        <v>530266.64441181347</v>
      </c>
      <c r="AU13" s="117">
        <f t="shared" si="26"/>
        <v>542409.64441181347</v>
      </c>
      <c r="AV13" s="117">
        <f t="shared" si="26"/>
        <v>554450.64441181347</v>
      </c>
      <c r="AW13" s="117">
        <f t="shared" si="26"/>
        <v>566352.64441181347</v>
      </c>
      <c r="AX13" s="117">
        <f t="shared" si="26"/>
        <v>578075.64441181347</v>
      </c>
      <c r="AY13" s="117">
        <f t="shared" si="26"/>
        <v>589576.64441181347</v>
      </c>
      <c r="AZ13" s="117">
        <f t="shared" si="26"/>
        <v>600808.64441181347</v>
      </c>
      <c r="BA13" s="117">
        <f t="shared" si="26"/>
        <v>611720.64441181347</v>
      </c>
      <c r="BB13" s="117">
        <f t="shared" si="26"/>
        <v>622255.64441181347</v>
      </c>
      <c r="BC13" s="117">
        <f t="shared" si="26"/>
        <v>632355.64441181347</v>
      </c>
      <c r="BD13" s="117">
        <f t="shared" si="26"/>
        <v>641955.64441181347</v>
      </c>
    </row>
    <row r="14" spans="1:56" x14ac:dyDescent="0.2">
      <c r="A14" t="s">
        <v>122</v>
      </c>
      <c r="C14" t="s">
        <v>102</v>
      </c>
      <c r="D14" t="s">
        <v>75</v>
      </c>
      <c r="E14" s="118">
        <f>'Data Input'!AB12</f>
        <v>113801</v>
      </c>
      <c r="F14" s="125">
        <f>E33</f>
        <v>116367</v>
      </c>
      <c r="G14" s="117">
        <f t="shared" ref="G14:V14" si="27">F33</f>
        <v>120785</v>
      </c>
      <c r="H14" s="117">
        <f t="shared" si="27"/>
        <v>125335</v>
      </c>
      <c r="I14" s="117">
        <f t="shared" si="27"/>
        <v>130018</v>
      </c>
      <c r="J14" s="117">
        <f t="shared" si="27"/>
        <v>134835</v>
      </c>
      <c r="K14" s="117">
        <f t="shared" si="27"/>
        <v>139787</v>
      </c>
      <c r="L14" s="117">
        <f t="shared" si="27"/>
        <v>144875</v>
      </c>
      <c r="M14" s="117">
        <f t="shared" si="27"/>
        <v>150100</v>
      </c>
      <c r="N14" s="117">
        <f t="shared" si="27"/>
        <v>155461</v>
      </c>
      <c r="O14" s="117">
        <f t="shared" si="27"/>
        <v>160958</v>
      </c>
      <c r="P14" s="117">
        <f t="shared" si="27"/>
        <v>166592</v>
      </c>
      <c r="Q14" s="117">
        <f t="shared" si="27"/>
        <v>172360</v>
      </c>
      <c r="R14" s="117">
        <f t="shared" si="27"/>
        <v>178262</v>
      </c>
      <c r="S14" s="117">
        <f t="shared" si="27"/>
        <v>184296</v>
      </c>
      <c r="T14" s="117">
        <f t="shared" si="27"/>
        <v>190458</v>
      </c>
      <c r="U14" s="117">
        <f t="shared" si="27"/>
        <v>196746</v>
      </c>
      <c r="V14" s="117">
        <f t="shared" si="27"/>
        <v>203156</v>
      </c>
      <c r="W14" s="117">
        <f t="shared" ref="W14:Z14" si="28">V33</f>
        <v>209683</v>
      </c>
      <c r="X14" s="117">
        <f t="shared" si="28"/>
        <v>216322</v>
      </c>
      <c r="Y14" s="117">
        <f t="shared" si="28"/>
        <v>223067</v>
      </c>
      <c r="Z14" s="117">
        <f t="shared" si="28"/>
        <v>229911</v>
      </c>
      <c r="AA14" s="117">
        <f t="shared" ref="AA14:AG14" si="29">Z33</f>
        <v>236844</v>
      </c>
      <c r="AB14" s="117">
        <f t="shared" si="29"/>
        <v>243858</v>
      </c>
      <c r="AC14" s="117">
        <f t="shared" si="29"/>
        <v>250941</v>
      </c>
      <c r="AD14" s="117">
        <f t="shared" si="29"/>
        <v>258081</v>
      </c>
      <c r="AE14" s="117">
        <f t="shared" si="29"/>
        <v>265265</v>
      </c>
      <c r="AF14" s="117">
        <f t="shared" si="29"/>
        <v>272477</v>
      </c>
      <c r="AG14" s="117">
        <f t="shared" si="29"/>
        <v>279701</v>
      </c>
      <c r="AH14" s="117">
        <f t="shared" ref="AH14:AM14" si="30">AG33</f>
        <v>286917</v>
      </c>
      <c r="AI14" s="117">
        <f t="shared" si="30"/>
        <v>294105</v>
      </c>
      <c r="AJ14" s="117">
        <f t="shared" si="30"/>
        <v>301242</v>
      </c>
      <c r="AK14" s="117">
        <f t="shared" si="30"/>
        <v>308302</v>
      </c>
      <c r="AL14" s="117">
        <f t="shared" si="30"/>
        <v>315258</v>
      </c>
      <c r="AM14" s="117">
        <f t="shared" si="30"/>
        <v>322078</v>
      </c>
      <c r="AN14" s="117">
        <f t="shared" ref="AN14:BD14" si="31">AM33</f>
        <v>328729</v>
      </c>
      <c r="AO14" s="117">
        <f t="shared" si="31"/>
        <v>335175</v>
      </c>
      <c r="AP14" s="117">
        <f t="shared" si="31"/>
        <v>341376</v>
      </c>
      <c r="AQ14" s="117">
        <f t="shared" si="31"/>
        <v>347287</v>
      </c>
      <c r="AR14" s="117">
        <f t="shared" si="31"/>
        <v>352861</v>
      </c>
      <c r="AS14" s="117">
        <f t="shared" si="31"/>
        <v>358046</v>
      </c>
      <c r="AT14" s="117">
        <f t="shared" si="31"/>
        <v>362785</v>
      </c>
      <c r="AU14" s="117">
        <f t="shared" si="31"/>
        <v>367017</v>
      </c>
      <c r="AV14" s="117">
        <f t="shared" si="31"/>
        <v>370676</v>
      </c>
      <c r="AW14" s="117">
        <f t="shared" si="31"/>
        <v>373689</v>
      </c>
      <c r="AX14" s="117">
        <f t="shared" si="31"/>
        <v>375976</v>
      </c>
      <c r="AY14" s="117">
        <f t="shared" si="31"/>
        <v>377454</v>
      </c>
      <c r="AZ14" s="117">
        <f t="shared" si="31"/>
        <v>378030</v>
      </c>
      <c r="BA14" s="117">
        <f t="shared" si="31"/>
        <v>377605</v>
      </c>
      <c r="BB14" s="117">
        <f t="shared" si="31"/>
        <v>376071</v>
      </c>
      <c r="BC14" s="117">
        <f t="shared" si="31"/>
        <v>373312</v>
      </c>
      <c r="BD14" s="117">
        <f t="shared" si="31"/>
        <v>369202</v>
      </c>
    </row>
    <row r="15" spans="1:56" x14ac:dyDescent="0.2">
      <c r="A15" t="s">
        <v>122</v>
      </c>
      <c r="C15" t="s">
        <v>103</v>
      </c>
      <c r="D15" t="s">
        <v>118</v>
      </c>
      <c r="E15" s="118">
        <f>'Data Input'!AB26</f>
        <v>154476</v>
      </c>
      <c r="F15" s="125">
        <f>E34</f>
        <v>171420</v>
      </c>
      <c r="G15" s="117">
        <f t="shared" ref="G15:V15" si="32">F34</f>
        <v>179701</v>
      </c>
      <c r="H15" s="117">
        <f t="shared" si="32"/>
        <v>188368</v>
      </c>
      <c r="I15" s="117">
        <f t="shared" si="32"/>
        <v>197438</v>
      </c>
      <c r="J15" s="117">
        <f t="shared" si="32"/>
        <v>206930</v>
      </c>
      <c r="K15" s="117">
        <f t="shared" si="32"/>
        <v>216863</v>
      </c>
      <c r="L15" s="117">
        <f t="shared" si="32"/>
        <v>227258</v>
      </c>
      <c r="M15" s="117">
        <f t="shared" si="32"/>
        <v>238136</v>
      </c>
      <c r="N15" s="117">
        <f t="shared" si="32"/>
        <v>249519</v>
      </c>
      <c r="O15" s="117">
        <f t="shared" si="32"/>
        <v>261430</v>
      </c>
      <c r="P15" s="117">
        <f t="shared" si="32"/>
        <v>273894</v>
      </c>
      <c r="Q15" s="117">
        <f t="shared" si="32"/>
        <v>285060</v>
      </c>
      <c r="R15" s="117">
        <f t="shared" si="32"/>
        <v>295368</v>
      </c>
      <c r="S15" s="117">
        <f t="shared" si="32"/>
        <v>305894</v>
      </c>
      <c r="T15" s="117">
        <f t="shared" si="32"/>
        <v>316681</v>
      </c>
      <c r="U15" s="117">
        <f t="shared" si="32"/>
        <v>327743</v>
      </c>
      <c r="V15" s="117">
        <f t="shared" si="32"/>
        <v>339079</v>
      </c>
      <c r="W15" s="117">
        <f t="shared" ref="W15:Z15" si="33">V34</f>
        <v>350690</v>
      </c>
      <c r="X15" s="117">
        <f t="shared" si="33"/>
        <v>362579</v>
      </c>
      <c r="Y15" s="117">
        <f t="shared" si="33"/>
        <v>374742</v>
      </c>
      <c r="Z15" s="117">
        <f t="shared" si="33"/>
        <v>387179</v>
      </c>
      <c r="AA15" s="117">
        <f t="shared" ref="AA15:AG15" si="34">Z34</f>
        <v>399888</v>
      </c>
      <c r="AB15" s="117">
        <f t="shared" si="34"/>
        <v>412866</v>
      </c>
      <c r="AC15" s="117">
        <f t="shared" si="34"/>
        <v>426108</v>
      </c>
      <c r="AD15" s="117">
        <f t="shared" si="34"/>
        <v>439609</v>
      </c>
      <c r="AE15" s="117">
        <f t="shared" si="34"/>
        <v>453362</v>
      </c>
      <c r="AF15" s="117">
        <f t="shared" si="34"/>
        <v>467361</v>
      </c>
      <c r="AG15" s="117">
        <f t="shared" si="34"/>
        <v>481595</v>
      </c>
      <c r="AH15" s="117">
        <f t="shared" ref="AH15:AM15" si="35">AG34</f>
        <v>496061</v>
      </c>
      <c r="AI15" s="117">
        <f t="shared" si="35"/>
        <v>510741</v>
      </c>
      <c r="AJ15" s="117">
        <f t="shared" si="35"/>
        <v>525624</v>
      </c>
      <c r="AK15" s="117">
        <f t="shared" si="35"/>
        <v>540699</v>
      </c>
      <c r="AL15" s="117">
        <f t="shared" si="35"/>
        <v>555945</v>
      </c>
      <c r="AM15" s="117">
        <f t="shared" si="35"/>
        <v>571342</v>
      </c>
      <c r="AN15" s="117">
        <f t="shared" ref="AN15:BD15" si="36">AM34</f>
        <v>586876</v>
      </c>
      <c r="AO15" s="117">
        <f t="shared" si="36"/>
        <v>602520</v>
      </c>
      <c r="AP15" s="117">
        <f t="shared" si="36"/>
        <v>618250</v>
      </c>
      <c r="AQ15" s="117">
        <f t="shared" si="36"/>
        <v>634038</v>
      </c>
      <c r="AR15" s="117">
        <f t="shared" si="36"/>
        <v>649855</v>
      </c>
      <c r="AS15" s="117">
        <f t="shared" si="36"/>
        <v>665666</v>
      </c>
      <c r="AT15" s="117">
        <f t="shared" si="36"/>
        <v>681438</v>
      </c>
      <c r="AU15" s="117">
        <f t="shared" si="36"/>
        <v>697128</v>
      </c>
      <c r="AV15" s="117">
        <f t="shared" si="36"/>
        <v>712695</v>
      </c>
      <c r="AW15" s="117">
        <f t="shared" si="36"/>
        <v>728090</v>
      </c>
      <c r="AX15" s="117">
        <f t="shared" si="36"/>
        <v>743262</v>
      </c>
      <c r="AY15" s="117">
        <f t="shared" si="36"/>
        <v>758157</v>
      </c>
      <c r="AZ15" s="117">
        <f t="shared" si="36"/>
        <v>772711</v>
      </c>
      <c r="BA15" s="117">
        <f t="shared" si="36"/>
        <v>786864</v>
      </c>
      <c r="BB15" s="117">
        <f t="shared" si="36"/>
        <v>800542</v>
      </c>
      <c r="BC15" s="117">
        <f t="shared" si="36"/>
        <v>813668</v>
      </c>
      <c r="BD15" s="117">
        <f t="shared" si="36"/>
        <v>826161</v>
      </c>
    </row>
    <row r="16" spans="1:56" x14ac:dyDescent="0.2"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</row>
    <row r="17" spans="1:56" x14ac:dyDescent="0.2">
      <c r="A17" t="s">
        <v>122</v>
      </c>
      <c r="C17" t="s">
        <v>147</v>
      </c>
      <c r="D17" t="s">
        <v>76</v>
      </c>
      <c r="E17" s="125">
        <f>'Data Input'!AC32</f>
        <v>1615</v>
      </c>
      <c r="F17" s="117">
        <f>ROUND(E17*(1+F8),0)</f>
        <v>1663</v>
      </c>
      <c r="G17" s="117">
        <f t="shared" ref="G17:V17" si="37">ROUND(F17*(1+G8),0)</f>
        <v>1713</v>
      </c>
      <c r="H17" s="117">
        <f t="shared" si="37"/>
        <v>1764</v>
      </c>
      <c r="I17" s="117">
        <f t="shared" si="37"/>
        <v>1817</v>
      </c>
      <c r="J17" s="117">
        <f t="shared" si="37"/>
        <v>1872</v>
      </c>
      <c r="K17" s="117">
        <f t="shared" si="37"/>
        <v>1928</v>
      </c>
      <c r="L17" s="117">
        <f t="shared" si="37"/>
        <v>1986</v>
      </c>
      <c r="M17" s="117">
        <f t="shared" si="37"/>
        <v>2046</v>
      </c>
      <c r="N17" s="117">
        <f t="shared" si="37"/>
        <v>2107</v>
      </c>
      <c r="O17" s="117">
        <f t="shared" si="37"/>
        <v>2170</v>
      </c>
      <c r="P17" s="117">
        <f t="shared" si="37"/>
        <v>2235</v>
      </c>
      <c r="Q17" s="117">
        <f t="shared" si="37"/>
        <v>2302</v>
      </c>
      <c r="R17" s="117">
        <f t="shared" si="37"/>
        <v>2371</v>
      </c>
      <c r="S17" s="117">
        <f t="shared" si="37"/>
        <v>2442</v>
      </c>
      <c r="T17" s="117">
        <f t="shared" si="37"/>
        <v>2515</v>
      </c>
      <c r="U17" s="117">
        <f t="shared" si="37"/>
        <v>2590</v>
      </c>
      <c r="V17" s="117">
        <f t="shared" si="37"/>
        <v>2668</v>
      </c>
      <c r="W17" s="117">
        <f t="shared" ref="W17:Z17" si="38">ROUND(V17*(1+W8),0)</f>
        <v>2748</v>
      </c>
      <c r="X17" s="117">
        <f t="shared" si="38"/>
        <v>2830</v>
      </c>
      <c r="Y17" s="117">
        <f t="shared" si="38"/>
        <v>2915</v>
      </c>
      <c r="Z17" s="117">
        <f t="shared" si="38"/>
        <v>3002</v>
      </c>
      <c r="AA17" s="117">
        <f t="shared" ref="AA17:AG17" si="39">ROUND(Z17*(1+AA8),0)</f>
        <v>3092</v>
      </c>
      <c r="AB17" s="117">
        <f t="shared" si="39"/>
        <v>3185</v>
      </c>
      <c r="AC17" s="117">
        <f t="shared" si="39"/>
        <v>3281</v>
      </c>
      <c r="AD17" s="117">
        <f t="shared" si="39"/>
        <v>3379</v>
      </c>
      <c r="AE17" s="117">
        <f t="shared" si="39"/>
        <v>3480</v>
      </c>
      <c r="AF17" s="117">
        <f t="shared" si="39"/>
        <v>3584</v>
      </c>
      <c r="AG17" s="117">
        <f t="shared" si="39"/>
        <v>3692</v>
      </c>
      <c r="AH17" s="117">
        <f t="shared" ref="AH17:AM17" si="40">ROUND(AG17*(1+AH8),0)</f>
        <v>3803</v>
      </c>
      <c r="AI17" s="117">
        <f t="shared" si="40"/>
        <v>3917</v>
      </c>
      <c r="AJ17" s="117">
        <f t="shared" si="40"/>
        <v>4035</v>
      </c>
      <c r="AK17" s="117">
        <f t="shared" si="40"/>
        <v>4156</v>
      </c>
      <c r="AL17" s="117">
        <f t="shared" si="40"/>
        <v>4281</v>
      </c>
      <c r="AM17" s="117">
        <f t="shared" si="40"/>
        <v>4409</v>
      </c>
      <c r="AN17" s="117">
        <f t="shared" ref="AN17:BD17" si="41">ROUND(AM17*(1+AN8),0)</f>
        <v>4541</v>
      </c>
      <c r="AO17" s="117">
        <f t="shared" si="41"/>
        <v>4677</v>
      </c>
      <c r="AP17" s="117">
        <f t="shared" si="41"/>
        <v>4817</v>
      </c>
      <c r="AQ17" s="117">
        <f t="shared" si="41"/>
        <v>4962</v>
      </c>
      <c r="AR17" s="117">
        <f t="shared" si="41"/>
        <v>5111</v>
      </c>
      <c r="AS17" s="117">
        <f t="shared" si="41"/>
        <v>5264</v>
      </c>
      <c r="AT17" s="117">
        <f t="shared" si="41"/>
        <v>5422</v>
      </c>
      <c r="AU17" s="117">
        <f t="shared" si="41"/>
        <v>5585</v>
      </c>
      <c r="AV17" s="117">
        <f t="shared" si="41"/>
        <v>5753</v>
      </c>
      <c r="AW17" s="117">
        <f t="shared" si="41"/>
        <v>5926</v>
      </c>
      <c r="AX17" s="117">
        <f t="shared" si="41"/>
        <v>6104</v>
      </c>
      <c r="AY17" s="117">
        <f t="shared" si="41"/>
        <v>6287</v>
      </c>
      <c r="AZ17" s="117">
        <f t="shared" si="41"/>
        <v>6476</v>
      </c>
      <c r="BA17" s="117">
        <f t="shared" si="41"/>
        <v>6670</v>
      </c>
      <c r="BB17" s="117">
        <f t="shared" si="41"/>
        <v>6870</v>
      </c>
      <c r="BC17" s="117">
        <f t="shared" si="41"/>
        <v>7076</v>
      </c>
      <c r="BD17" s="117">
        <f t="shared" si="41"/>
        <v>7288</v>
      </c>
    </row>
    <row r="18" spans="1:56" x14ac:dyDescent="0.2">
      <c r="A18" t="s">
        <v>157</v>
      </c>
      <c r="C18" t="s">
        <v>148</v>
      </c>
      <c r="D18" s="94" t="s">
        <v>149</v>
      </c>
      <c r="E18" s="118"/>
      <c r="F18" s="117"/>
      <c r="G18" s="117"/>
      <c r="H18" s="117">
        <f>MAX(H22,-H17)</f>
        <v>0</v>
      </c>
      <c r="I18" s="117">
        <f t="shared" ref="I18:BD18" si="42">MAX(I22,-I17)</f>
        <v>0</v>
      </c>
      <c r="J18" s="117">
        <f t="shared" si="42"/>
        <v>0</v>
      </c>
      <c r="K18" s="117">
        <f t="shared" si="42"/>
        <v>0</v>
      </c>
      <c r="L18" s="117">
        <f t="shared" si="42"/>
        <v>0</v>
      </c>
      <c r="M18" s="117">
        <f t="shared" si="42"/>
        <v>0</v>
      </c>
      <c r="N18" s="117">
        <f t="shared" si="42"/>
        <v>0</v>
      </c>
      <c r="O18" s="117">
        <f t="shared" si="42"/>
        <v>0</v>
      </c>
      <c r="P18" s="117">
        <f t="shared" si="42"/>
        <v>-909.5</v>
      </c>
      <c r="Q18" s="117">
        <f t="shared" si="42"/>
        <v>-1562</v>
      </c>
      <c r="R18" s="117">
        <f t="shared" si="42"/>
        <v>-1662</v>
      </c>
      <c r="S18" s="117">
        <f t="shared" si="42"/>
        <v>-1742.5</v>
      </c>
      <c r="T18" s="117">
        <f t="shared" si="42"/>
        <v>-1819</v>
      </c>
      <c r="U18" s="117">
        <f t="shared" si="42"/>
        <v>-1899</v>
      </c>
      <c r="V18" s="117">
        <f t="shared" si="42"/>
        <v>-1981</v>
      </c>
      <c r="W18" s="117">
        <f t="shared" si="42"/>
        <v>-2064.5</v>
      </c>
      <c r="X18" s="117">
        <f t="shared" si="42"/>
        <v>-2152</v>
      </c>
      <c r="Y18" s="117">
        <f t="shared" si="42"/>
        <v>-2242</v>
      </c>
      <c r="Z18" s="117">
        <f t="shared" si="42"/>
        <v>-2333.5</v>
      </c>
      <c r="AA18" s="117">
        <f t="shared" si="42"/>
        <v>-2428</v>
      </c>
      <c r="AB18" s="117">
        <f t="shared" si="42"/>
        <v>-2525.5</v>
      </c>
      <c r="AC18" s="117">
        <f t="shared" si="42"/>
        <v>-2626.5</v>
      </c>
      <c r="AD18" s="117">
        <f t="shared" si="42"/>
        <v>-2730.5</v>
      </c>
      <c r="AE18" s="117">
        <f t="shared" si="42"/>
        <v>-2836.5</v>
      </c>
      <c r="AF18" s="117">
        <f t="shared" si="42"/>
        <v>-2946</v>
      </c>
      <c r="AG18" s="117">
        <f t="shared" si="42"/>
        <v>-3056</v>
      </c>
      <c r="AH18" s="117">
        <f t="shared" si="42"/>
        <v>-3172</v>
      </c>
      <c r="AI18" s="117">
        <f t="shared" si="42"/>
        <v>-3290</v>
      </c>
      <c r="AJ18" s="117">
        <f t="shared" si="42"/>
        <v>-3409.5</v>
      </c>
      <c r="AK18" s="117">
        <f t="shared" si="42"/>
        <v>-3533.5</v>
      </c>
      <c r="AL18" s="117">
        <f t="shared" si="42"/>
        <v>-3661</v>
      </c>
      <c r="AM18" s="117">
        <f t="shared" si="42"/>
        <v>-3788.5</v>
      </c>
      <c r="AN18" s="117">
        <f t="shared" si="42"/>
        <v>-3920.5</v>
      </c>
      <c r="AO18" s="117">
        <f t="shared" si="42"/>
        <v>-4055</v>
      </c>
      <c r="AP18" s="117">
        <f t="shared" si="42"/>
        <v>-4192</v>
      </c>
      <c r="AQ18" s="117">
        <f t="shared" si="42"/>
        <v>-4332</v>
      </c>
      <c r="AR18" s="117">
        <f t="shared" si="42"/>
        <v>-4474.5</v>
      </c>
      <c r="AS18" s="117">
        <f t="shared" si="42"/>
        <v>-4618</v>
      </c>
      <c r="AT18" s="117">
        <f t="shared" si="42"/>
        <v>-4766</v>
      </c>
      <c r="AU18" s="117">
        <f t="shared" si="42"/>
        <v>-4915</v>
      </c>
      <c r="AV18" s="117">
        <f t="shared" si="42"/>
        <v>-5066.5</v>
      </c>
      <c r="AW18" s="117">
        <f t="shared" si="42"/>
        <v>-5219.5</v>
      </c>
      <c r="AX18" s="117">
        <f t="shared" si="42"/>
        <v>-5374.5</v>
      </c>
      <c r="AY18" s="117">
        <f t="shared" si="42"/>
        <v>-5531.5</v>
      </c>
      <c r="AZ18" s="117">
        <f t="shared" si="42"/>
        <v>-5687.5</v>
      </c>
      <c r="BA18" s="117">
        <f t="shared" si="42"/>
        <v>-5845.5</v>
      </c>
      <c r="BB18" s="117">
        <f t="shared" si="42"/>
        <v>-6004.5</v>
      </c>
      <c r="BC18" s="117">
        <f t="shared" si="42"/>
        <v>-6163.5</v>
      </c>
      <c r="BD18" s="117">
        <f t="shared" si="42"/>
        <v>-6322</v>
      </c>
    </row>
    <row r="19" spans="1:56" x14ac:dyDescent="0.2">
      <c r="A19" t="s">
        <v>163</v>
      </c>
      <c r="C19" t="s">
        <v>161</v>
      </c>
      <c r="D19" s="94" t="s">
        <v>162</v>
      </c>
      <c r="E19" s="118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</row>
    <row r="20" spans="1:56" x14ac:dyDescent="0.2">
      <c r="A20" t="s">
        <v>164</v>
      </c>
      <c r="C20" t="s">
        <v>166</v>
      </c>
      <c r="D20" s="94" t="s">
        <v>165</v>
      </c>
      <c r="E20" s="121">
        <f>E19*E14/E13</f>
        <v>0</v>
      </c>
      <c r="F20" s="121">
        <f t="shared" ref="F20:BD20" si="43">F19*F14/F13</f>
        <v>0</v>
      </c>
      <c r="G20" s="121">
        <f t="shared" si="43"/>
        <v>0</v>
      </c>
      <c r="H20" s="121">
        <f t="shared" si="43"/>
        <v>0</v>
      </c>
      <c r="I20" s="121">
        <f t="shared" si="43"/>
        <v>0</v>
      </c>
      <c r="J20" s="121">
        <f t="shared" si="43"/>
        <v>0</v>
      </c>
      <c r="K20" s="121">
        <f t="shared" si="43"/>
        <v>0</v>
      </c>
      <c r="L20" s="121">
        <f t="shared" si="43"/>
        <v>0</v>
      </c>
      <c r="M20" s="121">
        <f t="shared" si="43"/>
        <v>0</v>
      </c>
      <c r="N20" s="121">
        <f t="shared" si="43"/>
        <v>0</v>
      </c>
      <c r="O20" s="121">
        <f t="shared" si="43"/>
        <v>0</v>
      </c>
      <c r="P20" s="121">
        <f t="shared" si="43"/>
        <v>0</v>
      </c>
      <c r="Q20" s="121">
        <f t="shared" si="43"/>
        <v>0</v>
      </c>
      <c r="R20" s="121">
        <f t="shared" si="43"/>
        <v>0</v>
      </c>
      <c r="S20" s="121">
        <f t="shared" si="43"/>
        <v>0</v>
      </c>
      <c r="T20" s="121">
        <f t="shared" si="43"/>
        <v>0</v>
      </c>
      <c r="U20" s="121">
        <f t="shared" si="43"/>
        <v>0</v>
      </c>
      <c r="V20" s="121">
        <f t="shared" si="43"/>
        <v>0</v>
      </c>
      <c r="W20" s="121">
        <f t="shared" si="43"/>
        <v>0</v>
      </c>
      <c r="X20" s="121">
        <f t="shared" si="43"/>
        <v>0</v>
      </c>
      <c r="Y20" s="121">
        <f t="shared" si="43"/>
        <v>0</v>
      </c>
      <c r="Z20" s="121">
        <f t="shared" si="43"/>
        <v>0</v>
      </c>
      <c r="AA20" s="121">
        <f t="shared" si="43"/>
        <v>0</v>
      </c>
      <c r="AB20" s="121">
        <f t="shared" si="43"/>
        <v>0</v>
      </c>
      <c r="AC20" s="121">
        <f t="shared" si="43"/>
        <v>0</v>
      </c>
      <c r="AD20" s="121">
        <f t="shared" si="43"/>
        <v>0</v>
      </c>
      <c r="AE20" s="121">
        <f t="shared" si="43"/>
        <v>0</v>
      </c>
      <c r="AF20" s="121">
        <f t="shared" si="43"/>
        <v>0</v>
      </c>
      <c r="AG20" s="121">
        <f t="shared" si="43"/>
        <v>0</v>
      </c>
      <c r="AH20" s="121">
        <f t="shared" si="43"/>
        <v>0</v>
      </c>
      <c r="AI20" s="121">
        <f t="shared" si="43"/>
        <v>0</v>
      </c>
      <c r="AJ20" s="121">
        <f t="shared" si="43"/>
        <v>0</v>
      </c>
      <c r="AK20" s="121">
        <f t="shared" si="43"/>
        <v>0</v>
      </c>
      <c r="AL20" s="121">
        <f t="shared" si="43"/>
        <v>0</v>
      </c>
      <c r="AM20" s="121">
        <f t="shared" si="43"/>
        <v>0</v>
      </c>
      <c r="AN20" s="121">
        <f t="shared" si="43"/>
        <v>0</v>
      </c>
      <c r="AO20" s="121">
        <f t="shared" si="43"/>
        <v>0</v>
      </c>
      <c r="AP20" s="121">
        <f t="shared" si="43"/>
        <v>0</v>
      </c>
      <c r="AQ20" s="121">
        <f t="shared" si="43"/>
        <v>0</v>
      </c>
      <c r="AR20" s="121">
        <f t="shared" si="43"/>
        <v>0</v>
      </c>
      <c r="AS20" s="121">
        <f t="shared" si="43"/>
        <v>0</v>
      </c>
      <c r="AT20" s="121">
        <f t="shared" si="43"/>
        <v>0</v>
      </c>
      <c r="AU20" s="121">
        <f t="shared" si="43"/>
        <v>0</v>
      </c>
      <c r="AV20" s="121">
        <f t="shared" si="43"/>
        <v>0</v>
      </c>
      <c r="AW20" s="121">
        <f t="shared" si="43"/>
        <v>0</v>
      </c>
      <c r="AX20" s="121">
        <f t="shared" si="43"/>
        <v>0</v>
      </c>
      <c r="AY20" s="121">
        <f t="shared" si="43"/>
        <v>0</v>
      </c>
      <c r="AZ20" s="121">
        <f t="shared" si="43"/>
        <v>0</v>
      </c>
      <c r="BA20" s="121">
        <f t="shared" si="43"/>
        <v>0</v>
      </c>
      <c r="BB20" s="121">
        <f t="shared" si="43"/>
        <v>0</v>
      </c>
      <c r="BC20" s="121">
        <f t="shared" si="43"/>
        <v>0</v>
      </c>
      <c r="BD20" s="121">
        <f t="shared" si="43"/>
        <v>0</v>
      </c>
    </row>
    <row r="21" spans="1:56" x14ac:dyDescent="0.2">
      <c r="A21" t="s">
        <v>122</v>
      </c>
      <c r="C21" t="s">
        <v>143</v>
      </c>
      <c r="D21" t="s">
        <v>77</v>
      </c>
      <c r="E21" s="125">
        <f>'Data Input'!AC33+'Data Input'!AC34+'Data Input'!AC35+'Data Input'!AC36</f>
        <v>1684</v>
      </c>
      <c r="F21" s="117">
        <f>ROUND(E21*(1+F8),0)</f>
        <v>1735</v>
      </c>
      <c r="G21" s="117">
        <f t="shared" ref="G21:V21" si="44">ROUND(F21*(1+G8),0)</f>
        <v>1787</v>
      </c>
      <c r="H21" s="117">
        <f t="shared" si="44"/>
        <v>1841</v>
      </c>
      <c r="I21" s="117">
        <f t="shared" si="44"/>
        <v>1896</v>
      </c>
      <c r="J21" s="117">
        <f t="shared" si="44"/>
        <v>1953</v>
      </c>
      <c r="K21" s="117">
        <f t="shared" si="44"/>
        <v>2012</v>
      </c>
      <c r="L21" s="117">
        <f t="shared" si="44"/>
        <v>2072</v>
      </c>
      <c r="M21" s="117">
        <f t="shared" si="44"/>
        <v>2134</v>
      </c>
      <c r="N21" s="117">
        <f t="shared" si="44"/>
        <v>2198</v>
      </c>
      <c r="O21" s="117">
        <f t="shared" si="44"/>
        <v>2264</v>
      </c>
      <c r="P21" s="117">
        <f t="shared" si="44"/>
        <v>2332</v>
      </c>
      <c r="Q21" s="117">
        <f t="shared" si="44"/>
        <v>2402</v>
      </c>
      <c r="R21" s="117">
        <f t="shared" si="44"/>
        <v>2474</v>
      </c>
      <c r="S21" s="117">
        <f t="shared" si="44"/>
        <v>2548</v>
      </c>
      <c r="T21" s="117">
        <f t="shared" si="44"/>
        <v>2624</v>
      </c>
      <c r="U21" s="117">
        <f t="shared" si="44"/>
        <v>2703</v>
      </c>
      <c r="V21" s="117">
        <f t="shared" si="44"/>
        <v>2784</v>
      </c>
      <c r="W21" s="117">
        <f t="shared" ref="W21:Z21" si="45">ROUND(V21*(1+W8),0)</f>
        <v>2868</v>
      </c>
      <c r="X21" s="117">
        <f t="shared" si="45"/>
        <v>2954</v>
      </c>
      <c r="Y21" s="117">
        <f t="shared" si="45"/>
        <v>3043</v>
      </c>
      <c r="Z21" s="117">
        <f t="shared" si="45"/>
        <v>3134</v>
      </c>
      <c r="AA21" s="117">
        <f t="shared" ref="AA21:AG21" si="46">ROUND(Z21*(1+AA8),0)</f>
        <v>3228</v>
      </c>
      <c r="AB21" s="117">
        <f t="shared" si="46"/>
        <v>3325</v>
      </c>
      <c r="AC21" s="117">
        <f t="shared" si="46"/>
        <v>3425</v>
      </c>
      <c r="AD21" s="117">
        <f t="shared" si="46"/>
        <v>3528</v>
      </c>
      <c r="AE21" s="117">
        <f t="shared" si="46"/>
        <v>3634</v>
      </c>
      <c r="AF21" s="117">
        <f t="shared" si="46"/>
        <v>3743</v>
      </c>
      <c r="AG21" s="117">
        <f t="shared" si="46"/>
        <v>3855</v>
      </c>
      <c r="AH21" s="117">
        <f t="shared" ref="AH21:AM21" si="47">ROUND(AG21*(1+AH8),0)</f>
        <v>3971</v>
      </c>
      <c r="AI21" s="117">
        <f t="shared" si="47"/>
        <v>4090</v>
      </c>
      <c r="AJ21" s="117">
        <f t="shared" si="47"/>
        <v>4213</v>
      </c>
      <c r="AK21" s="117">
        <f t="shared" si="47"/>
        <v>4339</v>
      </c>
      <c r="AL21" s="117">
        <f t="shared" si="47"/>
        <v>4469</v>
      </c>
      <c r="AM21" s="117">
        <f t="shared" si="47"/>
        <v>4603</v>
      </c>
      <c r="AN21" s="117">
        <f t="shared" ref="AN21:BD21" si="48">ROUND(AM21*(1+AN8),0)</f>
        <v>4741</v>
      </c>
      <c r="AO21" s="117">
        <f t="shared" si="48"/>
        <v>4883</v>
      </c>
      <c r="AP21" s="117">
        <f t="shared" si="48"/>
        <v>5029</v>
      </c>
      <c r="AQ21" s="117">
        <f t="shared" si="48"/>
        <v>5180</v>
      </c>
      <c r="AR21" s="117">
        <f t="shared" si="48"/>
        <v>5335</v>
      </c>
      <c r="AS21" s="117">
        <f t="shared" si="48"/>
        <v>5495</v>
      </c>
      <c r="AT21" s="117">
        <f t="shared" si="48"/>
        <v>5660</v>
      </c>
      <c r="AU21" s="117">
        <f t="shared" si="48"/>
        <v>5830</v>
      </c>
      <c r="AV21" s="117">
        <f t="shared" si="48"/>
        <v>6005</v>
      </c>
      <c r="AW21" s="117">
        <f t="shared" si="48"/>
        <v>6185</v>
      </c>
      <c r="AX21" s="117">
        <f t="shared" si="48"/>
        <v>6371</v>
      </c>
      <c r="AY21" s="117">
        <f t="shared" si="48"/>
        <v>6562</v>
      </c>
      <c r="AZ21" s="117">
        <f t="shared" si="48"/>
        <v>6759</v>
      </c>
      <c r="BA21" s="117">
        <f t="shared" si="48"/>
        <v>6962</v>
      </c>
      <c r="BB21" s="117">
        <f t="shared" si="48"/>
        <v>7171</v>
      </c>
      <c r="BC21" s="117">
        <f t="shared" si="48"/>
        <v>7386</v>
      </c>
      <c r="BD21" s="117">
        <f t="shared" si="48"/>
        <v>7608</v>
      </c>
    </row>
    <row r="22" spans="1:56" x14ac:dyDescent="0.2">
      <c r="A22" t="s">
        <v>156</v>
      </c>
      <c r="C22" t="s">
        <v>144</v>
      </c>
      <c r="D22" s="94" t="s">
        <v>145</v>
      </c>
      <c r="E22" s="118"/>
      <c r="F22" s="117"/>
      <c r="G22" s="117"/>
      <c r="H22" s="117">
        <f>-G58</f>
        <v>0</v>
      </c>
      <c r="I22" s="117">
        <f t="shared" ref="I22:AM22" si="49">-H58</f>
        <v>0</v>
      </c>
      <c r="J22" s="117">
        <f t="shared" si="49"/>
        <v>0</v>
      </c>
      <c r="K22" s="117">
        <f t="shared" si="49"/>
        <v>0</v>
      </c>
      <c r="L22" s="117">
        <f t="shared" si="49"/>
        <v>0</v>
      </c>
      <c r="M22" s="117">
        <f t="shared" si="49"/>
        <v>0</v>
      </c>
      <c r="N22" s="117">
        <f t="shared" si="49"/>
        <v>0</v>
      </c>
      <c r="O22" s="117">
        <f t="shared" si="49"/>
        <v>0</v>
      </c>
      <c r="P22" s="117">
        <f t="shared" si="49"/>
        <v>-909.5</v>
      </c>
      <c r="Q22" s="117">
        <f t="shared" si="49"/>
        <v>-1562</v>
      </c>
      <c r="R22" s="117">
        <f t="shared" si="49"/>
        <v>-1662</v>
      </c>
      <c r="S22" s="117">
        <f t="shared" si="49"/>
        <v>-1742.5</v>
      </c>
      <c r="T22" s="117">
        <f t="shared" si="49"/>
        <v>-1819</v>
      </c>
      <c r="U22" s="117">
        <f t="shared" si="49"/>
        <v>-1899</v>
      </c>
      <c r="V22" s="117">
        <f t="shared" si="49"/>
        <v>-1981</v>
      </c>
      <c r="W22" s="117">
        <f t="shared" si="49"/>
        <v>-2064.5</v>
      </c>
      <c r="X22" s="117">
        <f t="shared" si="49"/>
        <v>-2152</v>
      </c>
      <c r="Y22" s="117">
        <f t="shared" si="49"/>
        <v>-2242</v>
      </c>
      <c r="Z22" s="117">
        <f t="shared" si="49"/>
        <v>-2333.5</v>
      </c>
      <c r="AA22" s="117">
        <f t="shared" si="49"/>
        <v>-2428</v>
      </c>
      <c r="AB22" s="117">
        <f t="shared" si="49"/>
        <v>-2525.5</v>
      </c>
      <c r="AC22" s="117">
        <f t="shared" si="49"/>
        <v>-2626.5</v>
      </c>
      <c r="AD22" s="117">
        <f t="shared" si="49"/>
        <v>-2730.5</v>
      </c>
      <c r="AE22" s="117">
        <f t="shared" si="49"/>
        <v>-2836.5</v>
      </c>
      <c r="AF22" s="117">
        <f t="shared" si="49"/>
        <v>-2946</v>
      </c>
      <c r="AG22" s="117">
        <f t="shared" si="49"/>
        <v>-3056</v>
      </c>
      <c r="AH22" s="117">
        <f t="shared" si="49"/>
        <v>-3172</v>
      </c>
      <c r="AI22" s="117">
        <f t="shared" si="49"/>
        <v>-3290</v>
      </c>
      <c r="AJ22" s="117">
        <f t="shared" si="49"/>
        <v>-3409.5</v>
      </c>
      <c r="AK22" s="117">
        <f t="shared" si="49"/>
        <v>-3533.5</v>
      </c>
      <c r="AL22" s="117">
        <f t="shared" si="49"/>
        <v>-3661</v>
      </c>
      <c r="AM22" s="117">
        <f t="shared" si="49"/>
        <v>-3788.5</v>
      </c>
      <c r="AN22" s="117">
        <f t="shared" ref="AN22:BD22" si="50">-AM58</f>
        <v>-3920.5</v>
      </c>
      <c r="AO22" s="117">
        <f t="shared" si="50"/>
        <v>-4055</v>
      </c>
      <c r="AP22" s="117">
        <f t="shared" si="50"/>
        <v>-4192</v>
      </c>
      <c r="AQ22" s="117">
        <f t="shared" si="50"/>
        <v>-4332</v>
      </c>
      <c r="AR22" s="117">
        <f t="shared" si="50"/>
        <v>-4474.5</v>
      </c>
      <c r="AS22" s="117">
        <f t="shared" si="50"/>
        <v>-4618</v>
      </c>
      <c r="AT22" s="117">
        <f t="shared" si="50"/>
        <v>-4766</v>
      </c>
      <c r="AU22" s="117">
        <f t="shared" si="50"/>
        <v>-4915</v>
      </c>
      <c r="AV22" s="117">
        <f t="shared" si="50"/>
        <v>-5066.5</v>
      </c>
      <c r="AW22" s="117">
        <f t="shared" si="50"/>
        <v>-5219.5</v>
      </c>
      <c r="AX22" s="117">
        <f t="shared" si="50"/>
        <v>-5374.5</v>
      </c>
      <c r="AY22" s="117">
        <f t="shared" si="50"/>
        <v>-5531.5</v>
      </c>
      <c r="AZ22" s="117">
        <f t="shared" si="50"/>
        <v>-5687.5</v>
      </c>
      <c r="BA22" s="117">
        <f t="shared" si="50"/>
        <v>-5845.5</v>
      </c>
      <c r="BB22" s="117">
        <f t="shared" si="50"/>
        <v>-6004.5</v>
      </c>
      <c r="BC22" s="117">
        <f t="shared" si="50"/>
        <v>-6163.5</v>
      </c>
      <c r="BD22" s="117">
        <f t="shared" si="50"/>
        <v>-6322</v>
      </c>
    </row>
    <row r="23" spans="1:56" x14ac:dyDescent="0.2">
      <c r="A23" t="s">
        <v>122</v>
      </c>
      <c r="C23" t="s">
        <v>106</v>
      </c>
      <c r="D23" t="s">
        <v>78</v>
      </c>
      <c r="E23" s="125">
        <f>'Data Input'!AC18</f>
        <v>-5536</v>
      </c>
      <c r="F23" s="117">
        <f>ROUND(E23*(1+F9),0)</f>
        <v>-5757</v>
      </c>
      <c r="G23" s="117">
        <f t="shared" ref="G23:V23" si="51">ROUND(F23*(1+G9),0)</f>
        <v>-5987</v>
      </c>
      <c r="H23" s="117">
        <f t="shared" si="51"/>
        <v>-6226</v>
      </c>
      <c r="I23" s="117">
        <f t="shared" si="51"/>
        <v>-6475</v>
      </c>
      <c r="J23" s="117">
        <f t="shared" si="51"/>
        <v>-6734</v>
      </c>
      <c r="K23" s="117">
        <f t="shared" si="51"/>
        <v>-7003</v>
      </c>
      <c r="L23" s="117">
        <f t="shared" si="51"/>
        <v>-7283</v>
      </c>
      <c r="M23" s="117">
        <f t="shared" si="51"/>
        <v>-7574</v>
      </c>
      <c r="N23" s="117">
        <f t="shared" si="51"/>
        <v>-7877</v>
      </c>
      <c r="O23" s="117">
        <f t="shared" si="51"/>
        <v>-8192</v>
      </c>
      <c r="P23" s="117">
        <f t="shared" si="51"/>
        <v>-8520</v>
      </c>
      <c r="Q23" s="117">
        <f t="shared" si="51"/>
        <v>-8861</v>
      </c>
      <c r="R23" s="117">
        <f t="shared" si="51"/>
        <v>-9215</v>
      </c>
      <c r="S23" s="117">
        <f t="shared" si="51"/>
        <v>-9584</v>
      </c>
      <c r="T23" s="117">
        <f t="shared" si="51"/>
        <v>-9967</v>
      </c>
      <c r="U23" s="117">
        <f t="shared" si="51"/>
        <v>-10366</v>
      </c>
      <c r="V23" s="117">
        <f t="shared" si="51"/>
        <v>-10781</v>
      </c>
      <c r="W23" s="117">
        <f t="shared" ref="W23:Z23" si="52">ROUND(V23*(1+W9),0)</f>
        <v>-11212</v>
      </c>
      <c r="X23" s="117">
        <f t="shared" si="52"/>
        <v>-11660</v>
      </c>
      <c r="Y23" s="117">
        <f t="shared" si="52"/>
        <v>-12126</v>
      </c>
      <c r="Z23" s="117">
        <f t="shared" si="52"/>
        <v>-12611</v>
      </c>
      <c r="AA23" s="117">
        <f t="shared" ref="AA23:AG23" si="53">ROUND(Z23*(1+AA9),0)</f>
        <v>-13115</v>
      </c>
      <c r="AB23" s="117">
        <f t="shared" si="53"/>
        <v>-13640</v>
      </c>
      <c r="AC23" s="117">
        <f t="shared" si="53"/>
        <v>-14186</v>
      </c>
      <c r="AD23" s="117">
        <f t="shared" si="53"/>
        <v>-14753</v>
      </c>
      <c r="AE23" s="117">
        <f t="shared" si="53"/>
        <v>-15343</v>
      </c>
      <c r="AF23" s="117">
        <f t="shared" si="53"/>
        <v>-15957</v>
      </c>
      <c r="AG23" s="117">
        <f t="shared" si="53"/>
        <v>-16595</v>
      </c>
      <c r="AH23" s="117">
        <f t="shared" ref="AH23:AM23" si="54">ROUND(AG23*(1+AH9),0)</f>
        <v>-17259</v>
      </c>
      <c r="AI23" s="117">
        <f t="shared" si="54"/>
        <v>-17949</v>
      </c>
      <c r="AJ23" s="117">
        <f t="shared" si="54"/>
        <v>-18667</v>
      </c>
      <c r="AK23" s="117">
        <f t="shared" si="54"/>
        <v>-19414</v>
      </c>
      <c r="AL23" s="117">
        <f t="shared" si="54"/>
        <v>-20191</v>
      </c>
      <c r="AM23" s="117">
        <f t="shared" si="54"/>
        <v>-20999</v>
      </c>
      <c r="AN23" s="117">
        <f t="shared" ref="AN23:BD23" si="55">ROUND(AM23*(1+AN9),0)</f>
        <v>-21839</v>
      </c>
      <c r="AO23" s="117">
        <f t="shared" si="55"/>
        <v>-22713</v>
      </c>
      <c r="AP23" s="117">
        <f t="shared" si="55"/>
        <v>-23622</v>
      </c>
      <c r="AQ23" s="117">
        <f t="shared" si="55"/>
        <v>-24567</v>
      </c>
      <c r="AR23" s="117">
        <f t="shared" si="55"/>
        <v>-25550</v>
      </c>
      <c r="AS23" s="117">
        <f t="shared" si="55"/>
        <v>-26572</v>
      </c>
      <c r="AT23" s="117">
        <f t="shared" si="55"/>
        <v>-27635</v>
      </c>
      <c r="AU23" s="117">
        <f t="shared" si="55"/>
        <v>-28740</v>
      </c>
      <c r="AV23" s="117">
        <f t="shared" si="55"/>
        <v>-29890</v>
      </c>
      <c r="AW23" s="117">
        <f t="shared" si="55"/>
        <v>-31086</v>
      </c>
      <c r="AX23" s="117">
        <f t="shared" si="55"/>
        <v>-32329</v>
      </c>
      <c r="AY23" s="117">
        <f t="shared" si="55"/>
        <v>-33622</v>
      </c>
      <c r="AZ23" s="117">
        <f t="shared" si="55"/>
        <v>-34967</v>
      </c>
      <c r="BA23" s="117">
        <f t="shared" si="55"/>
        <v>-36366</v>
      </c>
      <c r="BB23" s="117">
        <f t="shared" si="55"/>
        <v>-37821</v>
      </c>
      <c r="BC23" s="117">
        <f t="shared" si="55"/>
        <v>-39334</v>
      </c>
      <c r="BD23" s="117">
        <f t="shared" si="55"/>
        <v>-40907</v>
      </c>
    </row>
    <row r="24" spans="1:56" x14ac:dyDescent="0.2">
      <c r="A24" t="s">
        <v>119</v>
      </c>
      <c r="B24" s="126">
        <f>54774/(38817+3406)</f>
        <v>1.2972550505648581</v>
      </c>
      <c r="C24" t="s">
        <v>107</v>
      </c>
      <c r="D24" t="s">
        <v>89</v>
      </c>
      <c r="E24" s="127">
        <f>B24*(E17+E21)</f>
        <v>4279.6444118134668</v>
      </c>
      <c r="F24" s="117">
        <f>ROUND(E24*(1+F8),0)</f>
        <v>4408</v>
      </c>
      <c r="G24" s="117">
        <f t="shared" ref="G24:V24" si="56">ROUND(F24*(1+G8),0)</f>
        <v>4540</v>
      </c>
      <c r="H24" s="117">
        <f t="shared" si="56"/>
        <v>4676</v>
      </c>
      <c r="I24" s="117">
        <f t="shared" si="56"/>
        <v>4816</v>
      </c>
      <c r="J24" s="117">
        <f t="shared" si="56"/>
        <v>4960</v>
      </c>
      <c r="K24" s="117">
        <f t="shared" si="56"/>
        <v>5109</v>
      </c>
      <c r="L24" s="117">
        <f t="shared" si="56"/>
        <v>5262</v>
      </c>
      <c r="M24" s="117">
        <f t="shared" si="56"/>
        <v>5420</v>
      </c>
      <c r="N24" s="117">
        <f t="shared" si="56"/>
        <v>5583</v>
      </c>
      <c r="O24" s="117">
        <f t="shared" si="56"/>
        <v>5750</v>
      </c>
      <c r="P24" s="117">
        <f t="shared" si="56"/>
        <v>5923</v>
      </c>
      <c r="Q24" s="117">
        <f t="shared" si="56"/>
        <v>6101</v>
      </c>
      <c r="R24" s="117">
        <f t="shared" si="56"/>
        <v>6284</v>
      </c>
      <c r="S24" s="117">
        <f t="shared" si="56"/>
        <v>6473</v>
      </c>
      <c r="T24" s="117">
        <f t="shared" si="56"/>
        <v>6667</v>
      </c>
      <c r="U24" s="117">
        <f t="shared" si="56"/>
        <v>6867</v>
      </c>
      <c r="V24" s="117">
        <f t="shared" si="56"/>
        <v>7073</v>
      </c>
      <c r="W24" s="117">
        <f t="shared" ref="W24:Z24" si="57">ROUND(V24*(1+W8),0)</f>
        <v>7285</v>
      </c>
      <c r="X24" s="117">
        <f t="shared" si="57"/>
        <v>7504</v>
      </c>
      <c r="Y24" s="117">
        <f t="shared" si="57"/>
        <v>7729</v>
      </c>
      <c r="Z24" s="117">
        <f t="shared" si="57"/>
        <v>7961</v>
      </c>
      <c r="AA24" s="117">
        <f t="shared" ref="AA24:AG24" si="58">ROUND(Z24*(1+AA8),0)</f>
        <v>8200</v>
      </c>
      <c r="AB24" s="117">
        <f t="shared" si="58"/>
        <v>8446</v>
      </c>
      <c r="AC24" s="117">
        <f t="shared" si="58"/>
        <v>8699</v>
      </c>
      <c r="AD24" s="117">
        <f t="shared" si="58"/>
        <v>8960</v>
      </c>
      <c r="AE24" s="117">
        <f t="shared" si="58"/>
        <v>9229</v>
      </c>
      <c r="AF24" s="117">
        <f t="shared" si="58"/>
        <v>9506</v>
      </c>
      <c r="AG24" s="117">
        <f t="shared" si="58"/>
        <v>9791</v>
      </c>
      <c r="AH24" s="117">
        <f t="shared" ref="AH24:AM24" si="59">ROUND(AG24*(1+AH8),0)</f>
        <v>10085</v>
      </c>
      <c r="AI24" s="117">
        <f t="shared" si="59"/>
        <v>10388</v>
      </c>
      <c r="AJ24" s="117">
        <f t="shared" si="59"/>
        <v>10700</v>
      </c>
      <c r="AK24" s="117">
        <f t="shared" si="59"/>
        <v>11021</v>
      </c>
      <c r="AL24" s="117">
        <f t="shared" si="59"/>
        <v>11352</v>
      </c>
      <c r="AM24" s="117">
        <f t="shared" si="59"/>
        <v>11693</v>
      </c>
      <c r="AN24" s="117">
        <f t="shared" ref="AN24:BD24" si="60">ROUND(AM24*(1+AN8),0)</f>
        <v>12044</v>
      </c>
      <c r="AO24" s="117">
        <f t="shared" si="60"/>
        <v>12405</v>
      </c>
      <c r="AP24" s="117">
        <f t="shared" si="60"/>
        <v>12777</v>
      </c>
      <c r="AQ24" s="117">
        <f t="shared" si="60"/>
        <v>13160</v>
      </c>
      <c r="AR24" s="117">
        <f t="shared" si="60"/>
        <v>13555</v>
      </c>
      <c r="AS24" s="117">
        <f t="shared" si="60"/>
        <v>13962</v>
      </c>
      <c r="AT24" s="117">
        <f t="shared" si="60"/>
        <v>14381</v>
      </c>
      <c r="AU24" s="117">
        <f t="shared" si="60"/>
        <v>14812</v>
      </c>
      <c r="AV24" s="117">
        <f t="shared" si="60"/>
        <v>15256</v>
      </c>
      <c r="AW24" s="117">
        <f t="shared" si="60"/>
        <v>15714</v>
      </c>
      <c r="AX24" s="117">
        <f t="shared" si="60"/>
        <v>16185</v>
      </c>
      <c r="AY24" s="117">
        <f t="shared" si="60"/>
        <v>16671</v>
      </c>
      <c r="AZ24" s="117">
        <f t="shared" si="60"/>
        <v>17171</v>
      </c>
      <c r="BA24" s="117">
        <f t="shared" si="60"/>
        <v>17686</v>
      </c>
      <c r="BB24" s="117">
        <f t="shared" si="60"/>
        <v>18217</v>
      </c>
      <c r="BC24" s="117">
        <f t="shared" si="60"/>
        <v>18764</v>
      </c>
      <c r="BD24" s="117">
        <f t="shared" si="60"/>
        <v>19327</v>
      </c>
    </row>
    <row r="25" spans="1:56" x14ac:dyDescent="0.2">
      <c r="A25" t="s">
        <v>122</v>
      </c>
      <c r="C25" t="s">
        <v>108</v>
      </c>
      <c r="D25" t="s">
        <v>90</v>
      </c>
      <c r="E25" s="125">
        <f>'Data Input'!AC14</f>
        <v>2902</v>
      </c>
      <c r="F25" s="117">
        <f>ROUND(E25*(1+F8),0)</f>
        <v>2989</v>
      </c>
      <c r="G25" s="117">
        <f t="shared" ref="G25:V25" si="61">ROUND(F25*(1+G8),0)</f>
        <v>3079</v>
      </c>
      <c r="H25" s="117">
        <f t="shared" si="61"/>
        <v>3171</v>
      </c>
      <c r="I25" s="117">
        <f t="shared" si="61"/>
        <v>3266</v>
      </c>
      <c r="J25" s="117">
        <f t="shared" si="61"/>
        <v>3364</v>
      </c>
      <c r="K25" s="117">
        <f t="shared" si="61"/>
        <v>3465</v>
      </c>
      <c r="L25" s="117">
        <f t="shared" si="61"/>
        <v>3569</v>
      </c>
      <c r="M25" s="117">
        <f t="shared" si="61"/>
        <v>3676</v>
      </c>
      <c r="N25" s="117">
        <f t="shared" si="61"/>
        <v>3786</v>
      </c>
      <c r="O25" s="117">
        <f t="shared" si="61"/>
        <v>3900</v>
      </c>
      <c r="P25" s="117">
        <f t="shared" si="61"/>
        <v>4017</v>
      </c>
      <c r="Q25" s="117">
        <f t="shared" si="61"/>
        <v>4138</v>
      </c>
      <c r="R25" s="117">
        <f t="shared" si="61"/>
        <v>4262</v>
      </c>
      <c r="S25" s="117">
        <f t="shared" si="61"/>
        <v>4390</v>
      </c>
      <c r="T25" s="117">
        <f t="shared" si="61"/>
        <v>4522</v>
      </c>
      <c r="U25" s="117">
        <f t="shared" si="61"/>
        <v>4658</v>
      </c>
      <c r="V25" s="117">
        <f t="shared" si="61"/>
        <v>4798</v>
      </c>
      <c r="W25" s="117">
        <f t="shared" ref="W25:Z25" si="62">ROUND(V25*(1+W8),0)</f>
        <v>4942</v>
      </c>
      <c r="X25" s="117">
        <f t="shared" si="62"/>
        <v>5090</v>
      </c>
      <c r="Y25" s="117">
        <f t="shared" si="62"/>
        <v>5243</v>
      </c>
      <c r="Z25" s="117">
        <f t="shared" si="62"/>
        <v>5400</v>
      </c>
      <c r="AA25" s="117">
        <f t="shared" ref="AA25:AG25" si="63">ROUND(Z25*(1+AA8),0)</f>
        <v>5562</v>
      </c>
      <c r="AB25" s="117">
        <f t="shared" si="63"/>
        <v>5729</v>
      </c>
      <c r="AC25" s="117">
        <f t="shared" si="63"/>
        <v>5901</v>
      </c>
      <c r="AD25" s="117">
        <f t="shared" si="63"/>
        <v>6078</v>
      </c>
      <c r="AE25" s="117">
        <f t="shared" si="63"/>
        <v>6260</v>
      </c>
      <c r="AF25" s="117">
        <f t="shared" si="63"/>
        <v>6448</v>
      </c>
      <c r="AG25" s="117">
        <f t="shared" si="63"/>
        <v>6641</v>
      </c>
      <c r="AH25" s="117">
        <f t="shared" ref="AH25:AM25" si="64">ROUND(AG25*(1+AH8),0)</f>
        <v>6840</v>
      </c>
      <c r="AI25" s="117">
        <f t="shared" si="64"/>
        <v>7045</v>
      </c>
      <c r="AJ25" s="117">
        <f t="shared" si="64"/>
        <v>7256</v>
      </c>
      <c r="AK25" s="117">
        <f t="shared" si="64"/>
        <v>7474</v>
      </c>
      <c r="AL25" s="117">
        <f t="shared" si="64"/>
        <v>7698</v>
      </c>
      <c r="AM25" s="117">
        <f t="shared" si="64"/>
        <v>7929</v>
      </c>
      <c r="AN25" s="117">
        <f t="shared" ref="AN25:BD25" si="65">ROUND(AM25*(1+AN8),0)</f>
        <v>8167</v>
      </c>
      <c r="AO25" s="117">
        <f t="shared" si="65"/>
        <v>8412</v>
      </c>
      <c r="AP25" s="117">
        <f t="shared" si="65"/>
        <v>8664</v>
      </c>
      <c r="AQ25" s="117">
        <f t="shared" si="65"/>
        <v>8924</v>
      </c>
      <c r="AR25" s="117">
        <f t="shared" si="65"/>
        <v>9192</v>
      </c>
      <c r="AS25" s="117">
        <f t="shared" si="65"/>
        <v>9468</v>
      </c>
      <c r="AT25" s="117">
        <f t="shared" si="65"/>
        <v>9752</v>
      </c>
      <c r="AU25" s="117">
        <f t="shared" si="65"/>
        <v>10045</v>
      </c>
      <c r="AV25" s="117">
        <f t="shared" si="65"/>
        <v>10346</v>
      </c>
      <c r="AW25" s="117">
        <f t="shared" si="65"/>
        <v>10656</v>
      </c>
      <c r="AX25" s="117">
        <f t="shared" si="65"/>
        <v>10976</v>
      </c>
      <c r="AY25" s="117">
        <f t="shared" si="65"/>
        <v>11305</v>
      </c>
      <c r="AZ25" s="117">
        <f t="shared" si="65"/>
        <v>11644</v>
      </c>
      <c r="BA25" s="117">
        <f t="shared" si="65"/>
        <v>11993</v>
      </c>
      <c r="BB25" s="117">
        <f t="shared" si="65"/>
        <v>12353</v>
      </c>
      <c r="BC25" s="117">
        <f t="shared" si="65"/>
        <v>12724</v>
      </c>
      <c r="BD25" s="117">
        <f t="shared" si="65"/>
        <v>13106</v>
      </c>
    </row>
    <row r="26" spans="1:56" x14ac:dyDescent="0.2"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</row>
    <row r="27" spans="1:56" x14ac:dyDescent="0.2">
      <c r="A27" t="s">
        <v>168</v>
      </c>
      <c r="C27" t="s">
        <v>109</v>
      </c>
      <c r="D27" t="s">
        <v>79</v>
      </c>
      <c r="E27" s="117">
        <f>ROUND(E13*E6+E24*E6*50%+E23*E6*50%+E19*E6*50%,0)</f>
        <v>6884</v>
      </c>
      <c r="F27" s="117">
        <f t="shared" ref="F27:BD27" si="66">ROUND(F13*F6+F24*F6*50%+F23*F6*50%+F19*F6*50%,0)</f>
        <v>7155</v>
      </c>
      <c r="G27" s="117">
        <f t="shared" si="66"/>
        <v>7434</v>
      </c>
      <c r="H27" s="117">
        <f t="shared" si="66"/>
        <v>7722</v>
      </c>
      <c r="I27" s="117">
        <f t="shared" si="66"/>
        <v>8019</v>
      </c>
      <c r="J27" s="117">
        <f t="shared" si="66"/>
        <v>8324</v>
      </c>
      <c r="K27" s="117">
        <f t="shared" si="66"/>
        <v>8639</v>
      </c>
      <c r="L27" s="117">
        <f t="shared" si="66"/>
        <v>8963</v>
      </c>
      <c r="M27" s="117">
        <f t="shared" si="66"/>
        <v>9297</v>
      </c>
      <c r="N27" s="117">
        <f t="shared" si="66"/>
        <v>9640</v>
      </c>
      <c r="O27" s="117">
        <f t="shared" si="66"/>
        <v>9992</v>
      </c>
      <c r="P27" s="117">
        <f t="shared" si="66"/>
        <v>10355</v>
      </c>
      <c r="Q27" s="117">
        <f t="shared" si="66"/>
        <v>10727</v>
      </c>
      <c r="R27" s="117">
        <f t="shared" si="66"/>
        <v>11109</v>
      </c>
      <c r="S27" s="117">
        <f t="shared" si="66"/>
        <v>11502</v>
      </c>
      <c r="T27" s="117">
        <f t="shared" si="66"/>
        <v>11904</v>
      </c>
      <c r="U27" s="117">
        <f t="shared" si="66"/>
        <v>12316</v>
      </c>
      <c r="V27" s="117">
        <f t="shared" si="66"/>
        <v>12739</v>
      </c>
      <c r="W27" s="117">
        <f t="shared" si="66"/>
        <v>13172</v>
      </c>
      <c r="X27" s="117">
        <f t="shared" si="66"/>
        <v>13614</v>
      </c>
      <c r="Y27" s="117">
        <f t="shared" si="66"/>
        <v>14067</v>
      </c>
      <c r="Z27" s="117">
        <f t="shared" si="66"/>
        <v>14530</v>
      </c>
      <c r="AA27" s="117">
        <f t="shared" si="66"/>
        <v>15003</v>
      </c>
      <c r="AB27" s="117">
        <f t="shared" si="66"/>
        <v>15485</v>
      </c>
      <c r="AC27" s="117">
        <f t="shared" si="66"/>
        <v>15977</v>
      </c>
      <c r="AD27" s="117">
        <f t="shared" si="66"/>
        <v>16479</v>
      </c>
      <c r="AE27" s="117">
        <f t="shared" si="66"/>
        <v>16989</v>
      </c>
      <c r="AF27" s="117">
        <f t="shared" si="66"/>
        <v>17509</v>
      </c>
      <c r="AG27" s="117">
        <f t="shared" si="66"/>
        <v>18036</v>
      </c>
      <c r="AH27" s="117">
        <f t="shared" si="66"/>
        <v>18572</v>
      </c>
      <c r="AI27" s="117">
        <f t="shared" si="66"/>
        <v>19116</v>
      </c>
      <c r="AJ27" s="117">
        <f t="shared" si="66"/>
        <v>19666</v>
      </c>
      <c r="AK27" s="117">
        <f t="shared" si="66"/>
        <v>20223</v>
      </c>
      <c r="AL27" s="117">
        <f t="shared" si="66"/>
        <v>20786</v>
      </c>
      <c r="AM27" s="117">
        <f t="shared" si="66"/>
        <v>21354</v>
      </c>
      <c r="AN27" s="117">
        <f t="shared" si="66"/>
        <v>21927</v>
      </c>
      <c r="AO27" s="117">
        <f t="shared" si="66"/>
        <v>22503</v>
      </c>
      <c r="AP27" s="117">
        <f t="shared" si="66"/>
        <v>23081</v>
      </c>
      <c r="AQ27" s="117">
        <f t="shared" si="66"/>
        <v>23661</v>
      </c>
      <c r="AR27" s="117">
        <f t="shared" si="66"/>
        <v>24241</v>
      </c>
      <c r="AS27" s="117">
        <f t="shared" si="66"/>
        <v>24820</v>
      </c>
      <c r="AT27" s="117">
        <f t="shared" si="66"/>
        <v>25397</v>
      </c>
      <c r="AU27" s="117">
        <f t="shared" si="66"/>
        <v>25969</v>
      </c>
      <c r="AV27" s="117">
        <f t="shared" si="66"/>
        <v>26536</v>
      </c>
      <c r="AW27" s="117">
        <f t="shared" si="66"/>
        <v>27095</v>
      </c>
      <c r="AX27" s="117">
        <f t="shared" si="66"/>
        <v>27645</v>
      </c>
      <c r="AY27" s="117">
        <f t="shared" si="66"/>
        <v>28183</v>
      </c>
      <c r="AZ27" s="117">
        <f t="shared" si="66"/>
        <v>28708</v>
      </c>
      <c r="BA27" s="117">
        <f t="shared" si="66"/>
        <v>29215</v>
      </c>
      <c r="BB27" s="117">
        <f t="shared" si="66"/>
        <v>29704</v>
      </c>
      <c r="BC27" s="117">
        <f t="shared" si="66"/>
        <v>30170</v>
      </c>
      <c r="BD27" s="117">
        <f t="shared" si="66"/>
        <v>30612</v>
      </c>
    </row>
    <row r="28" spans="1:56" x14ac:dyDescent="0.2">
      <c r="A28" t="s">
        <v>170</v>
      </c>
      <c r="C28" t="s">
        <v>110</v>
      </c>
      <c r="D28" t="s">
        <v>80</v>
      </c>
      <c r="E28" s="121"/>
      <c r="F28" s="117">
        <f>ROUND(F14*F7+F25*F7*50%+F23*F7*50%+F20*F7*50%,0)</f>
        <v>7186</v>
      </c>
      <c r="G28" s="117">
        <f t="shared" ref="G28:BD28" si="67">ROUND(G14*G7+G25*G7*50%+G23*G7*50%+G20*G7*50%,0)</f>
        <v>7458</v>
      </c>
      <c r="H28" s="117">
        <f t="shared" si="67"/>
        <v>7738</v>
      </c>
      <c r="I28" s="117">
        <f t="shared" si="67"/>
        <v>8026</v>
      </c>
      <c r="J28" s="117">
        <f t="shared" si="67"/>
        <v>8322</v>
      </c>
      <c r="K28" s="117">
        <f t="shared" si="67"/>
        <v>8626</v>
      </c>
      <c r="L28" s="117">
        <f t="shared" si="67"/>
        <v>8939</v>
      </c>
      <c r="M28" s="117">
        <f t="shared" si="67"/>
        <v>9259</v>
      </c>
      <c r="N28" s="117">
        <f t="shared" si="67"/>
        <v>9588</v>
      </c>
      <c r="O28" s="117">
        <f t="shared" si="67"/>
        <v>9926</v>
      </c>
      <c r="P28" s="117">
        <f t="shared" si="67"/>
        <v>10271</v>
      </c>
      <c r="Q28" s="117">
        <f t="shared" si="67"/>
        <v>10625</v>
      </c>
      <c r="R28" s="117">
        <f t="shared" si="67"/>
        <v>10987</v>
      </c>
      <c r="S28" s="117">
        <f t="shared" si="67"/>
        <v>11356</v>
      </c>
      <c r="T28" s="117">
        <f t="shared" si="67"/>
        <v>11733</v>
      </c>
      <c r="U28" s="117">
        <f t="shared" si="67"/>
        <v>12118</v>
      </c>
      <c r="V28" s="117">
        <f t="shared" si="67"/>
        <v>12510</v>
      </c>
      <c r="W28" s="117">
        <f t="shared" si="67"/>
        <v>12909</v>
      </c>
      <c r="X28" s="117">
        <f t="shared" si="67"/>
        <v>13315</v>
      </c>
      <c r="Y28" s="117">
        <f t="shared" si="67"/>
        <v>13727</v>
      </c>
      <c r="Z28" s="117">
        <f t="shared" si="67"/>
        <v>14144</v>
      </c>
      <c r="AA28" s="117">
        <f t="shared" si="67"/>
        <v>14567</v>
      </c>
      <c r="AB28" s="117">
        <f t="shared" si="67"/>
        <v>14994</v>
      </c>
      <c r="AC28" s="117">
        <f t="shared" si="67"/>
        <v>15425</v>
      </c>
      <c r="AD28" s="117">
        <f t="shared" si="67"/>
        <v>15859</v>
      </c>
      <c r="AE28" s="117">
        <f t="shared" si="67"/>
        <v>16295</v>
      </c>
      <c r="AF28" s="117">
        <f t="shared" si="67"/>
        <v>16733</v>
      </c>
      <c r="AG28" s="117">
        <f t="shared" si="67"/>
        <v>17170</v>
      </c>
      <c r="AH28" s="117">
        <f t="shared" si="67"/>
        <v>17607</v>
      </c>
      <c r="AI28" s="117">
        <f t="shared" si="67"/>
        <v>18041</v>
      </c>
      <c r="AJ28" s="117">
        <f t="shared" si="67"/>
        <v>18471</v>
      </c>
      <c r="AK28" s="117">
        <f t="shared" si="67"/>
        <v>18896</v>
      </c>
      <c r="AL28" s="117">
        <f t="shared" si="67"/>
        <v>19313</v>
      </c>
      <c r="AM28" s="117">
        <f t="shared" si="67"/>
        <v>19721</v>
      </c>
      <c r="AN28" s="117">
        <f t="shared" si="67"/>
        <v>20118</v>
      </c>
      <c r="AO28" s="117">
        <f t="shared" si="67"/>
        <v>20502</v>
      </c>
      <c r="AP28" s="117">
        <f t="shared" si="67"/>
        <v>20869</v>
      </c>
      <c r="AQ28" s="117">
        <f t="shared" si="67"/>
        <v>21217</v>
      </c>
      <c r="AR28" s="117">
        <f t="shared" si="67"/>
        <v>21543</v>
      </c>
      <c r="AS28" s="117">
        <f t="shared" si="67"/>
        <v>21843</v>
      </c>
      <c r="AT28" s="117">
        <f t="shared" si="67"/>
        <v>22115</v>
      </c>
      <c r="AU28" s="117">
        <f t="shared" si="67"/>
        <v>22354</v>
      </c>
      <c r="AV28" s="117">
        <f t="shared" si="67"/>
        <v>22557</v>
      </c>
      <c r="AW28" s="117">
        <f t="shared" si="67"/>
        <v>22717</v>
      </c>
      <c r="AX28" s="117">
        <f t="shared" si="67"/>
        <v>22831</v>
      </c>
      <c r="AY28" s="117">
        <f t="shared" si="67"/>
        <v>22893</v>
      </c>
      <c r="AZ28" s="117">
        <f t="shared" si="67"/>
        <v>22898</v>
      </c>
      <c r="BA28" s="117">
        <f t="shared" si="67"/>
        <v>22839</v>
      </c>
      <c r="BB28" s="117">
        <f t="shared" si="67"/>
        <v>22709</v>
      </c>
      <c r="BC28" s="117">
        <f t="shared" si="67"/>
        <v>22500</v>
      </c>
      <c r="BD28" s="117">
        <f t="shared" si="67"/>
        <v>22206</v>
      </c>
    </row>
    <row r="29" spans="1:56" x14ac:dyDescent="0.2">
      <c r="A29" t="s">
        <v>158</v>
      </c>
      <c r="C29" t="s">
        <v>111</v>
      </c>
      <c r="D29" t="s">
        <v>81</v>
      </c>
      <c r="E29" s="116">
        <f>E34-E15-E17-E21-E23</f>
        <v>19181</v>
      </c>
      <c r="F29" s="117">
        <f>ROUND(F15*F5+(F17+F21+F22+F18)*F5*50%+F23*F5*50%,0)</f>
        <v>10640</v>
      </c>
      <c r="G29" s="117">
        <f t="shared" ref="G29:AM29" si="68">ROUND(G15*G5+(G17+G21+G22+G18)*G5*50%+G23*G5*50%,0)</f>
        <v>11154</v>
      </c>
      <c r="H29" s="117">
        <f t="shared" si="68"/>
        <v>11691</v>
      </c>
      <c r="I29" s="117">
        <f t="shared" si="68"/>
        <v>12254</v>
      </c>
      <c r="J29" s="117">
        <f t="shared" si="68"/>
        <v>12842</v>
      </c>
      <c r="K29" s="117">
        <f t="shared" si="68"/>
        <v>13458</v>
      </c>
      <c r="L29" s="117">
        <f t="shared" si="68"/>
        <v>14103</v>
      </c>
      <c r="M29" s="117">
        <f t="shared" si="68"/>
        <v>14777</v>
      </c>
      <c r="N29" s="117">
        <f t="shared" si="68"/>
        <v>15483</v>
      </c>
      <c r="O29" s="117">
        <f t="shared" si="68"/>
        <v>16222</v>
      </c>
      <c r="P29" s="117">
        <f t="shared" si="68"/>
        <v>16938</v>
      </c>
      <c r="Q29" s="117">
        <f t="shared" si="68"/>
        <v>17589</v>
      </c>
      <c r="R29" s="117">
        <f t="shared" si="68"/>
        <v>18220</v>
      </c>
      <c r="S29" s="117">
        <f t="shared" si="68"/>
        <v>18866</v>
      </c>
      <c r="T29" s="117">
        <f t="shared" si="68"/>
        <v>19528</v>
      </c>
      <c r="U29" s="117">
        <f t="shared" si="68"/>
        <v>20207</v>
      </c>
      <c r="V29" s="117">
        <f t="shared" si="68"/>
        <v>20902</v>
      </c>
      <c r="W29" s="117">
        <f t="shared" si="68"/>
        <v>21614</v>
      </c>
      <c r="X29" s="117">
        <f t="shared" si="68"/>
        <v>22343</v>
      </c>
      <c r="Y29" s="117">
        <f t="shared" si="68"/>
        <v>23089</v>
      </c>
      <c r="Z29" s="117">
        <f t="shared" si="68"/>
        <v>23851</v>
      </c>
      <c r="AA29" s="117">
        <f t="shared" si="68"/>
        <v>24629</v>
      </c>
      <c r="AB29" s="117">
        <f t="shared" si="68"/>
        <v>25423</v>
      </c>
      <c r="AC29" s="117">
        <f t="shared" si="68"/>
        <v>26234</v>
      </c>
      <c r="AD29" s="117">
        <f t="shared" si="68"/>
        <v>27060</v>
      </c>
      <c r="AE29" s="117">
        <f t="shared" si="68"/>
        <v>27901</v>
      </c>
      <c r="AF29" s="117">
        <f t="shared" si="68"/>
        <v>28756</v>
      </c>
      <c r="AG29" s="117">
        <f t="shared" si="68"/>
        <v>29626</v>
      </c>
      <c r="AH29" s="117">
        <f t="shared" si="68"/>
        <v>30509</v>
      </c>
      <c r="AI29" s="117">
        <f t="shared" si="68"/>
        <v>31405</v>
      </c>
      <c r="AJ29" s="117">
        <f t="shared" si="68"/>
        <v>32313</v>
      </c>
      <c r="AK29" s="117">
        <f t="shared" si="68"/>
        <v>33232</v>
      </c>
      <c r="AL29" s="117">
        <f t="shared" si="68"/>
        <v>34160</v>
      </c>
      <c r="AM29" s="117">
        <f t="shared" si="68"/>
        <v>35098</v>
      </c>
      <c r="AN29" s="117">
        <f t="shared" ref="AN29:BD29" si="69">ROUND(AN15*AN5+(AN17+AN21+AN22+AN18)*AN5*50%+AN23*AN5*50%,0)</f>
        <v>36042</v>
      </c>
      <c r="AO29" s="117">
        <f t="shared" si="69"/>
        <v>36993</v>
      </c>
      <c r="AP29" s="117">
        <f t="shared" si="69"/>
        <v>37948</v>
      </c>
      <c r="AQ29" s="117">
        <f t="shared" si="69"/>
        <v>38906</v>
      </c>
      <c r="AR29" s="117">
        <f t="shared" si="69"/>
        <v>39864</v>
      </c>
      <c r="AS29" s="117">
        <f t="shared" si="69"/>
        <v>40821</v>
      </c>
      <c r="AT29" s="117">
        <f t="shared" si="69"/>
        <v>41775</v>
      </c>
      <c r="AU29" s="117">
        <f t="shared" si="69"/>
        <v>42722</v>
      </c>
      <c r="AV29" s="117">
        <f t="shared" si="69"/>
        <v>43660</v>
      </c>
      <c r="AW29" s="117">
        <f t="shared" si="69"/>
        <v>44586</v>
      </c>
      <c r="AX29" s="117">
        <f t="shared" si="69"/>
        <v>45498</v>
      </c>
      <c r="AY29" s="117">
        <f t="shared" si="69"/>
        <v>46390</v>
      </c>
      <c r="AZ29" s="117">
        <f t="shared" si="69"/>
        <v>47260</v>
      </c>
      <c r="BA29" s="117">
        <f t="shared" si="69"/>
        <v>48103</v>
      </c>
      <c r="BB29" s="117">
        <f t="shared" si="69"/>
        <v>48915</v>
      </c>
      <c r="BC29" s="117">
        <f t="shared" si="69"/>
        <v>49692</v>
      </c>
      <c r="BD29" s="117">
        <f t="shared" si="69"/>
        <v>50427</v>
      </c>
    </row>
    <row r="30" spans="1:56" x14ac:dyDescent="0.2">
      <c r="E30" s="115">
        <f>E29/E15</f>
        <v>0.12416815557109195</v>
      </c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</row>
    <row r="31" spans="1:56" x14ac:dyDescent="0.2">
      <c r="D31" s="2" t="s">
        <v>83</v>
      </c>
      <c r="E31" s="117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</row>
    <row r="32" spans="1:56" x14ac:dyDescent="0.2">
      <c r="A32" t="s">
        <v>167</v>
      </c>
      <c r="C32" t="s">
        <v>112</v>
      </c>
      <c r="D32" t="s">
        <v>74</v>
      </c>
      <c r="E32" s="117">
        <f>E13+E24+E23+E27</f>
        <v>148196.64441181347</v>
      </c>
      <c r="F32" s="117">
        <f>F13+F24+F23+F27+F19</f>
        <v>154002.64441181347</v>
      </c>
      <c r="G32" s="117">
        <f t="shared" ref="G32:BD32" si="70">G13+G24+G23+G27+G19</f>
        <v>159989.64441181347</v>
      </c>
      <c r="H32" s="117">
        <f t="shared" si="70"/>
        <v>166161.64441181347</v>
      </c>
      <c r="I32" s="117">
        <f t="shared" si="70"/>
        <v>172521.64441181347</v>
      </c>
      <c r="J32" s="117">
        <f t="shared" si="70"/>
        <v>179071.64441181347</v>
      </c>
      <c r="K32" s="117">
        <f t="shared" si="70"/>
        <v>185816.64441181347</v>
      </c>
      <c r="L32" s="117">
        <f t="shared" si="70"/>
        <v>192758.64441181347</v>
      </c>
      <c r="M32" s="117">
        <f t="shared" si="70"/>
        <v>199901.64441181347</v>
      </c>
      <c r="N32" s="117">
        <f t="shared" si="70"/>
        <v>207247.64441181347</v>
      </c>
      <c r="O32" s="117">
        <f t="shared" si="70"/>
        <v>214797.64441181347</v>
      </c>
      <c r="P32" s="117">
        <f t="shared" si="70"/>
        <v>222555.64441181347</v>
      </c>
      <c r="Q32" s="117">
        <f t="shared" si="70"/>
        <v>230522.64441181347</v>
      </c>
      <c r="R32" s="117">
        <f t="shared" si="70"/>
        <v>238700.64441181347</v>
      </c>
      <c r="S32" s="117">
        <f t="shared" si="70"/>
        <v>247091.64441181347</v>
      </c>
      <c r="T32" s="117">
        <f t="shared" si="70"/>
        <v>255695.64441181347</v>
      </c>
      <c r="U32" s="117">
        <f t="shared" si="70"/>
        <v>264512.64441181347</v>
      </c>
      <c r="V32" s="117">
        <f t="shared" si="70"/>
        <v>273543.64441181347</v>
      </c>
      <c r="W32" s="117">
        <f t="shared" si="70"/>
        <v>282788.64441181347</v>
      </c>
      <c r="X32" s="117">
        <f t="shared" si="70"/>
        <v>292246.64441181347</v>
      </c>
      <c r="Y32" s="117">
        <f t="shared" si="70"/>
        <v>301916.64441181347</v>
      </c>
      <c r="Z32" s="117">
        <f t="shared" si="70"/>
        <v>311796.64441181347</v>
      </c>
      <c r="AA32" s="117">
        <f t="shared" si="70"/>
        <v>321884.64441181347</v>
      </c>
      <c r="AB32" s="117">
        <f t="shared" si="70"/>
        <v>332175.64441181347</v>
      </c>
      <c r="AC32" s="117">
        <f t="shared" si="70"/>
        <v>342665.64441181347</v>
      </c>
      <c r="AD32" s="117">
        <f t="shared" si="70"/>
        <v>353351.64441181347</v>
      </c>
      <c r="AE32" s="117">
        <f t="shared" si="70"/>
        <v>364226.64441181347</v>
      </c>
      <c r="AF32" s="117">
        <f t="shared" si="70"/>
        <v>375284.64441181347</v>
      </c>
      <c r="AG32" s="117">
        <f t="shared" si="70"/>
        <v>386516.64441181347</v>
      </c>
      <c r="AH32" s="117">
        <f t="shared" si="70"/>
        <v>397914.64441181347</v>
      </c>
      <c r="AI32" s="117">
        <f t="shared" si="70"/>
        <v>409469.64441181347</v>
      </c>
      <c r="AJ32" s="117">
        <f t="shared" si="70"/>
        <v>421168.64441181347</v>
      </c>
      <c r="AK32" s="117">
        <f t="shared" si="70"/>
        <v>432998.64441181347</v>
      </c>
      <c r="AL32" s="117">
        <f t="shared" si="70"/>
        <v>444945.64441181347</v>
      </c>
      <c r="AM32" s="117">
        <f t="shared" si="70"/>
        <v>456993.64441181347</v>
      </c>
      <c r="AN32" s="117">
        <f t="shared" si="70"/>
        <v>469125.64441181347</v>
      </c>
      <c r="AO32" s="117">
        <f t="shared" si="70"/>
        <v>481320.64441181347</v>
      </c>
      <c r="AP32" s="117">
        <f t="shared" si="70"/>
        <v>493556.64441181347</v>
      </c>
      <c r="AQ32" s="117">
        <f t="shared" si="70"/>
        <v>505810.64441181347</v>
      </c>
      <c r="AR32" s="117">
        <f t="shared" si="70"/>
        <v>518056.64441181347</v>
      </c>
      <c r="AS32" s="117">
        <f t="shared" si="70"/>
        <v>530266.64441181347</v>
      </c>
      <c r="AT32" s="117">
        <f t="shared" si="70"/>
        <v>542409.64441181347</v>
      </c>
      <c r="AU32" s="117">
        <f t="shared" si="70"/>
        <v>554450.64441181347</v>
      </c>
      <c r="AV32" s="117">
        <f t="shared" si="70"/>
        <v>566352.64441181347</v>
      </c>
      <c r="AW32" s="117">
        <f t="shared" si="70"/>
        <v>578075.64441181347</v>
      </c>
      <c r="AX32" s="117">
        <f t="shared" si="70"/>
        <v>589576.64441181347</v>
      </c>
      <c r="AY32" s="117">
        <f t="shared" si="70"/>
        <v>600808.64441181347</v>
      </c>
      <c r="AZ32" s="117">
        <f t="shared" si="70"/>
        <v>611720.64441181347</v>
      </c>
      <c r="BA32" s="117">
        <f t="shared" si="70"/>
        <v>622255.64441181347</v>
      </c>
      <c r="BB32" s="117">
        <f t="shared" si="70"/>
        <v>632355.64441181347</v>
      </c>
      <c r="BC32" s="117">
        <f t="shared" si="70"/>
        <v>641955.64441181347</v>
      </c>
      <c r="BD32" s="117">
        <f t="shared" si="70"/>
        <v>650987.64441181347</v>
      </c>
    </row>
    <row r="33" spans="1:56" x14ac:dyDescent="0.2">
      <c r="A33" t="s">
        <v>169</v>
      </c>
      <c r="C33" t="s">
        <v>113</v>
      </c>
      <c r="D33" t="s">
        <v>75</v>
      </c>
      <c r="E33" s="118">
        <f>'Data Input'!AC12</f>
        <v>116367</v>
      </c>
      <c r="F33" s="117">
        <f>F14+F25+F23+F28+F20</f>
        <v>120785</v>
      </c>
      <c r="G33" s="117">
        <f t="shared" ref="G33:BD33" si="71">G14+G25+G23+G28+G20</f>
        <v>125335</v>
      </c>
      <c r="H33" s="117">
        <f t="shared" si="71"/>
        <v>130018</v>
      </c>
      <c r="I33" s="117">
        <f t="shared" si="71"/>
        <v>134835</v>
      </c>
      <c r="J33" s="117">
        <f t="shared" si="71"/>
        <v>139787</v>
      </c>
      <c r="K33" s="117">
        <f t="shared" si="71"/>
        <v>144875</v>
      </c>
      <c r="L33" s="117">
        <f t="shared" si="71"/>
        <v>150100</v>
      </c>
      <c r="M33" s="117">
        <f t="shared" si="71"/>
        <v>155461</v>
      </c>
      <c r="N33" s="117">
        <f t="shared" si="71"/>
        <v>160958</v>
      </c>
      <c r="O33" s="117">
        <f t="shared" si="71"/>
        <v>166592</v>
      </c>
      <c r="P33" s="117">
        <f t="shared" si="71"/>
        <v>172360</v>
      </c>
      <c r="Q33" s="117">
        <f t="shared" si="71"/>
        <v>178262</v>
      </c>
      <c r="R33" s="117">
        <f t="shared" si="71"/>
        <v>184296</v>
      </c>
      <c r="S33" s="117">
        <f t="shared" si="71"/>
        <v>190458</v>
      </c>
      <c r="T33" s="117">
        <f t="shared" si="71"/>
        <v>196746</v>
      </c>
      <c r="U33" s="117">
        <f t="shared" si="71"/>
        <v>203156</v>
      </c>
      <c r="V33" s="117">
        <f t="shared" si="71"/>
        <v>209683</v>
      </c>
      <c r="W33" s="117">
        <f t="shared" si="71"/>
        <v>216322</v>
      </c>
      <c r="X33" s="117">
        <f t="shared" si="71"/>
        <v>223067</v>
      </c>
      <c r="Y33" s="117">
        <f t="shared" si="71"/>
        <v>229911</v>
      </c>
      <c r="Z33" s="117">
        <f t="shared" si="71"/>
        <v>236844</v>
      </c>
      <c r="AA33" s="117">
        <f t="shared" si="71"/>
        <v>243858</v>
      </c>
      <c r="AB33" s="117">
        <f t="shared" si="71"/>
        <v>250941</v>
      </c>
      <c r="AC33" s="117">
        <f t="shared" si="71"/>
        <v>258081</v>
      </c>
      <c r="AD33" s="117">
        <f t="shared" si="71"/>
        <v>265265</v>
      </c>
      <c r="AE33" s="117">
        <f t="shared" si="71"/>
        <v>272477</v>
      </c>
      <c r="AF33" s="117">
        <f t="shared" si="71"/>
        <v>279701</v>
      </c>
      <c r="AG33" s="117">
        <f t="shared" si="71"/>
        <v>286917</v>
      </c>
      <c r="AH33" s="117">
        <f t="shared" si="71"/>
        <v>294105</v>
      </c>
      <c r="AI33" s="117">
        <f t="shared" si="71"/>
        <v>301242</v>
      </c>
      <c r="AJ33" s="117">
        <f t="shared" si="71"/>
        <v>308302</v>
      </c>
      <c r="AK33" s="117">
        <f t="shared" si="71"/>
        <v>315258</v>
      </c>
      <c r="AL33" s="117">
        <f t="shared" si="71"/>
        <v>322078</v>
      </c>
      <c r="AM33" s="117">
        <f t="shared" si="71"/>
        <v>328729</v>
      </c>
      <c r="AN33" s="117">
        <f t="shared" si="71"/>
        <v>335175</v>
      </c>
      <c r="AO33" s="117">
        <f t="shared" si="71"/>
        <v>341376</v>
      </c>
      <c r="AP33" s="117">
        <f t="shared" si="71"/>
        <v>347287</v>
      </c>
      <c r="AQ33" s="117">
        <f t="shared" si="71"/>
        <v>352861</v>
      </c>
      <c r="AR33" s="117">
        <f t="shared" si="71"/>
        <v>358046</v>
      </c>
      <c r="AS33" s="117">
        <f t="shared" si="71"/>
        <v>362785</v>
      </c>
      <c r="AT33" s="117">
        <f t="shared" si="71"/>
        <v>367017</v>
      </c>
      <c r="AU33" s="117">
        <f t="shared" si="71"/>
        <v>370676</v>
      </c>
      <c r="AV33" s="117">
        <f t="shared" si="71"/>
        <v>373689</v>
      </c>
      <c r="AW33" s="117">
        <f t="shared" si="71"/>
        <v>375976</v>
      </c>
      <c r="AX33" s="117">
        <f t="shared" si="71"/>
        <v>377454</v>
      </c>
      <c r="AY33" s="117">
        <f t="shared" si="71"/>
        <v>378030</v>
      </c>
      <c r="AZ33" s="117">
        <f t="shared" si="71"/>
        <v>377605</v>
      </c>
      <c r="BA33" s="117">
        <f t="shared" si="71"/>
        <v>376071</v>
      </c>
      <c r="BB33" s="117">
        <f t="shared" si="71"/>
        <v>373312</v>
      </c>
      <c r="BC33" s="117">
        <f t="shared" si="71"/>
        <v>369202</v>
      </c>
      <c r="BD33" s="117">
        <f t="shared" si="71"/>
        <v>363607</v>
      </c>
    </row>
    <row r="34" spans="1:56" x14ac:dyDescent="0.2">
      <c r="A34" t="s">
        <v>159</v>
      </c>
      <c r="C34" t="s">
        <v>97</v>
      </c>
      <c r="D34" t="s">
        <v>172</v>
      </c>
      <c r="E34" s="118">
        <f>'Data Input'!AC26</f>
        <v>171420</v>
      </c>
      <c r="F34" s="117">
        <f>F15+F17+F18+F21+F22+F23+F29</f>
        <v>179701</v>
      </c>
      <c r="G34" s="117">
        <f t="shared" ref="G34:AM34" si="72">G15+G17+G18+G21+G22+G23+G29</f>
        <v>188368</v>
      </c>
      <c r="H34" s="117">
        <f t="shared" si="72"/>
        <v>197438</v>
      </c>
      <c r="I34" s="117">
        <f t="shared" si="72"/>
        <v>206930</v>
      </c>
      <c r="J34" s="117">
        <f t="shared" si="72"/>
        <v>216863</v>
      </c>
      <c r="K34" s="117">
        <f t="shared" si="72"/>
        <v>227258</v>
      </c>
      <c r="L34" s="117">
        <f t="shared" si="72"/>
        <v>238136</v>
      </c>
      <c r="M34" s="117">
        <f t="shared" si="72"/>
        <v>249519</v>
      </c>
      <c r="N34" s="117">
        <f t="shared" si="72"/>
        <v>261430</v>
      </c>
      <c r="O34" s="117">
        <f t="shared" si="72"/>
        <v>273894</v>
      </c>
      <c r="P34" s="117">
        <f t="shared" si="72"/>
        <v>285060</v>
      </c>
      <c r="Q34" s="117">
        <f t="shared" si="72"/>
        <v>295368</v>
      </c>
      <c r="R34" s="117">
        <f t="shared" si="72"/>
        <v>305894</v>
      </c>
      <c r="S34" s="117">
        <f t="shared" si="72"/>
        <v>316681</v>
      </c>
      <c r="T34" s="117">
        <f t="shared" si="72"/>
        <v>327743</v>
      </c>
      <c r="U34" s="117">
        <f t="shared" si="72"/>
        <v>339079</v>
      </c>
      <c r="V34" s="117">
        <f t="shared" si="72"/>
        <v>350690</v>
      </c>
      <c r="W34" s="117">
        <f t="shared" si="72"/>
        <v>362579</v>
      </c>
      <c r="X34" s="117">
        <f t="shared" si="72"/>
        <v>374742</v>
      </c>
      <c r="Y34" s="117">
        <f t="shared" si="72"/>
        <v>387179</v>
      </c>
      <c r="Z34" s="117">
        <f t="shared" si="72"/>
        <v>399888</v>
      </c>
      <c r="AA34" s="117">
        <f t="shared" si="72"/>
        <v>412866</v>
      </c>
      <c r="AB34" s="117">
        <f t="shared" si="72"/>
        <v>426108</v>
      </c>
      <c r="AC34" s="117">
        <f t="shared" si="72"/>
        <v>439609</v>
      </c>
      <c r="AD34" s="117">
        <f t="shared" si="72"/>
        <v>453362</v>
      </c>
      <c r="AE34" s="117">
        <f t="shared" si="72"/>
        <v>467361</v>
      </c>
      <c r="AF34" s="117">
        <f t="shared" si="72"/>
        <v>481595</v>
      </c>
      <c r="AG34" s="117">
        <f t="shared" si="72"/>
        <v>496061</v>
      </c>
      <c r="AH34" s="117">
        <f t="shared" si="72"/>
        <v>510741</v>
      </c>
      <c r="AI34" s="117">
        <f t="shared" si="72"/>
        <v>525624</v>
      </c>
      <c r="AJ34" s="117">
        <f t="shared" si="72"/>
        <v>540699</v>
      </c>
      <c r="AK34" s="117">
        <f t="shared" si="72"/>
        <v>555945</v>
      </c>
      <c r="AL34" s="117">
        <f t="shared" si="72"/>
        <v>571342</v>
      </c>
      <c r="AM34" s="117">
        <f t="shared" si="72"/>
        <v>586876</v>
      </c>
      <c r="AN34" s="117">
        <f t="shared" ref="AN34:BD34" si="73">AN15+AN17+AN18+AN21+AN22+AN23+AN29</f>
        <v>602520</v>
      </c>
      <c r="AO34" s="117">
        <f t="shared" si="73"/>
        <v>618250</v>
      </c>
      <c r="AP34" s="117">
        <f t="shared" si="73"/>
        <v>634038</v>
      </c>
      <c r="AQ34" s="117">
        <f t="shared" si="73"/>
        <v>649855</v>
      </c>
      <c r="AR34" s="117">
        <f t="shared" si="73"/>
        <v>665666</v>
      </c>
      <c r="AS34" s="117">
        <f t="shared" si="73"/>
        <v>681438</v>
      </c>
      <c r="AT34" s="117">
        <f t="shared" si="73"/>
        <v>697128</v>
      </c>
      <c r="AU34" s="117">
        <f t="shared" si="73"/>
        <v>712695</v>
      </c>
      <c r="AV34" s="117">
        <f t="shared" si="73"/>
        <v>728090</v>
      </c>
      <c r="AW34" s="117">
        <f t="shared" si="73"/>
        <v>743262</v>
      </c>
      <c r="AX34" s="117">
        <f t="shared" si="73"/>
        <v>758157</v>
      </c>
      <c r="AY34" s="117">
        <f t="shared" si="73"/>
        <v>772711</v>
      </c>
      <c r="AZ34" s="117">
        <f t="shared" si="73"/>
        <v>786864</v>
      </c>
      <c r="BA34" s="117">
        <f t="shared" si="73"/>
        <v>800542</v>
      </c>
      <c r="BB34" s="117">
        <f t="shared" si="73"/>
        <v>813668</v>
      </c>
      <c r="BC34" s="117">
        <f t="shared" si="73"/>
        <v>826161</v>
      </c>
      <c r="BD34" s="117">
        <f t="shared" si="73"/>
        <v>837933</v>
      </c>
    </row>
    <row r="35" spans="1:56" x14ac:dyDescent="0.2">
      <c r="A35" t="s">
        <v>142</v>
      </c>
      <c r="C35" t="s">
        <v>104</v>
      </c>
      <c r="D35" t="s">
        <v>171</v>
      </c>
      <c r="E35" s="121"/>
      <c r="F35" s="117"/>
      <c r="G35" s="117">
        <f>G34-G54</f>
        <v>185908</v>
      </c>
      <c r="H35" s="117">
        <f t="shared" ref="H35:AM35" si="74">H34-H54</f>
        <v>194859</v>
      </c>
      <c r="I35" s="117">
        <f t="shared" si="74"/>
        <v>204227</v>
      </c>
      <c r="J35" s="117">
        <f t="shared" si="74"/>
        <v>214030</v>
      </c>
      <c r="K35" s="117">
        <f t="shared" si="74"/>
        <v>224289</v>
      </c>
      <c r="L35" s="117">
        <f t="shared" si="74"/>
        <v>235025</v>
      </c>
      <c r="M35" s="117">
        <f t="shared" si="74"/>
        <v>246260</v>
      </c>
      <c r="N35" s="117">
        <f t="shared" si="74"/>
        <v>258015</v>
      </c>
      <c r="O35" s="117">
        <f t="shared" si="74"/>
        <v>270316</v>
      </c>
      <c r="P35" s="117">
        <f t="shared" si="74"/>
        <v>281319</v>
      </c>
      <c r="Q35" s="117">
        <f t="shared" si="74"/>
        <v>291477</v>
      </c>
      <c r="R35" s="117">
        <f t="shared" si="74"/>
        <v>301861</v>
      </c>
      <c r="S35" s="117">
        <f t="shared" si="74"/>
        <v>312503</v>
      </c>
      <c r="T35" s="117">
        <f t="shared" si="74"/>
        <v>323418</v>
      </c>
      <c r="U35" s="117">
        <f t="shared" si="74"/>
        <v>334603</v>
      </c>
      <c r="V35" s="117">
        <f t="shared" si="74"/>
        <v>346059</v>
      </c>
      <c r="W35" s="117">
        <f t="shared" si="74"/>
        <v>357790</v>
      </c>
      <c r="X35" s="117">
        <f t="shared" si="74"/>
        <v>369792</v>
      </c>
      <c r="Y35" s="117">
        <f t="shared" si="74"/>
        <v>382063</v>
      </c>
      <c r="Z35" s="117">
        <f t="shared" si="74"/>
        <v>394602</v>
      </c>
      <c r="AA35" s="117">
        <f t="shared" si="74"/>
        <v>407407</v>
      </c>
      <c r="AB35" s="117">
        <f t="shared" si="74"/>
        <v>420473</v>
      </c>
      <c r="AC35" s="117">
        <f t="shared" si="74"/>
        <v>433793</v>
      </c>
      <c r="AD35" s="117">
        <f t="shared" si="74"/>
        <v>447363</v>
      </c>
      <c r="AE35" s="117">
        <f t="shared" si="74"/>
        <v>461175</v>
      </c>
      <c r="AF35" s="117">
        <f t="shared" si="74"/>
        <v>475218</v>
      </c>
      <c r="AG35" s="117">
        <f t="shared" si="74"/>
        <v>489490</v>
      </c>
      <c r="AH35" s="117">
        <f t="shared" si="74"/>
        <v>503973</v>
      </c>
      <c r="AI35" s="117">
        <f t="shared" si="74"/>
        <v>518656</v>
      </c>
      <c r="AJ35" s="117">
        <f t="shared" si="74"/>
        <v>533528</v>
      </c>
      <c r="AK35" s="117">
        <f t="shared" si="74"/>
        <v>548570</v>
      </c>
      <c r="AL35" s="117">
        <f t="shared" si="74"/>
        <v>563759</v>
      </c>
      <c r="AM35" s="117">
        <f t="shared" si="74"/>
        <v>579083</v>
      </c>
      <c r="AN35" s="117">
        <f t="shared" ref="AN35" si="75">AN34-AN54</f>
        <v>594517</v>
      </c>
      <c r="AO35" s="117">
        <f t="shared" ref="AO35" si="76">AO34-AO54</f>
        <v>610035</v>
      </c>
      <c r="AP35" s="117">
        <f t="shared" ref="AP35" si="77">AP34-AP54</f>
        <v>625610</v>
      </c>
      <c r="AQ35" s="117">
        <f t="shared" ref="AQ35" si="78">AQ34-AQ54</f>
        <v>641212</v>
      </c>
      <c r="AR35" s="117">
        <f t="shared" ref="AR35" si="79">AR34-AR54</f>
        <v>656807</v>
      </c>
      <c r="AS35" s="117">
        <f t="shared" ref="AS35" si="80">AS34-AS54</f>
        <v>672365</v>
      </c>
      <c r="AT35" s="117">
        <f t="shared" ref="AT35" si="81">AT34-AT54</f>
        <v>687842</v>
      </c>
      <c r="AU35" s="117">
        <f t="shared" ref="AU35" si="82">AU34-AU54</f>
        <v>703196</v>
      </c>
      <c r="AV35" s="117">
        <f t="shared" ref="AV35" si="83">AV34-AV54</f>
        <v>718380</v>
      </c>
      <c r="AW35" s="117">
        <f t="shared" ref="AW35" si="84">AW34-AW54</f>
        <v>733344</v>
      </c>
      <c r="AX35" s="117">
        <f t="shared" ref="AX35" si="85">AX34-AX54</f>
        <v>748034</v>
      </c>
      <c r="AY35" s="117">
        <f t="shared" ref="AY35" si="86">AY34-AY54</f>
        <v>762386</v>
      </c>
      <c r="AZ35" s="117">
        <f t="shared" ref="AZ35" si="87">AZ34-AZ54</f>
        <v>776342</v>
      </c>
      <c r="BA35" s="117">
        <f t="shared" ref="BA35" si="88">BA34-BA54</f>
        <v>789829</v>
      </c>
      <c r="BB35" s="117">
        <f t="shared" ref="BB35" si="89">BB34-BB54</f>
        <v>802772</v>
      </c>
      <c r="BC35" s="117">
        <f t="shared" ref="BC35" si="90">BC34-BC54</f>
        <v>815089</v>
      </c>
      <c r="BD35" s="117">
        <f t="shared" ref="BD35" si="91">BD34-BD54</f>
        <v>826693</v>
      </c>
    </row>
    <row r="36" spans="1:56" x14ac:dyDescent="0.2">
      <c r="E36" s="117"/>
      <c r="F36" s="117"/>
      <c r="G36" s="115">
        <f>G35/G34</f>
        <v>0.98694045697783062</v>
      </c>
      <c r="H36" s="115">
        <f t="shared" ref="H36:N36" si="92">H35/H34</f>
        <v>0.98693767157284817</v>
      </c>
      <c r="I36" s="115">
        <f t="shared" si="92"/>
        <v>0.98693761175276662</v>
      </c>
      <c r="J36" s="115">
        <f t="shared" si="92"/>
        <v>0.98693645296800281</v>
      </c>
      <c r="K36" s="115">
        <f t="shared" si="92"/>
        <v>0.98693555342386186</v>
      </c>
      <c r="L36" s="115">
        <f t="shared" si="92"/>
        <v>0.98693603655054252</v>
      </c>
      <c r="M36" s="115">
        <f t="shared" si="92"/>
        <v>0.98693887038662387</v>
      </c>
      <c r="N36" s="115">
        <f t="shared" si="92"/>
        <v>0.98693722985120302</v>
      </c>
      <c r="O36" s="115">
        <f t="shared" ref="O36" si="93">O35/O34</f>
        <v>0.98693655209679654</v>
      </c>
      <c r="P36" s="115">
        <f t="shared" ref="P36" si="94">P35/P34</f>
        <v>0.98687644706377609</v>
      </c>
      <c r="Q36" s="115">
        <f t="shared" ref="Q36" si="95">Q35/Q34</f>
        <v>0.98682660274640444</v>
      </c>
      <c r="R36" s="115">
        <f t="shared" ref="R36" si="96">R35/R34</f>
        <v>0.98681569432548533</v>
      </c>
      <c r="S36" s="115">
        <f t="shared" ref="S36" si="97">S35/S34</f>
        <v>0.98680691295025591</v>
      </c>
      <c r="T36" s="115">
        <f t="shared" ref="T36:U36" si="98">T35/T34</f>
        <v>0.98680368459433154</v>
      </c>
      <c r="U36" s="115">
        <f t="shared" si="98"/>
        <v>0.98679953639122442</v>
      </c>
      <c r="V36" s="115">
        <f t="shared" ref="V36" si="99">V35/V34</f>
        <v>0.98679460492172577</v>
      </c>
      <c r="W36" s="115">
        <f t="shared" ref="W36" si="100">W35/W34</f>
        <v>0.9867918439843455</v>
      </c>
      <c r="X36" s="115">
        <f t="shared" ref="X36" si="101">X35/X34</f>
        <v>0.98679091214755754</v>
      </c>
      <c r="Y36" s="115">
        <f t="shared" ref="Y36" si="102">Y35/Y34</f>
        <v>0.98678647343993342</v>
      </c>
      <c r="Z36" s="115">
        <f t="shared" ref="Z36" si="103">Z35/Z34</f>
        <v>0.98678129876365384</v>
      </c>
      <c r="AA36" s="115">
        <f t="shared" ref="AA36:AB36" si="104">AA35/AA34</f>
        <v>0.98677779231033802</v>
      </c>
      <c r="AB36" s="115">
        <f t="shared" si="104"/>
        <v>0.98677565312080506</v>
      </c>
      <c r="AC36" s="115">
        <f t="shared" ref="AC36" si="105">AC35/AC34</f>
        <v>0.98677006157744718</v>
      </c>
      <c r="AD36" s="115">
        <f t="shared" ref="AD36" si="106">AD35/AD34</f>
        <v>0.98676774851002069</v>
      </c>
      <c r="AE36" s="115">
        <f t="shared" ref="AE36" si="107">AE35/AE34</f>
        <v>0.9867639790226399</v>
      </c>
      <c r="AF36" s="115">
        <f t="shared" ref="AF36" si="108">AF35/AF34</f>
        <v>0.98675858345705414</v>
      </c>
      <c r="AG36" s="115">
        <f t="shared" ref="AG36" si="109">AG35/AG34</f>
        <v>0.98675364521701969</v>
      </c>
      <c r="AH36" s="115">
        <f t="shared" ref="AH36:AI36" si="110">AH35/AH34</f>
        <v>0.98674866517471671</v>
      </c>
      <c r="AI36" s="115">
        <f t="shared" si="110"/>
        <v>0.98674337549274771</v>
      </c>
      <c r="AJ36" s="115">
        <f t="shared" ref="AJ36" si="111">AJ35/AJ34</f>
        <v>0.98673753789076735</v>
      </c>
      <c r="AK36" s="115">
        <f t="shared" ref="AK36" si="112">AK35/AK34</f>
        <v>0.98673429925622136</v>
      </c>
      <c r="AL36" s="115">
        <f t="shared" ref="AL36" si="113">AL35/AL34</f>
        <v>0.98672773925249679</v>
      </c>
      <c r="AM36" s="115">
        <f t="shared" ref="AM36" si="114">AM35/AM34</f>
        <v>0.98672121538451052</v>
      </c>
      <c r="AN36" s="115">
        <f t="shared" ref="AN36" si="115">AN35/AN34</f>
        <v>0.98671745336254402</v>
      </c>
      <c r="AO36" s="115">
        <f t="shared" ref="AO36:AP36" si="116">AO35/AO34</f>
        <v>0.98671249494541047</v>
      </c>
      <c r="AP36" s="115">
        <f t="shared" si="116"/>
        <v>0.98670742132175038</v>
      </c>
      <c r="AQ36" s="115">
        <f t="shared" ref="AQ36" si="117">AQ35/AQ34</f>
        <v>0.98670011002454394</v>
      </c>
      <c r="AR36" s="115">
        <f t="shared" ref="AR36" si="118">AR35/AR34</f>
        <v>0.98669152397749016</v>
      </c>
      <c r="AS36" s="115">
        <f t="shared" ref="AS36" si="119">AS35/AS34</f>
        <v>0.98668550917324838</v>
      </c>
      <c r="AT36" s="115">
        <f t="shared" ref="AT36" si="120">AT35/AT34</f>
        <v>0.9866796341561378</v>
      </c>
      <c r="AU36" s="115">
        <f t="shared" ref="AU36" si="121">AU35/AU34</f>
        <v>0.98667171791579844</v>
      </c>
      <c r="AV36" s="115">
        <f t="shared" ref="AV36:AW36" si="122">AV35/AV34</f>
        <v>0.98666373662596663</v>
      </c>
      <c r="AW36" s="115">
        <f t="shared" si="122"/>
        <v>0.98665611856922597</v>
      </c>
      <c r="AX36" s="115">
        <f t="shared" ref="AX36" si="123">AX35/AX34</f>
        <v>0.98664788427726713</v>
      </c>
      <c r="AY36" s="115">
        <f t="shared" ref="AY36" si="124">AY35/AY34</f>
        <v>0.98663795390514697</v>
      </c>
      <c r="AZ36" s="115">
        <f t="shared" ref="AZ36" si="125">AZ35/AZ34</f>
        <v>0.98662793062079346</v>
      </c>
      <c r="BA36" s="115">
        <f t="shared" ref="BA36" si="126">BA35/BA34</f>
        <v>0.98661781642936908</v>
      </c>
      <c r="BB36" s="115">
        <f t="shared" ref="BB36" si="127">BB35/BB34</f>
        <v>0.98660878884262382</v>
      </c>
      <c r="BC36" s="115">
        <f t="shared" ref="BC36:BD36" si="128">BC35/BC34</f>
        <v>0.98659825385124689</v>
      </c>
      <c r="BD36" s="115">
        <f t="shared" si="128"/>
        <v>0.98658603969529779</v>
      </c>
    </row>
    <row r="37" spans="1:56" x14ac:dyDescent="0.2">
      <c r="D37" s="2" t="s">
        <v>91</v>
      </c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</row>
    <row r="38" spans="1:56" x14ac:dyDescent="0.2">
      <c r="A38" t="s">
        <v>124</v>
      </c>
      <c r="C38" t="s">
        <v>114</v>
      </c>
      <c r="D38" t="s">
        <v>93</v>
      </c>
      <c r="E38" s="117">
        <f>E34-E32</f>
        <v>23223.355588186532</v>
      </c>
      <c r="F38" s="117">
        <f t="shared" ref="F38:V38" si="129">F34-F32</f>
        <v>25698.355588186532</v>
      </c>
      <c r="G38" s="117">
        <f t="shared" si="129"/>
        <v>28378.355588186532</v>
      </c>
      <c r="H38" s="117">
        <f t="shared" si="129"/>
        <v>31276.355588186532</v>
      </c>
      <c r="I38" s="117">
        <f t="shared" si="129"/>
        <v>34408.355588186532</v>
      </c>
      <c r="J38" s="117">
        <f t="shared" si="129"/>
        <v>37791.355588186532</v>
      </c>
      <c r="K38" s="117">
        <f t="shared" si="129"/>
        <v>41441.355588186532</v>
      </c>
      <c r="L38" s="117">
        <f t="shared" si="129"/>
        <v>45377.355588186532</v>
      </c>
      <c r="M38" s="117">
        <f t="shared" si="129"/>
        <v>49617.355588186532</v>
      </c>
      <c r="N38" s="117">
        <f t="shared" si="129"/>
        <v>54182.355588186532</v>
      </c>
      <c r="O38" s="117">
        <f t="shared" si="129"/>
        <v>59096.355588186532</v>
      </c>
      <c r="P38" s="117">
        <f t="shared" si="129"/>
        <v>62504.355588186532</v>
      </c>
      <c r="Q38" s="117">
        <f t="shared" si="129"/>
        <v>64845.355588186532</v>
      </c>
      <c r="R38" s="117">
        <f t="shared" si="129"/>
        <v>67193.355588186532</v>
      </c>
      <c r="S38" s="117">
        <f t="shared" si="129"/>
        <v>69589.355588186532</v>
      </c>
      <c r="T38" s="117">
        <f t="shared" si="129"/>
        <v>72047.355588186532</v>
      </c>
      <c r="U38" s="117">
        <f t="shared" si="129"/>
        <v>74566.355588186532</v>
      </c>
      <c r="V38" s="117">
        <f t="shared" si="129"/>
        <v>77146.355588186532</v>
      </c>
      <c r="W38" s="117">
        <f t="shared" ref="W38:Z38" si="130">W34-W32</f>
        <v>79790.355588186532</v>
      </c>
      <c r="X38" s="117">
        <f t="shared" si="130"/>
        <v>82495.355588186532</v>
      </c>
      <c r="Y38" s="117">
        <f t="shared" si="130"/>
        <v>85262.355588186532</v>
      </c>
      <c r="Z38" s="117">
        <f t="shared" si="130"/>
        <v>88091.355588186532</v>
      </c>
      <c r="AA38" s="117">
        <f t="shared" ref="AA38:AG38" si="131">AA34-AA32</f>
        <v>90981.355588186532</v>
      </c>
      <c r="AB38" s="117">
        <f t="shared" si="131"/>
        <v>93932.355588186532</v>
      </c>
      <c r="AC38" s="117">
        <f t="shared" si="131"/>
        <v>96943.355588186532</v>
      </c>
      <c r="AD38" s="117">
        <f t="shared" si="131"/>
        <v>100010.35558818653</v>
      </c>
      <c r="AE38" s="117">
        <f t="shared" si="131"/>
        <v>103134.35558818653</v>
      </c>
      <c r="AF38" s="117">
        <f t="shared" si="131"/>
        <v>106310.35558818653</v>
      </c>
      <c r="AG38" s="117">
        <f t="shared" si="131"/>
        <v>109544.35558818653</v>
      </c>
      <c r="AH38" s="117">
        <f t="shared" ref="AH38:AM38" si="132">AH34-AH32</f>
        <v>112826.35558818653</v>
      </c>
      <c r="AI38" s="117">
        <f t="shared" si="132"/>
        <v>116154.35558818653</v>
      </c>
      <c r="AJ38" s="117">
        <f t="shared" si="132"/>
        <v>119530.35558818653</v>
      </c>
      <c r="AK38" s="117">
        <f t="shared" si="132"/>
        <v>122946.35558818653</v>
      </c>
      <c r="AL38" s="117">
        <f t="shared" si="132"/>
        <v>126396.35558818653</v>
      </c>
      <c r="AM38" s="117">
        <f t="shared" si="132"/>
        <v>129882.35558818653</v>
      </c>
      <c r="AN38" s="117">
        <f t="shared" ref="AN38:BD38" si="133">AN34-AN32</f>
        <v>133394.35558818653</v>
      </c>
      <c r="AO38" s="117">
        <f t="shared" si="133"/>
        <v>136929.35558818653</v>
      </c>
      <c r="AP38" s="117">
        <f t="shared" si="133"/>
        <v>140481.35558818653</v>
      </c>
      <c r="AQ38" s="117">
        <f t="shared" si="133"/>
        <v>144044.35558818653</v>
      </c>
      <c r="AR38" s="117">
        <f t="shared" si="133"/>
        <v>147609.35558818653</v>
      </c>
      <c r="AS38" s="117">
        <f t="shared" si="133"/>
        <v>151171.35558818653</v>
      </c>
      <c r="AT38" s="117">
        <f t="shared" si="133"/>
        <v>154718.35558818653</v>
      </c>
      <c r="AU38" s="117">
        <f t="shared" si="133"/>
        <v>158244.35558818653</v>
      </c>
      <c r="AV38" s="117">
        <f t="shared" si="133"/>
        <v>161737.35558818653</v>
      </c>
      <c r="AW38" s="117">
        <f t="shared" si="133"/>
        <v>165186.35558818653</v>
      </c>
      <c r="AX38" s="117">
        <f t="shared" si="133"/>
        <v>168580.35558818653</v>
      </c>
      <c r="AY38" s="117">
        <f t="shared" si="133"/>
        <v>171902.35558818653</v>
      </c>
      <c r="AZ38" s="117">
        <f t="shared" si="133"/>
        <v>175143.35558818653</v>
      </c>
      <c r="BA38" s="117">
        <f t="shared" si="133"/>
        <v>178286.35558818653</v>
      </c>
      <c r="BB38" s="117">
        <f t="shared" si="133"/>
        <v>181312.35558818653</v>
      </c>
      <c r="BC38" s="117">
        <f t="shared" si="133"/>
        <v>184205.35558818653</v>
      </c>
      <c r="BD38" s="117">
        <f t="shared" si="133"/>
        <v>186945.35558818653</v>
      </c>
    </row>
    <row r="39" spans="1:56" x14ac:dyDescent="0.2">
      <c r="A39" t="s">
        <v>125</v>
      </c>
      <c r="C39" t="s">
        <v>105</v>
      </c>
      <c r="D39" t="s">
        <v>92</v>
      </c>
      <c r="E39" s="117">
        <f>E34-E33</f>
        <v>55053</v>
      </c>
      <c r="F39" s="117">
        <f t="shared" ref="F39:V39" si="134">F34-F33</f>
        <v>58916</v>
      </c>
      <c r="G39" s="117">
        <f t="shared" si="134"/>
        <v>63033</v>
      </c>
      <c r="H39" s="117">
        <f t="shared" si="134"/>
        <v>67420</v>
      </c>
      <c r="I39" s="117">
        <f t="shared" si="134"/>
        <v>72095</v>
      </c>
      <c r="J39" s="117">
        <f t="shared" si="134"/>
        <v>77076</v>
      </c>
      <c r="K39" s="117">
        <f t="shared" si="134"/>
        <v>82383</v>
      </c>
      <c r="L39" s="117">
        <f t="shared" si="134"/>
        <v>88036</v>
      </c>
      <c r="M39" s="117">
        <f t="shared" si="134"/>
        <v>94058</v>
      </c>
      <c r="N39" s="117">
        <f t="shared" si="134"/>
        <v>100472</v>
      </c>
      <c r="O39" s="117">
        <f t="shared" si="134"/>
        <v>107302</v>
      </c>
      <c r="P39" s="117">
        <f t="shared" si="134"/>
        <v>112700</v>
      </c>
      <c r="Q39" s="117">
        <f t="shared" si="134"/>
        <v>117106</v>
      </c>
      <c r="R39" s="117">
        <f t="shared" si="134"/>
        <v>121598</v>
      </c>
      <c r="S39" s="117">
        <f t="shared" si="134"/>
        <v>126223</v>
      </c>
      <c r="T39" s="117">
        <f t="shared" si="134"/>
        <v>130997</v>
      </c>
      <c r="U39" s="117">
        <f t="shared" si="134"/>
        <v>135923</v>
      </c>
      <c r="V39" s="117">
        <f t="shared" si="134"/>
        <v>141007</v>
      </c>
      <c r="W39" s="117">
        <f t="shared" ref="W39:Z39" si="135">W34-W33</f>
        <v>146257</v>
      </c>
      <c r="X39" s="117">
        <f t="shared" si="135"/>
        <v>151675</v>
      </c>
      <c r="Y39" s="117">
        <f t="shared" si="135"/>
        <v>157268</v>
      </c>
      <c r="Z39" s="117">
        <f t="shared" si="135"/>
        <v>163044</v>
      </c>
      <c r="AA39" s="117">
        <f t="shared" ref="AA39:AG39" si="136">AA34-AA33</f>
        <v>169008</v>
      </c>
      <c r="AB39" s="117">
        <f t="shared" si="136"/>
        <v>175167</v>
      </c>
      <c r="AC39" s="117">
        <f t="shared" si="136"/>
        <v>181528</v>
      </c>
      <c r="AD39" s="117">
        <f t="shared" si="136"/>
        <v>188097</v>
      </c>
      <c r="AE39" s="117">
        <f t="shared" si="136"/>
        <v>194884</v>
      </c>
      <c r="AF39" s="117">
        <f t="shared" si="136"/>
        <v>201894</v>
      </c>
      <c r="AG39" s="117">
        <f t="shared" si="136"/>
        <v>209144</v>
      </c>
      <c r="AH39" s="117">
        <f t="shared" ref="AH39:AM39" si="137">AH34-AH33</f>
        <v>216636</v>
      </c>
      <c r="AI39" s="117">
        <f t="shared" si="137"/>
        <v>224382</v>
      </c>
      <c r="AJ39" s="117">
        <f t="shared" si="137"/>
        <v>232397</v>
      </c>
      <c r="AK39" s="117">
        <f t="shared" si="137"/>
        <v>240687</v>
      </c>
      <c r="AL39" s="117">
        <f t="shared" si="137"/>
        <v>249264</v>
      </c>
      <c r="AM39" s="117">
        <f t="shared" si="137"/>
        <v>258147</v>
      </c>
      <c r="AN39" s="117">
        <f t="shared" ref="AN39:BD39" si="138">AN34-AN33</f>
        <v>267345</v>
      </c>
      <c r="AO39" s="117">
        <f t="shared" si="138"/>
        <v>276874</v>
      </c>
      <c r="AP39" s="117">
        <f t="shared" si="138"/>
        <v>286751</v>
      </c>
      <c r="AQ39" s="117">
        <f t="shared" si="138"/>
        <v>296994</v>
      </c>
      <c r="AR39" s="117">
        <f t="shared" si="138"/>
        <v>307620</v>
      </c>
      <c r="AS39" s="117">
        <f t="shared" si="138"/>
        <v>318653</v>
      </c>
      <c r="AT39" s="117">
        <f t="shared" si="138"/>
        <v>330111</v>
      </c>
      <c r="AU39" s="117">
        <f t="shared" si="138"/>
        <v>342019</v>
      </c>
      <c r="AV39" s="117">
        <f t="shared" si="138"/>
        <v>354401</v>
      </c>
      <c r="AW39" s="117">
        <f t="shared" si="138"/>
        <v>367286</v>
      </c>
      <c r="AX39" s="117">
        <f t="shared" si="138"/>
        <v>380703</v>
      </c>
      <c r="AY39" s="117">
        <f t="shared" si="138"/>
        <v>394681</v>
      </c>
      <c r="AZ39" s="117">
        <f t="shared" si="138"/>
        <v>409259</v>
      </c>
      <c r="BA39" s="117">
        <f t="shared" si="138"/>
        <v>424471</v>
      </c>
      <c r="BB39" s="117">
        <f t="shared" si="138"/>
        <v>440356</v>
      </c>
      <c r="BC39" s="117">
        <f t="shared" si="138"/>
        <v>456959</v>
      </c>
      <c r="BD39" s="117">
        <f t="shared" si="138"/>
        <v>474326</v>
      </c>
    </row>
    <row r="40" spans="1:56" x14ac:dyDescent="0.2">
      <c r="A40" t="s">
        <v>131</v>
      </c>
      <c r="C40" t="s">
        <v>115</v>
      </c>
      <c r="D40" t="s">
        <v>173</v>
      </c>
      <c r="E40" s="117"/>
      <c r="F40" s="117"/>
      <c r="G40" s="117">
        <f>G35-G32</f>
        <v>25918.355588186532</v>
      </c>
      <c r="H40" s="117">
        <f t="shared" ref="H40:AM40" si="139">H35-H32</f>
        <v>28697.355588186532</v>
      </c>
      <c r="I40" s="117">
        <f t="shared" si="139"/>
        <v>31705.355588186532</v>
      </c>
      <c r="J40" s="117">
        <f t="shared" si="139"/>
        <v>34958.355588186532</v>
      </c>
      <c r="K40" s="117">
        <f t="shared" si="139"/>
        <v>38472.355588186532</v>
      </c>
      <c r="L40" s="117">
        <f t="shared" si="139"/>
        <v>42266.355588186532</v>
      </c>
      <c r="M40" s="117">
        <f t="shared" si="139"/>
        <v>46358.355588186532</v>
      </c>
      <c r="N40" s="117">
        <f t="shared" si="139"/>
        <v>50767.355588186532</v>
      </c>
      <c r="O40" s="117">
        <f t="shared" si="139"/>
        <v>55518.355588186532</v>
      </c>
      <c r="P40" s="117">
        <f t="shared" si="139"/>
        <v>58763.355588186532</v>
      </c>
      <c r="Q40" s="117">
        <f t="shared" si="139"/>
        <v>60954.355588186532</v>
      </c>
      <c r="R40" s="117">
        <f t="shared" si="139"/>
        <v>63160.355588186532</v>
      </c>
      <c r="S40" s="117">
        <f t="shared" si="139"/>
        <v>65411.355588186532</v>
      </c>
      <c r="T40" s="117">
        <f t="shared" si="139"/>
        <v>67722.355588186532</v>
      </c>
      <c r="U40" s="117">
        <f t="shared" si="139"/>
        <v>70090.355588186532</v>
      </c>
      <c r="V40" s="117">
        <f t="shared" si="139"/>
        <v>72515.355588186532</v>
      </c>
      <c r="W40" s="117">
        <f t="shared" si="139"/>
        <v>75001.355588186532</v>
      </c>
      <c r="X40" s="117">
        <f t="shared" si="139"/>
        <v>77545.355588186532</v>
      </c>
      <c r="Y40" s="117">
        <f t="shared" si="139"/>
        <v>80146.355588186532</v>
      </c>
      <c r="Z40" s="117">
        <f t="shared" si="139"/>
        <v>82805.355588186532</v>
      </c>
      <c r="AA40" s="117">
        <f t="shared" si="139"/>
        <v>85522.355588186532</v>
      </c>
      <c r="AB40" s="117">
        <f t="shared" si="139"/>
        <v>88297.355588186532</v>
      </c>
      <c r="AC40" s="117">
        <f t="shared" si="139"/>
        <v>91127.355588186532</v>
      </c>
      <c r="AD40" s="117">
        <f t="shared" si="139"/>
        <v>94011.355588186532</v>
      </c>
      <c r="AE40" s="117">
        <f t="shared" si="139"/>
        <v>96948.355588186532</v>
      </c>
      <c r="AF40" s="117">
        <f t="shared" si="139"/>
        <v>99933.355588186532</v>
      </c>
      <c r="AG40" s="117">
        <f t="shared" si="139"/>
        <v>102973.35558818653</v>
      </c>
      <c r="AH40" s="117">
        <f t="shared" si="139"/>
        <v>106058.35558818653</v>
      </c>
      <c r="AI40" s="117">
        <f t="shared" si="139"/>
        <v>109186.35558818653</v>
      </c>
      <c r="AJ40" s="117">
        <f t="shared" si="139"/>
        <v>112359.35558818653</v>
      </c>
      <c r="AK40" s="117">
        <f t="shared" si="139"/>
        <v>115571.35558818653</v>
      </c>
      <c r="AL40" s="117">
        <f t="shared" si="139"/>
        <v>118813.35558818653</v>
      </c>
      <c r="AM40" s="117">
        <f t="shared" si="139"/>
        <v>122089.35558818653</v>
      </c>
      <c r="AN40" s="117">
        <f t="shared" ref="AN40:BD40" si="140">AN35-AN32</f>
        <v>125391.35558818653</v>
      </c>
      <c r="AO40" s="117">
        <f t="shared" si="140"/>
        <v>128714.35558818653</v>
      </c>
      <c r="AP40" s="117">
        <f t="shared" si="140"/>
        <v>132053.35558818653</v>
      </c>
      <c r="AQ40" s="117">
        <f t="shared" si="140"/>
        <v>135401.35558818653</v>
      </c>
      <c r="AR40" s="117">
        <f t="shared" si="140"/>
        <v>138750.35558818653</v>
      </c>
      <c r="AS40" s="117">
        <f t="shared" si="140"/>
        <v>142098.35558818653</v>
      </c>
      <c r="AT40" s="117">
        <f t="shared" si="140"/>
        <v>145432.35558818653</v>
      </c>
      <c r="AU40" s="117">
        <f t="shared" si="140"/>
        <v>148745.35558818653</v>
      </c>
      <c r="AV40" s="117">
        <f t="shared" si="140"/>
        <v>152027.35558818653</v>
      </c>
      <c r="AW40" s="117">
        <f t="shared" si="140"/>
        <v>155268.35558818653</v>
      </c>
      <c r="AX40" s="117">
        <f t="shared" si="140"/>
        <v>158457.35558818653</v>
      </c>
      <c r="AY40" s="117">
        <f t="shared" si="140"/>
        <v>161577.35558818653</v>
      </c>
      <c r="AZ40" s="117">
        <f t="shared" si="140"/>
        <v>164621.35558818653</v>
      </c>
      <c r="BA40" s="117">
        <f t="shared" si="140"/>
        <v>167573.35558818653</v>
      </c>
      <c r="BB40" s="117">
        <f t="shared" si="140"/>
        <v>170416.35558818653</v>
      </c>
      <c r="BC40" s="117">
        <f t="shared" si="140"/>
        <v>173133.35558818653</v>
      </c>
      <c r="BD40" s="117">
        <f t="shared" si="140"/>
        <v>175705.35558818653</v>
      </c>
    </row>
    <row r="42" spans="1:56" x14ac:dyDescent="0.2">
      <c r="D42" s="2" t="s">
        <v>94</v>
      </c>
    </row>
    <row r="43" spans="1:56" x14ac:dyDescent="0.2">
      <c r="A43" t="s">
        <v>126</v>
      </c>
      <c r="C43" t="s">
        <v>128</v>
      </c>
      <c r="D43" t="s">
        <v>93</v>
      </c>
      <c r="E43" s="115">
        <f>E34/E32</f>
        <v>1.1567063524303069</v>
      </c>
      <c r="F43" s="115">
        <f t="shared" ref="F43:V43" si="141">F34/F32</f>
        <v>1.1668695734825656</v>
      </c>
      <c r="G43" s="115">
        <f t="shared" si="141"/>
        <v>1.1773762026443451</v>
      </c>
      <c r="H43" s="115">
        <f t="shared" si="141"/>
        <v>1.1882284909908059</v>
      </c>
      <c r="I43" s="115">
        <f t="shared" si="141"/>
        <v>1.1994437028785381</v>
      </c>
      <c r="J43" s="115">
        <f t="shared" si="141"/>
        <v>1.2110404230235203</v>
      </c>
      <c r="K43" s="115">
        <f t="shared" si="141"/>
        <v>1.2230228390969258</v>
      </c>
      <c r="L43" s="115">
        <f t="shared" si="141"/>
        <v>1.2354102236330393</v>
      </c>
      <c r="M43" s="115">
        <f t="shared" si="141"/>
        <v>1.2482088415739632</v>
      </c>
      <c r="N43" s="115">
        <f t="shared" si="141"/>
        <v>1.261437739096918</v>
      </c>
      <c r="O43" s="115">
        <f t="shared" si="141"/>
        <v>1.2751257154146722</v>
      </c>
      <c r="P43" s="115">
        <f t="shared" si="141"/>
        <v>1.2808482155255045</v>
      </c>
      <c r="Q43" s="115">
        <f t="shared" si="141"/>
        <v>1.2812971183531305</v>
      </c>
      <c r="R43" s="115">
        <f t="shared" si="141"/>
        <v>1.2814963309117111</v>
      </c>
      <c r="S43" s="115">
        <f t="shared" si="141"/>
        <v>1.2816337871474357</v>
      </c>
      <c r="T43" s="115">
        <f t="shared" si="141"/>
        <v>1.2817699759959535</v>
      </c>
      <c r="U43" s="115">
        <f t="shared" si="141"/>
        <v>1.2819009115953486</v>
      </c>
      <c r="V43" s="115">
        <f t="shared" si="141"/>
        <v>1.2820257650440765</v>
      </c>
      <c r="W43" s="115">
        <f t="shared" ref="W43:Z43" si="142">W34/W32</f>
        <v>1.2821554442334364</v>
      </c>
      <c r="X43" s="115">
        <f t="shared" si="142"/>
        <v>1.2822799069403168</v>
      </c>
      <c r="Y43" s="115">
        <f t="shared" si="142"/>
        <v>1.2824036275121318</v>
      </c>
      <c r="Z43" s="115">
        <f t="shared" si="142"/>
        <v>1.2825282348832387</v>
      </c>
      <c r="AA43" s="115">
        <f t="shared" ref="AA43:AG43" si="143">AA34/AA32</f>
        <v>1.2826520530497461</v>
      </c>
      <c r="AB43" s="115">
        <f t="shared" si="143"/>
        <v>1.2827791777284376</v>
      </c>
      <c r="AC43" s="115">
        <f t="shared" si="143"/>
        <v>1.2829094692425034</v>
      </c>
      <c r="AD43" s="115">
        <f t="shared" si="143"/>
        <v>1.2830335083190656</v>
      </c>
      <c r="AE43" s="115">
        <f t="shared" si="143"/>
        <v>1.2831598324025342</v>
      </c>
      <c r="AF43" s="115">
        <f t="shared" si="143"/>
        <v>1.2832792579478107</v>
      </c>
      <c r="AG43" s="115">
        <f t="shared" si="143"/>
        <v>1.2834143294265814</v>
      </c>
      <c r="AH43" s="115">
        <f t="shared" ref="AH43:AM43" si="144">AH34/AH32</f>
        <v>1.2835441147308448</v>
      </c>
      <c r="AI43" s="115">
        <f t="shared" si="144"/>
        <v>1.2836702480229947</v>
      </c>
      <c r="AJ43" s="115">
        <f t="shared" si="144"/>
        <v>1.2838063972096443</v>
      </c>
      <c r="AK43" s="115">
        <f t="shared" si="144"/>
        <v>1.2839416639633991</v>
      </c>
      <c r="AL43" s="115">
        <f t="shared" si="144"/>
        <v>1.2840714527170471</v>
      </c>
      <c r="AM43" s="115">
        <f t="shared" si="144"/>
        <v>1.2842104199399869</v>
      </c>
      <c r="AN43" s="115">
        <f t="shared" ref="AN43:BD43" si="145">AN34/AN32</f>
        <v>1.2843467569449021</v>
      </c>
      <c r="AO43" s="115">
        <f t="shared" si="145"/>
        <v>1.2844867702600162</v>
      </c>
      <c r="AP43" s="115">
        <f t="shared" si="145"/>
        <v>1.2846306643396574</v>
      </c>
      <c r="AQ43" s="115">
        <f t="shared" si="145"/>
        <v>1.2847792097291464</v>
      </c>
      <c r="AR43" s="115">
        <f t="shared" si="145"/>
        <v>1.2849289883267068</v>
      </c>
      <c r="AS43" s="115">
        <f t="shared" si="145"/>
        <v>1.2850855455105421</v>
      </c>
      <c r="AT43" s="115">
        <f t="shared" si="145"/>
        <v>1.2852426338325205</v>
      </c>
      <c r="AU43" s="115">
        <f t="shared" si="145"/>
        <v>1.2854074698678715</v>
      </c>
      <c r="AV43" s="115">
        <f t="shared" si="145"/>
        <v>1.2855771173385429</v>
      </c>
      <c r="AW43" s="115">
        <f t="shared" si="145"/>
        <v>1.285752145389661</v>
      </c>
      <c r="AX43" s="115">
        <f t="shared" si="145"/>
        <v>1.2859345891429763</v>
      </c>
      <c r="AY43" s="115">
        <f t="shared" si="145"/>
        <v>1.2861183126891882</v>
      </c>
      <c r="AZ43" s="115">
        <f t="shared" si="145"/>
        <v>1.2863126448128814</v>
      </c>
      <c r="BA43" s="115">
        <f t="shared" si="145"/>
        <v>1.2865162529087406</v>
      </c>
      <c r="BB43" s="115">
        <f t="shared" si="145"/>
        <v>1.2867252900965793</v>
      </c>
      <c r="BC43" s="115">
        <f t="shared" si="145"/>
        <v>1.2869440547671531</v>
      </c>
      <c r="BD43" s="115">
        <f t="shared" si="145"/>
        <v>1.2871718951856561</v>
      </c>
    </row>
    <row r="44" spans="1:56" x14ac:dyDescent="0.2">
      <c r="A44" t="s">
        <v>127</v>
      </c>
      <c r="C44" t="s">
        <v>129</v>
      </c>
      <c r="D44" t="s">
        <v>92</v>
      </c>
      <c r="E44" s="115">
        <f>E34/E33</f>
        <v>1.473098043259687</v>
      </c>
      <c r="F44" s="115">
        <f t="shared" ref="F44:V44" si="146">F34/F33</f>
        <v>1.4877757999751624</v>
      </c>
      <c r="G44" s="115">
        <f t="shared" si="146"/>
        <v>1.5029161846252044</v>
      </c>
      <c r="H44" s="115">
        <f t="shared" si="146"/>
        <v>1.5185435862726699</v>
      </c>
      <c r="I44" s="115">
        <f t="shared" si="146"/>
        <v>1.5346905477064561</v>
      </c>
      <c r="J44" s="115">
        <f t="shared" si="146"/>
        <v>1.5513817450835914</v>
      </c>
      <c r="K44" s="115">
        <f t="shared" si="146"/>
        <v>1.568648835202761</v>
      </c>
      <c r="L44" s="115">
        <f t="shared" si="146"/>
        <v>1.5865156562291804</v>
      </c>
      <c r="M44" s="115">
        <f t="shared" si="146"/>
        <v>1.6050263410115719</v>
      </c>
      <c r="N44" s="115">
        <f t="shared" si="146"/>
        <v>1.6242125274916437</v>
      </c>
      <c r="O44" s="115">
        <f t="shared" si="146"/>
        <v>1.6441005570495582</v>
      </c>
      <c r="P44" s="115">
        <f t="shared" si="146"/>
        <v>1.6538640055697378</v>
      </c>
      <c r="Q44" s="115">
        <f t="shared" si="146"/>
        <v>1.656931931651165</v>
      </c>
      <c r="R44" s="115">
        <f t="shared" si="146"/>
        <v>1.6597972826322871</v>
      </c>
      <c r="S44" s="115">
        <f t="shared" si="146"/>
        <v>1.662734041100925</v>
      </c>
      <c r="T44" s="115">
        <f t="shared" si="146"/>
        <v>1.6658178565256727</v>
      </c>
      <c r="U44" s="115">
        <f t="shared" si="146"/>
        <v>1.6690572761818503</v>
      </c>
      <c r="V44" s="115">
        <f t="shared" si="146"/>
        <v>1.6724770248422618</v>
      </c>
      <c r="W44" s="115">
        <f t="shared" ref="W44:Z44" si="147">W34/W33</f>
        <v>1.676107839239652</v>
      </c>
      <c r="X44" s="115">
        <f t="shared" si="147"/>
        <v>1.67995265996315</v>
      </c>
      <c r="Y44" s="115">
        <f t="shared" si="147"/>
        <v>1.6840386062432855</v>
      </c>
      <c r="Z44" s="115">
        <f t="shared" si="147"/>
        <v>1.6884024927800578</v>
      </c>
      <c r="AA44" s="115">
        <f t="shared" ref="AA44:AG44" si="148">AA34/AA33</f>
        <v>1.6930590753635313</v>
      </c>
      <c r="AB44" s="115">
        <f t="shared" si="148"/>
        <v>1.6980405752746661</v>
      </c>
      <c r="AC44" s="115">
        <f t="shared" si="148"/>
        <v>1.7033760718534103</v>
      </c>
      <c r="AD44" s="115">
        <f t="shared" si="148"/>
        <v>1.709090909090909</v>
      </c>
      <c r="AE44" s="115">
        <f t="shared" si="148"/>
        <v>1.7152310103238071</v>
      </c>
      <c r="AF44" s="115">
        <f t="shared" si="148"/>
        <v>1.7218208014987433</v>
      </c>
      <c r="AG44" s="115">
        <f t="shared" si="148"/>
        <v>1.7289355458198712</v>
      </c>
      <c r="AH44" s="115">
        <f t="shared" ref="AH44:AM44" si="149">AH34/AH33</f>
        <v>1.7365940735451624</v>
      </c>
      <c r="AI44" s="115">
        <f t="shared" si="149"/>
        <v>1.7448562949389528</v>
      </c>
      <c r="AJ44" s="115">
        <f t="shared" si="149"/>
        <v>1.7537966020330715</v>
      </c>
      <c r="AK44" s="115">
        <f t="shared" si="149"/>
        <v>1.7634604038596959</v>
      </c>
      <c r="AL44" s="115">
        <f t="shared" si="149"/>
        <v>1.7739243288892752</v>
      </c>
      <c r="AM44" s="115">
        <f t="shared" si="149"/>
        <v>1.7852881857092011</v>
      </c>
      <c r="AN44" s="115">
        <f t="shared" ref="AN44:BD44" si="150">AN34/AN33</f>
        <v>1.7976281047214142</v>
      </c>
      <c r="AO44" s="115">
        <f t="shared" si="150"/>
        <v>1.8110529152605925</v>
      </c>
      <c r="AP44" s="115">
        <f t="shared" si="150"/>
        <v>1.8256888394901047</v>
      </c>
      <c r="AQ44" s="115">
        <f t="shared" si="150"/>
        <v>1.8416742003225066</v>
      </c>
      <c r="AR44" s="115">
        <f t="shared" si="150"/>
        <v>1.8591633477262699</v>
      </c>
      <c r="AS44" s="115">
        <f t="shared" si="150"/>
        <v>1.8783521920696831</v>
      </c>
      <c r="AT44" s="115">
        <f t="shared" si="150"/>
        <v>1.899443350035557</v>
      </c>
      <c r="AU44" s="115">
        <f t="shared" si="150"/>
        <v>1.9226898962975751</v>
      </c>
      <c r="AV44" s="115">
        <f t="shared" si="150"/>
        <v>1.9483848868979285</v>
      </c>
      <c r="AW44" s="115">
        <f t="shared" si="150"/>
        <v>1.9768868225631424</v>
      </c>
      <c r="AX44" s="115">
        <f t="shared" si="150"/>
        <v>2.0086076713983689</v>
      </c>
      <c r="AY44" s="115">
        <f t="shared" si="150"/>
        <v>2.0440467687749648</v>
      </c>
      <c r="AZ44" s="115">
        <f t="shared" si="150"/>
        <v>2.0838283391374586</v>
      </c>
      <c r="BA44" s="115">
        <f t="shared" si="150"/>
        <v>2.1286991020312653</v>
      </c>
      <c r="BB44" s="115">
        <f t="shared" si="150"/>
        <v>2.1795924052803017</v>
      </c>
      <c r="BC44" s="115">
        <f t="shared" si="150"/>
        <v>2.2376937286363563</v>
      </c>
      <c r="BD44" s="115">
        <f t="shared" si="150"/>
        <v>2.3045018385234606</v>
      </c>
    </row>
    <row r="45" spans="1:56" s="94" customFormat="1" x14ac:dyDescent="0.2">
      <c r="A45" s="94" t="s">
        <v>132</v>
      </c>
      <c r="C45" s="94" t="s">
        <v>130</v>
      </c>
      <c r="D45" s="94" t="s">
        <v>173</v>
      </c>
      <c r="G45" s="124">
        <f>G35/G32</f>
        <v>1.1620002074726328</v>
      </c>
      <c r="H45" s="124">
        <f t="shared" ref="H45:AM45" si="151">H35/H32</f>
        <v>1.172707460194985</v>
      </c>
      <c r="I45" s="124">
        <f t="shared" si="151"/>
        <v>1.1837761035508394</v>
      </c>
      <c r="J45" s="124">
        <f t="shared" si="151"/>
        <v>1.195219939499703</v>
      </c>
      <c r="K45" s="124">
        <f t="shared" si="151"/>
        <v>1.2070447225541472</v>
      </c>
      <c r="L45" s="124">
        <f t="shared" si="151"/>
        <v>1.2192708696264114</v>
      </c>
      <c r="M45" s="124">
        <f t="shared" si="151"/>
        <v>1.2319058241096035</v>
      </c>
      <c r="N45" s="124">
        <f t="shared" si="151"/>
        <v>1.2449598678540768</v>
      </c>
      <c r="O45" s="124">
        <f t="shared" si="151"/>
        <v>1.2584681770613175</v>
      </c>
      <c r="P45" s="124">
        <f t="shared" si="151"/>
        <v>1.2640389361657876</v>
      </c>
      <c r="Q45" s="124">
        <f t="shared" si="151"/>
        <v>1.2644180824131777</v>
      </c>
      <c r="R45" s="124">
        <f t="shared" si="151"/>
        <v>1.2646006915642021</v>
      </c>
      <c r="S45" s="124">
        <f t="shared" si="151"/>
        <v>1.2647250810277064</v>
      </c>
      <c r="T45" s="124">
        <f t="shared" si="151"/>
        <v>1.2648553351151948</v>
      </c>
      <c r="U45" s="124">
        <f t="shared" si="151"/>
        <v>1.2649792252617782</v>
      </c>
      <c r="V45" s="124">
        <f t="shared" si="151"/>
        <v>1.2650961083161427</v>
      </c>
      <c r="W45" s="124">
        <f t="shared" si="151"/>
        <v>1.2652205350896804</v>
      </c>
      <c r="X45" s="124">
        <f t="shared" si="151"/>
        <v>1.2653421589981202</v>
      </c>
      <c r="Y45" s="124">
        <f t="shared" si="151"/>
        <v>1.2654585531192746</v>
      </c>
      <c r="Z45" s="124">
        <f t="shared" si="151"/>
        <v>1.2655748773191389</v>
      </c>
      <c r="AA45" s="124">
        <f t="shared" si="151"/>
        <v>1.2656925612107508</v>
      </c>
      <c r="AB45" s="124">
        <f t="shared" si="151"/>
        <v>1.2658152609127484</v>
      </c>
      <c r="AC45" s="124">
        <f t="shared" si="151"/>
        <v>1.2659366559627152</v>
      </c>
      <c r="AD45" s="124">
        <f t="shared" si="151"/>
        <v>1.2660560862669172</v>
      </c>
      <c r="AE45" s="124">
        <f t="shared" si="151"/>
        <v>1.2661759019435483</v>
      </c>
      <c r="AF45" s="124">
        <f t="shared" si="151"/>
        <v>1.2662868227524013</v>
      </c>
      <c r="AG45" s="124">
        <f t="shared" si="151"/>
        <v>1.2664137678854361</v>
      </c>
      <c r="AH45" s="124">
        <f t="shared" si="151"/>
        <v>1.2665354419035246</v>
      </c>
      <c r="AI45" s="124">
        <f t="shared" si="151"/>
        <v>1.2666531135538224</v>
      </c>
      <c r="AJ45" s="124">
        <f t="shared" si="151"/>
        <v>1.2667799635110608</v>
      </c>
      <c r="AK45" s="124">
        <f t="shared" si="151"/>
        <v>1.2669092780767917</v>
      </c>
      <c r="AL45" s="124">
        <f t="shared" si="151"/>
        <v>1.2670289215781612</v>
      </c>
      <c r="AM45" s="124">
        <f t="shared" si="151"/>
        <v>1.2671576663726365</v>
      </c>
      <c r="AN45" s="124">
        <f t="shared" ref="AN45:BD45" si="152">AN35/AN32</f>
        <v>1.2672873612471161</v>
      </c>
      <c r="AO45" s="124">
        <f t="shared" si="152"/>
        <v>1.2674191458076327</v>
      </c>
      <c r="AP45" s="124">
        <f t="shared" si="152"/>
        <v>1.2675546101614306</v>
      </c>
      <c r="AQ45" s="124">
        <f t="shared" si="152"/>
        <v>1.2676917875969953</v>
      </c>
      <c r="AR45" s="124">
        <f t="shared" si="152"/>
        <v>1.2678285416949331</v>
      </c>
      <c r="AS45" s="124">
        <f t="shared" si="152"/>
        <v>1.2679752858032509</v>
      </c>
      <c r="AT45" s="124">
        <f t="shared" si="152"/>
        <v>1.2681227317517423</v>
      </c>
      <c r="AU45" s="124">
        <f t="shared" si="152"/>
        <v>1.2682751965163326</v>
      </c>
      <c r="AV45" s="124">
        <f t="shared" si="152"/>
        <v>1.2684323223140854</v>
      </c>
      <c r="AW45" s="124">
        <f t="shared" si="152"/>
        <v>1.268595221212218</v>
      </c>
      <c r="AX45" s="124">
        <f t="shared" si="152"/>
        <v>1.2687646416968743</v>
      </c>
      <c r="AY45" s="124">
        <f t="shared" si="152"/>
        <v>1.2689331405116007</v>
      </c>
      <c r="AZ45" s="124">
        <f t="shared" si="152"/>
        <v>1.269111982883093</v>
      </c>
      <c r="BA45" s="124">
        <f t="shared" si="152"/>
        <v>1.2692998562457156</v>
      </c>
      <c r="BB45" s="124">
        <f t="shared" si="152"/>
        <v>1.2694944800353598</v>
      </c>
      <c r="BC45" s="124">
        <f t="shared" si="152"/>
        <v>1.2696967572375168</v>
      </c>
      <c r="BD45" s="124">
        <f t="shared" si="152"/>
        <v>1.2699058224783075</v>
      </c>
    </row>
    <row r="49" spans="1:56" x14ac:dyDescent="0.2">
      <c r="A49" s="2" t="s">
        <v>174</v>
      </c>
    </row>
    <row r="50" spans="1:56" x14ac:dyDescent="0.2">
      <c r="A50" t="s">
        <v>138</v>
      </c>
      <c r="C50" t="s">
        <v>133</v>
      </c>
      <c r="F50" s="117">
        <f>ROUND(F29/F5*F6,0)</f>
        <v>8257</v>
      </c>
      <c r="G50" s="117">
        <f t="shared" ref="G50:J50" si="153">ROUND(G29/G5*G6,0)</f>
        <v>8656</v>
      </c>
      <c r="H50" s="117">
        <f t="shared" si="153"/>
        <v>9072</v>
      </c>
      <c r="I50" s="117">
        <f t="shared" si="153"/>
        <v>9509</v>
      </c>
      <c r="J50" s="117">
        <f t="shared" si="153"/>
        <v>9965</v>
      </c>
      <c r="K50" s="117">
        <f t="shared" ref="K50:AM50" si="154">ROUND(K29/K5*K6,0)</f>
        <v>10443</v>
      </c>
      <c r="L50" s="117">
        <f t="shared" si="154"/>
        <v>10944</v>
      </c>
      <c r="M50" s="117">
        <f t="shared" si="154"/>
        <v>11467</v>
      </c>
      <c r="N50" s="117">
        <f t="shared" si="154"/>
        <v>12015</v>
      </c>
      <c r="O50" s="117">
        <f t="shared" si="154"/>
        <v>12588</v>
      </c>
      <c r="P50" s="117">
        <f t="shared" si="154"/>
        <v>13144</v>
      </c>
      <c r="Q50" s="117">
        <f t="shared" si="154"/>
        <v>13649</v>
      </c>
      <c r="R50" s="117">
        <f t="shared" si="154"/>
        <v>14139</v>
      </c>
      <c r="S50" s="117">
        <f t="shared" si="154"/>
        <v>14640</v>
      </c>
      <c r="T50" s="117">
        <f t="shared" si="154"/>
        <v>15154</v>
      </c>
      <c r="U50" s="117">
        <f t="shared" si="154"/>
        <v>15681</v>
      </c>
      <c r="V50" s="117">
        <f t="shared" si="154"/>
        <v>16220</v>
      </c>
      <c r="W50" s="117">
        <f t="shared" si="154"/>
        <v>16772</v>
      </c>
      <c r="X50" s="117">
        <f t="shared" si="154"/>
        <v>17338</v>
      </c>
      <c r="Y50" s="117">
        <f t="shared" si="154"/>
        <v>17917</v>
      </c>
      <c r="Z50" s="117">
        <f t="shared" si="154"/>
        <v>18508</v>
      </c>
      <c r="AA50" s="117">
        <f t="shared" si="154"/>
        <v>19112</v>
      </c>
      <c r="AB50" s="117">
        <f t="shared" si="154"/>
        <v>19728</v>
      </c>
      <c r="AC50" s="117">
        <f t="shared" si="154"/>
        <v>20358</v>
      </c>
      <c r="AD50" s="117">
        <f t="shared" si="154"/>
        <v>20999</v>
      </c>
      <c r="AE50" s="117">
        <f t="shared" si="154"/>
        <v>21651</v>
      </c>
      <c r="AF50" s="117">
        <f t="shared" si="154"/>
        <v>22315</v>
      </c>
      <c r="AG50" s="117">
        <f t="shared" si="154"/>
        <v>22990</v>
      </c>
      <c r="AH50" s="117">
        <f t="shared" si="154"/>
        <v>23675</v>
      </c>
      <c r="AI50" s="117">
        <f t="shared" si="154"/>
        <v>24370</v>
      </c>
      <c r="AJ50" s="117">
        <f t="shared" si="154"/>
        <v>25075</v>
      </c>
      <c r="AK50" s="117">
        <f t="shared" si="154"/>
        <v>25788</v>
      </c>
      <c r="AL50" s="117">
        <f t="shared" si="154"/>
        <v>26508</v>
      </c>
      <c r="AM50" s="117">
        <f t="shared" si="154"/>
        <v>27236</v>
      </c>
      <c r="AN50" s="117">
        <f t="shared" ref="AN50:BD50" si="155">ROUND(AN29/AN5*AN6,0)</f>
        <v>27969</v>
      </c>
      <c r="AO50" s="117">
        <f t="shared" si="155"/>
        <v>28707</v>
      </c>
      <c r="AP50" s="117">
        <f t="shared" si="155"/>
        <v>29448</v>
      </c>
      <c r="AQ50" s="117">
        <f t="shared" si="155"/>
        <v>30191</v>
      </c>
      <c r="AR50" s="117">
        <f t="shared" si="155"/>
        <v>30934</v>
      </c>
      <c r="AS50" s="117">
        <f t="shared" si="155"/>
        <v>31677</v>
      </c>
      <c r="AT50" s="117">
        <f t="shared" si="155"/>
        <v>32417</v>
      </c>
      <c r="AU50" s="117">
        <f t="shared" si="155"/>
        <v>33152</v>
      </c>
      <c r="AV50" s="117">
        <f t="shared" si="155"/>
        <v>33880</v>
      </c>
      <c r="AW50" s="117">
        <f t="shared" si="155"/>
        <v>34599</v>
      </c>
      <c r="AX50" s="117">
        <f t="shared" si="155"/>
        <v>35306</v>
      </c>
      <c r="AY50" s="117">
        <f t="shared" si="155"/>
        <v>35999</v>
      </c>
      <c r="AZ50" s="117">
        <f t="shared" si="155"/>
        <v>36674</v>
      </c>
      <c r="BA50" s="117">
        <f t="shared" si="155"/>
        <v>37328</v>
      </c>
      <c r="BB50" s="117">
        <f t="shared" si="155"/>
        <v>37958</v>
      </c>
      <c r="BC50" s="117">
        <f t="shared" si="155"/>
        <v>38561</v>
      </c>
      <c r="BD50" s="117">
        <f t="shared" si="155"/>
        <v>39131</v>
      </c>
    </row>
    <row r="51" spans="1:56" x14ac:dyDescent="0.2">
      <c r="A51" t="s">
        <v>139</v>
      </c>
      <c r="C51" t="s">
        <v>134</v>
      </c>
      <c r="F51" s="117">
        <f>F29</f>
        <v>10640</v>
      </c>
      <c r="G51" s="117">
        <f t="shared" ref="G51:J51" si="156">G29</f>
        <v>11154</v>
      </c>
      <c r="H51" s="117">
        <f t="shared" si="156"/>
        <v>11691</v>
      </c>
      <c r="I51" s="117">
        <f t="shared" si="156"/>
        <v>12254</v>
      </c>
      <c r="J51" s="117">
        <f t="shared" si="156"/>
        <v>12842</v>
      </c>
      <c r="K51" s="117">
        <f t="shared" ref="K51:AM51" si="157">K29</f>
        <v>13458</v>
      </c>
      <c r="L51" s="117">
        <f t="shared" si="157"/>
        <v>14103</v>
      </c>
      <c r="M51" s="117">
        <f t="shared" si="157"/>
        <v>14777</v>
      </c>
      <c r="N51" s="117">
        <f t="shared" si="157"/>
        <v>15483</v>
      </c>
      <c r="O51" s="117">
        <f t="shared" si="157"/>
        <v>16222</v>
      </c>
      <c r="P51" s="117">
        <f t="shared" si="157"/>
        <v>16938</v>
      </c>
      <c r="Q51" s="117">
        <f t="shared" si="157"/>
        <v>17589</v>
      </c>
      <c r="R51" s="117">
        <f t="shared" si="157"/>
        <v>18220</v>
      </c>
      <c r="S51" s="117">
        <f t="shared" si="157"/>
        <v>18866</v>
      </c>
      <c r="T51" s="117">
        <f t="shared" si="157"/>
        <v>19528</v>
      </c>
      <c r="U51" s="117">
        <f t="shared" si="157"/>
        <v>20207</v>
      </c>
      <c r="V51" s="117">
        <f t="shared" si="157"/>
        <v>20902</v>
      </c>
      <c r="W51" s="117">
        <f t="shared" si="157"/>
        <v>21614</v>
      </c>
      <c r="X51" s="117">
        <f t="shared" si="157"/>
        <v>22343</v>
      </c>
      <c r="Y51" s="117">
        <f t="shared" si="157"/>
        <v>23089</v>
      </c>
      <c r="Z51" s="117">
        <f t="shared" si="157"/>
        <v>23851</v>
      </c>
      <c r="AA51" s="117">
        <f t="shared" si="157"/>
        <v>24629</v>
      </c>
      <c r="AB51" s="117">
        <f t="shared" si="157"/>
        <v>25423</v>
      </c>
      <c r="AC51" s="117">
        <f t="shared" si="157"/>
        <v>26234</v>
      </c>
      <c r="AD51" s="117">
        <f t="shared" si="157"/>
        <v>27060</v>
      </c>
      <c r="AE51" s="117">
        <f t="shared" si="157"/>
        <v>27901</v>
      </c>
      <c r="AF51" s="117">
        <f t="shared" si="157"/>
        <v>28756</v>
      </c>
      <c r="AG51" s="117">
        <f t="shared" si="157"/>
        <v>29626</v>
      </c>
      <c r="AH51" s="117">
        <f t="shared" si="157"/>
        <v>30509</v>
      </c>
      <c r="AI51" s="117">
        <f t="shared" si="157"/>
        <v>31405</v>
      </c>
      <c r="AJ51" s="117">
        <f t="shared" si="157"/>
        <v>32313</v>
      </c>
      <c r="AK51" s="117">
        <f t="shared" si="157"/>
        <v>33232</v>
      </c>
      <c r="AL51" s="117">
        <f t="shared" si="157"/>
        <v>34160</v>
      </c>
      <c r="AM51" s="117">
        <f t="shared" si="157"/>
        <v>35098</v>
      </c>
      <c r="AN51" s="117">
        <f t="shared" ref="AN51:BD51" si="158">AN29</f>
        <v>36042</v>
      </c>
      <c r="AO51" s="117">
        <f t="shared" si="158"/>
        <v>36993</v>
      </c>
      <c r="AP51" s="117">
        <f t="shared" si="158"/>
        <v>37948</v>
      </c>
      <c r="AQ51" s="117">
        <f t="shared" si="158"/>
        <v>38906</v>
      </c>
      <c r="AR51" s="117">
        <f t="shared" si="158"/>
        <v>39864</v>
      </c>
      <c r="AS51" s="117">
        <f t="shared" si="158"/>
        <v>40821</v>
      </c>
      <c r="AT51" s="117">
        <f t="shared" si="158"/>
        <v>41775</v>
      </c>
      <c r="AU51" s="117">
        <f t="shared" si="158"/>
        <v>42722</v>
      </c>
      <c r="AV51" s="117">
        <f t="shared" si="158"/>
        <v>43660</v>
      </c>
      <c r="AW51" s="117">
        <f t="shared" si="158"/>
        <v>44586</v>
      </c>
      <c r="AX51" s="117">
        <f t="shared" si="158"/>
        <v>45498</v>
      </c>
      <c r="AY51" s="117">
        <f t="shared" si="158"/>
        <v>46390</v>
      </c>
      <c r="AZ51" s="117">
        <f t="shared" si="158"/>
        <v>47260</v>
      </c>
      <c r="BA51" s="117">
        <f t="shared" si="158"/>
        <v>48103</v>
      </c>
      <c r="BB51" s="117">
        <f t="shared" si="158"/>
        <v>48915</v>
      </c>
      <c r="BC51" s="117">
        <f t="shared" si="158"/>
        <v>49692</v>
      </c>
      <c r="BD51" s="117">
        <f t="shared" si="158"/>
        <v>50427</v>
      </c>
    </row>
    <row r="52" spans="1:56" x14ac:dyDescent="0.2">
      <c r="A52" t="s">
        <v>140</v>
      </c>
      <c r="C52" t="s">
        <v>135</v>
      </c>
      <c r="F52" s="117">
        <f>F51-F50</f>
        <v>2383</v>
      </c>
      <c r="G52" s="117">
        <f t="shared" ref="G52:J52" si="159">G51-G50</f>
        <v>2498</v>
      </c>
      <c r="H52" s="117">
        <f t="shared" si="159"/>
        <v>2619</v>
      </c>
      <c r="I52" s="117">
        <f t="shared" si="159"/>
        <v>2745</v>
      </c>
      <c r="J52" s="117">
        <f t="shared" si="159"/>
        <v>2877</v>
      </c>
      <c r="K52" s="117">
        <f t="shared" ref="K52" si="160">K51-K50</f>
        <v>3015</v>
      </c>
      <c r="L52" s="117">
        <f t="shared" ref="L52" si="161">L51-L50</f>
        <v>3159</v>
      </c>
      <c r="M52" s="117">
        <f t="shared" ref="M52:N52" si="162">M51-M50</f>
        <v>3310</v>
      </c>
      <c r="N52" s="117">
        <f t="shared" si="162"/>
        <v>3468</v>
      </c>
      <c r="O52" s="117">
        <f t="shared" ref="O52" si="163">O51-O50</f>
        <v>3634</v>
      </c>
      <c r="P52" s="117">
        <f t="shared" ref="P52" si="164">P51-P50</f>
        <v>3794</v>
      </c>
      <c r="Q52" s="117">
        <f t="shared" ref="Q52:R52" si="165">Q51-Q50</f>
        <v>3940</v>
      </c>
      <c r="R52" s="117">
        <f t="shared" si="165"/>
        <v>4081</v>
      </c>
      <c r="S52" s="117">
        <f t="shared" ref="S52" si="166">S51-S50</f>
        <v>4226</v>
      </c>
      <c r="T52" s="117">
        <f t="shared" ref="T52" si="167">T51-T50</f>
        <v>4374</v>
      </c>
      <c r="U52" s="117">
        <f t="shared" ref="U52:V52" si="168">U51-U50</f>
        <v>4526</v>
      </c>
      <c r="V52" s="117">
        <f t="shared" si="168"/>
        <v>4682</v>
      </c>
      <c r="W52" s="117">
        <f t="shared" ref="W52" si="169">W51-W50</f>
        <v>4842</v>
      </c>
      <c r="X52" s="117">
        <f t="shared" ref="X52" si="170">X51-X50</f>
        <v>5005</v>
      </c>
      <c r="Y52" s="117">
        <f t="shared" ref="Y52:Z52" si="171">Y51-Y50</f>
        <v>5172</v>
      </c>
      <c r="Z52" s="117">
        <f t="shared" si="171"/>
        <v>5343</v>
      </c>
      <c r="AA52" s="117">
        <f t="shared" ref="AA52" si="172">AA51-AA50</f>
        <v>5517</v>
      </c>
      <c r="AB52" s="117">
        <f t="shared" ref="AB52" si="173">AB51-AB50</f>
        <v>5695</v>
      </c>
      <c r="AC52" s="117">
        <f t="shared" ref="AC52:AD52" si="174">AC51-AC50</f>
        <v>5876</v>
      </c>
      <c r="AD52" s="117">
        <f t="shared" si="174"/>
        <v>6061</v>
      </c>
      <c r="AE52" s="117">
        <f t="shared" ref="AE52" si="175">AE51-AE50</f>
        <v>6250</v>
      </c>
      <c r="AF52" s="117">
        <f t="shared" ref="AF52" si="176">AF51-AF50</f>
        <v>6441</v>
      </c>
      <c r="AG52" s="117">
        <f t="shared" ref="AG52:AH52" si="177">AG51-AG50</f>
        <v>6636</v>
      </c>
      <c r="AH52" s="117">
        <f t="shared" si="177"/>
        <v>6834</v>
      </c>
      <c r="AI52" s="117">
        <f t="shared" ref="AI52" si="178">AI51-AI50</f>
        <v>7035</v>
      </c>
      <c r="AJ52" s="117">
        <f t="shared" ref="AJ52" si="179">AJ51-AJ50</f>
        <v>7238</v>
      </c>
      <c r="AK52" s="117">
        <f t="shared" ref="AK52:AL52" si="180">AK51-AK50</f>
        <v>7444</v>
      </c>
      <c r="AL52" s="117">
        <f t="shared" si="180"/>
        <v>7652</v>
      </c>
      <c r="AM52" s="117">
        <f t="shared" ref="AM52" si="181">AM51-AM50</f>
        <v>7862</v>
      </c>
      <c r="AN52" s="117">
        <f t="shared" ref="AN52" si="182">AN51-AN50</f>
        <v>8073</v>
      </c>
      <c r="AO52" s="117">
        <f t="shared" ref="AO52" si="183">AO51-AO50</f>
        <v>8286</v>
      </c>
      <c r="AP52" s="117">
        <f t="shared" ref="AP52" si="184">AP51-AP50</f>
        <v>8500</v>
      </c>
      <c r="AQ52" s="117">
        <f t="shared" ref="AQ52" si="185">AQ51-AQ50</f>
        <v>8715</v>
      </c>
      <c r="AR52" s="117">
        <f t="shared" ref="AR52" si="186">AR51-AR50</f>
        <v>8930</v>
      </c>
      <c r="AS52" s="117">
        <f t="shared" ref="AS52" si="187">AS51-AS50</f>
        <v>9144</v>
      </c>
      <c r="AT52" s="117">
        <f t="shared" ref="AT52" si="188">AT51-AT50</f>
        <v>9358</v>
      </c>
      <c r="AU52" s="117">
        <f t="shared" ref="AU52" si="189">AU51-AU50</f>
        <v>9570</v>
      </c>
      <c r="AV52" s="117">
        <f t="shared" ref="AV52" si="190">AV51-AV50</f>
        <v>9780</v>
      </c>
      <c r="AW52" s="117">
        <f t="shared" ref="AW52" si="191">AW51-AW50</f>
        <v>9987</v>
      </c>
      <c r="AX52" s="117">
        <f t="shared" ref="AX52" si="192">AX51-AX50</f>
        <v>10192</v>
      </c>
      <c r="AY52" s="117">
        <f t="shared" ref="AY52" si="193">AY51-AY50</f>
        <v>10391</v>
      </c>
      <c r="AZ52" s="117">
        <f t="shared" ref="AZ52" si="194">AZ51-AZ50</f>
        <v>10586</v>
      </c>
      <c r="BA52" s="117">
        <f t="shared" ref="BA52" si="195">BA51-BA50</f>
        <v>10775</v>
      </c>
      <c r="BB52" s="117">
        <f t="shared" ref="BB52" si="196">BB51-BB50</f>
        <v>10957</v>
      </c>
      <c r="BC52" s="117">
        <f t="shared" ref="BC52" si="197">BC51-BC50</f>
        <v>11131</v>
      </c>
      <c r="BD52" s="117">
        <f t="shared" ref="BD52" si="198">BD51-BD50</f>
        <v>11296</v>
      </c>
    </row>
    <row r="53" spans="1:56" x14ac:dyDescent="0.2">
      <c r="A53" t="s">
        <v>141</v>
      </c>
      <c r="C53" t="s">
        <v>136</v>
      </c>
      <c r="F53" s="117">
        <f>ROUND(F52/3,0)</f>
        <v>794</v>
      </c>
      <c r="G53" s="117">
        <f t="shared" ref="G53:J53" si="199">ROUND(G52/3,0)</f>
        <v>833</v>
      </c>
      <c r="H53" s="117">
        <f t="shared" si="199"/>
        <v>873</v>
      </c>
      <c r="I53" s="117">
        <f t="shared" si="199"/>
        <v>915</v>
      </c>
      <c r="J53" s="117">
        <f t="shared" si="199"/>
        <v>959</v>
      </c>
      <c r="K53" s="117">
        <f t="shared" ref="K53" si="200">ROUND(K52/3,0)</f>
        <v>1005</v>
      </c>
      <c r="L53" s="117">
        <f t="shared" ref="L53" si="201">ROUND(L52/3,0)</f>
        <v>1053</v>
      </c>
      <c r="M53" s="117">
        <f t="shared" ref="M53:N53" si="202">ROUND(M52/3,0)</f>
        <v>1103</v>
      </c>
      <c r="N53" s="117">
        <f t="shared" si="202"/>
        <v>1156</v>
      </c>
      <c r="O53" s="117">
        <f t="shared" ref="O53" si="203">ROUND(O52/3,0)</f>
        <v>1211</v>
      </c>
      <c r="P53" s="117">
        <f t="shared" ref="P53" si="204">ROUND(P52/3,0)</f>
        <v>1265</v>
      </c>
      <c r="Q53" s="117">
        <f t="shared" ref="Q53:R53" si="205">ROUND(Q52/3,0)</f>
        <v>1313</v>
      </c>
      <c r="R53" s="117">
        <f t="shared" si="205"/>
        <v>1360</v>
      </c>
      <c r="S53" s="117">
        <f t="shared" ref="S53" si="206">ROUND(S52/3,0)</f>
        <v>1409</v>
      </c>
      <c r="T53" s="117">
        <f t="shared" ref="T53" si="207">ROUND(T52/3,0)</f>
        <v>1458</v>
      </c>
      <c r="U53" s="117">
        <f t="shared" ref="U53:V53" si="208">ROUND(U52/3,0)</f>
        <v>1509</v>
      </c>
      <c r="V53" s="117">
        <f t="shared" si="208"/>
        <v>1561</v>
      </c>
      <c r="W53" s="117">
        <f t="shared" ref="W53" si="209">ROUND(W52/3,0)</f>
        <v>1614</v>
      </c>
      <c r="X53" s="117">
        <f t="shared" ref="X53" si="210">ROUND(X52/3,0)</f>
        <v>1668</v>
      </c>
      <c r="Y53" s="117">
        <f t="shared" ref="Y53:Z53" si="211">ROUND(Y52/3,0)</f>
        <v>1724</v>
      </c>
      <c r="Z53" s="117">
        <f t="shared" si="211"/>
        <v>1781</v>
      </c>
      <c r="AA53" s="117">
        <f t="shared" ref="AA53" si="212">ROUND(AA52/3,0)</f>
        <v>1839</v>
      </c>
      <c r="AB53" s="117">
        <f t="shared" ref="AB53" si="213">ROUND(AB52/3,0)</f>
        <v>1898</v>
      </c>
      <c r="AC53" s="117">
        <f t="shared" ref="AC53:AD53" si="214">ROUND(AC52/3,0)</f>
        <v>1959</v>
      </c>
      <c r="AD53" s="117">
        <f t="shared" si="214"/>
        <v>2020</v>
      </c>
      <c r="AE53" s="117">
        <f t="shared" ref="AE53" si="215">ROUND(AE52/3,0)</f>
        <v>2083</v>
      </c>
      <c r="AF53" s="117">
        <f t="shared" ref="AF53" si="216">ROUND(AF52/3,0)</f>
        <v>2147</v>
      </c>
      <c r="AG53" s="117">
        <f t="shared" ref="AG53:AH53" si="217">ROUND(AG52/3,0)</f>
        <v>2212</v>
      </c>
      <c r="AH53" s="117">
        <f t="shared" si="217"/>
        <v>2278</v>
      </c>
      <c r="AI53" s="117">
        <f t="shared" ref="AI53" si="218">ROUND(AI52/3,0)</f>
        <v>2345</v>
      </c>
      <c r="AJ53" s="117">
        <f t="shared" ref="AJ53" si="219">ROUND(AJ52/3,0)</f>
        <v>2413</v>
      </c>
      <c r="AK53" s="117">
        <f t="shared" ref="AK53:AL53" si="220">ROUND(AK52/3,0)</f>
        <v>2481</v>
      </c>
      <c r="AL53" s="117">
        <f t="shared" si="220"/>
        <v>2551</v>
      </c>
      <c r="AM53" s="117">
        <f t="shared" ref="AM53" si="221">ROUND(AM52/3,0)</f>
        <v>2621</v>
      </c>
      <c r="AN53" s="117">
        <f t="shared" ref="AN53" si="222">ROUND(AN52/3,0)</f>
        <v>2691</v>
      </c>
      <c r="AO53" s="117">
        <f t="shared" ref="AO53" si="223">ROUND(AO52/3,0)</f>
        <v>2762</v>
      </c>
      <c r="AP53" s="117">
        <f t="shared" ref="AP53" si="224">ROUND(AP52/3,0)</f>
        <v>2833</v>
      </c>
      <c r="AQ53" s="117">
        <f t="shared" ref="AQ53" si="225">ROUND(AQ52/3,0)</f>
        <v>2905</v>
      </c>
      <c r="AR53" s="117">
        <f t="shared" ref="AR53" si="226">ROUND(AR52/3,0)</f>
        <v>2977</v>
      </c>
      <c r="AS53" s="117">
        <f t="shared" ref="AS53" si="227">ROUND(AS52/3,0)</f>
        <v>3048</v>
      </c>
      <c r="AT53" s="117">
        <f t="shared" ref="AT53" si="228">ROUND(AT52/3,0)</f>
        <v>3119</v>
      </c>
      <c r="AU53" s="117">
        <f t="shared" ref="AU53" si="229">ROUND(AU52/3,0)</f>
        <v>3190</v>
      </c>
      <c r="AV53" s="117">
        <f t="shared" ref="AV53" si="230">ROUND(AV52/3,0)</f>
        <v>3260</v>
      </c>
      <c r="AW53" s="117">
        <f t="shared" ref="AW53" si="231">ROUND(AW52/3,0)</f>
        <v>3329</v>
      </c>
      <c r="AX53" s="117">
        <f t="shared" ref="AX53" si="232">ROUND(AX52/3,0)</f>
        <v>3397</v>
      </c>
      <c r="AY53" s="117">
        <f t="shared" ref="AY53" si="233">ROUND(AY52/3,0)</f>
        <v>3464</v>
      </c>
      <c r="AZ53" s="117">
        <f t="shared" ref="AZ53" si="234">ROUND(AZ52/3,0)</f>
        <v>3529</v>
      </c>
      <c r="BA53" s="117">
        <f t="shared" ref="BA53" si="235">ROUND(BA52/3,0)</f>
        <v>3592</v>
      </c>
      <c r="BB53" s="117">
        <f t="shared" ref="BB53" si="236">ROUND(BB52/3,0)</f>
        <v>3652</v>
      </c>
      <c r="BC53" s="117">
        <f t="shared" ref="BC53" si="237">ROUND(BC52/3,0)</f>
        <v>3710</v>
      </c>
      <c r="BD53" s="117">
        <f t="shared" ref="BD53" si="238">ROUND(BD52/3,0)</f>
        <v>3765</v>
      </c>
    </row>
    <row r="54" spans="1:56" x14ac:dyDescent="0.2">
      <c r="A54" t="s">
        <v>175</v>
      </c>
      <c r="C54" t="s">
        <v>137</v>
      </c>
      <c r="F54" s="117"/>
      <c r="G54" s="117">
        <f>2*G53+F53</f>
        <v>2460</v>
      </c>
      <c r="H54" s="117">
        <f t="shared" ref="H54:J54" si="239">2*H53+G53</f>
        <v>2579</v>
      </c>
      <c r="I54" s="117">
        <f t="shared" si="239"/>
        <v>2703</v>
      </c>
      <c r="J54" s="117">
        <f t="shared" si="239"/>
        <v>2833</v>
      </c>
      <c r="K54" s="117">
        <f t="shared" ref="K54" si="240">2*K53+J53</f>
        <v>2969</v>
      </c>
      <c r="L54" s="117">
        <f t="shared" ref="L54:M54" si="241">2*L53+K53</f>
        <v>3111</v>
      </c>
      <c r="M54" s="117">
        <f t="shared" si="241"/>
        <v>3259</v>
      </c>
      <c r="N54" s="117">
        <f t="shared" ref="N54" si="242">2*N53+M53</f>
        <v>3415</v>
      </c>
      <c r="O54" s="117">
        <f t="shared" ref="O54:Q54" si="243">2*O53+N53</f>
        <v>3578</v>
      </c>
      <c r="P54" s="117">
        <f t="shared" si="243"/>
        <v>3741</v>
      </c>
      <c r="Q54" s="117">
        <f t="shared" si="243"/>
        <v>3891</v>
      </c>
      <c r="R54" s="117">
        <f t="shared" ref="R54" si="244">2*R53+Q53</f>
        <v>4033</v>
      </c>
      <c r="S54" s="117">
        <f t="shared" ref="S54" si="245">2*S53+R53</f>
        <v>4178</v>
      </c>
      <c r="T54" s="117">
        <f t="shared" ref="T54" si="246">2*T53+S53</f>
        <v>4325</v>
      </c>
      <c r="U54" s="117">
        <f t="shared" ref="U54" si="247">2*U53+T53</f>
        <v>4476</v>
      </c>
      <c r="V54" s="117">
        <f t="shared" ref="V54" si="248">2*V53+U53</f>
        <v>4631</v>
      </c>
      <c r="W54" s="117">
        <f t="shared" ref="W54" si="249">2*W53+V53</f>
        <v>4789</v>
      </c>
      <c r="X54" s="117">
        <f t="shared" ref="X54" si="250">2*X53+W53</f>
        <v>4950</v>
      </c>
      <c r="Y54" s="117">
        <f t="shared" ref="Y54" si="251">2*Y53+X53</f>
        <v>5116</v>
      </c>
      <c r="Z54" s="117">
        <f t="shared" ref="Z54:AA54" si="252">2*Z53+Y53</f>
        <v>5286</v>
      </c>
      <c r="AA54" s="117">
        <f t="shared" si="252"/>
        <v>5459</v>
      </c>
      <c r="AB54" s="117">
        <f t="shared" ref="AB54" si="253">2*AB53+AA53</f>
        <v>5635</v>
      </c>
      <c r="AC54" s="117">
        <f t="shared" ref="AC54" si="254">2*AC53+AB53</f>
        <v>5816</v>
      </c>
      <c r="AD54" s="117">
        <f t="shared" ref="AD54" si="255">2*AD53+AC53</f>
        <v>5999</v>
      </c>
      <c r="AE54" s="117">
        <f t="shared" ref="AE54" si="256">2*AE53+AD53</f>
        <v>6186</v>
      </c>
      <c r="AF54" s="117">
        <f t="shared" ref="AF54" si="257">2*AF53+AE53</f>
        <v>6377</v>
      </c>
      <c r="AG54" s="117">
        <f t="shared" ref="AG54" si="258">2*AG53+AF53</f>
        <v>6571</v>
      </c>
      <c r="AH54" s="117">
        <f t="shared" ref="AH54" si="259">2*AH53+AG53</f>
        <v>6768</v>
      </c>
      <c r="AI54" s="117">
        <f t="shared" ref="AI54" si="260">2*AI53+AH53</f>
        <v>6968</v>
      </c>
      <c r="AJ54" s="117">
        <f t="shared" ref="AJ54:AK54" si="261">2*AJ53+AI53</f>
        <v>7171</v>
      </c>
      <c r="AK54" s="117">
        <f t="shared" si="261"/>
        <v>7375</v>
      </c>
      <c r="AL54" s="117">
        <f t="shared" ref="AL54" si="262">2*AL53+AK53</f>
        <v>7583</v>
      </c>
      <c r="AM54" s="117">
        <f t="shared" ref="AM54" si="263">2*AM53+AL53</f>
        <v>7793</v>
      </c>
      <c r="AN54" s="117">
        <f t="shared" ref="AN54" si="264">2*AN53+AM53</f>
        <v>8003</v>
      </c>
      <c r="AO54" s="117">
        <f t="shared" ref="AO54" si="265">2*AO53+AN53</f>
        <v>8215</v>
      </c>
      <c r="AP54" s="117">
        <f t="shared" ref="AP54" si="266">2*AP53+AO53</f>
        <v>8428</v>
      </c>
      <c r="AQ54" s="117">
        <f t="shared" ref="AQ54" si="267">2*AQ53+AP53</f>
        <v>8643</v>
      </c>
      <c r="AR54" s="117">
        <f t="shared" ref="AR54" si="268">2*AR53+AQ53</f>
        <v>8859</v>
      </c>
      <c r="AS54" s="117">
        <f t="shared" ref="AS54" si="269">2*AS53+AR53</f>
        <v>9073</v>
      </c>
      <c r="AT54" s="117">
        <f t="shared" ref="AT54:AU54" si="270">2*AT53+AS53</f>
        <v>9286</v>
      </c>
      <c r="AU54" s="117">
        <f t="shared" si="270"/>
        <v>9499</v>
      </c>
      <c r="AV54" s="117">
        <f t="shared" ref="AV54" si="271">2*AV53+AU53</f>
        <v>9710</v>
      </c>
      <c r="AW54" s="117">
        <f t="shared" ref="AW54" si="272">2*AW53+AV53</f>
        <v>9918</v>
      </c>
      <c r="AX54" s="117">
        <f t="shared" ref="AX54" si="273">2*AX53+AW53</f>
        <v>10123</v>
      </c>
      <c r="AY54" s="117">
        <f t="shared" ref="AY54" si="274">2*AY53+AX53</f>
        <v>10325</v>
      </c>
      <c r="AZ54" s="117">
        <f t="shared" ref="AZ54" si="275">2*AZ53+AY53</f>
        <v>10522</v>
      </c>
      <c r="BA54" s="117">
        <f t="shared" ref="BA54" si="276">2*BA53+AZ53</f>
        <v>10713</v>
      </c>
      <c r="BB54" s="117">
        <f t="shared" ref="BB54" si="277">2*BB53+BA53</f>
        <v>10896</v>
      </c>
      <c r="BC54" s="117">
        <f t="shared" ref="BC54" si="278">2*BC53+BB53</f>
        <v>11072</v>
      </c>
      <c r="BD54" s="117">
        <f t="shared" ref="BD54" si="279">2*BD53+BC53</f>
        <v>11240</v>
      </c>
    </row>
    <row r="55" spans="1:56" x14ac:dyDescent="0.2"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</row>
    <row r="56" spans="1:56" x14ac:dyDescent="0.2"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</row>
    <row r="57" spans="1:56" s="94" customFormat="1" x14ac:dyDescent="0.2">
      <c r="A57" s="94" t="s">
        <v>154</v>
      </c>
      <c r="C57" s="94" t="s">
        <v>151</v>
      </c>
      <c r="F57" s="118"/>
      <c r="G57" s="118">
        <f>ROUND(MAX(0,G40-25%*G32),0)</f>
        <v>0</v>
      </c>
      <c r="H57" s="118">
        <f t="shared" ref="H57:AM57" si="280">ROUND(MAX(0,H40-25%*H32),0)</f>
        <v>0</v>
      </c>
      <c r="I57" s="118">
        <f t="shared" si="280"/>
        <v>0</v>
      </c>
      <c r="J57" s="118">
        <f t="shared" si="280"/>
        <v>0</v>
      </c>
      <c r="K57" s="118">
        <f t="shared" si="280"/>
        <v>0</v>
      </c>
      <c r="L57" s="118">
        <f t="shared" si="280"/>
        <v>0</v>
      </c>
      <c r="M57" s="118">
        <f t="shared" si="280"/>
        <v>0</v>
      </c>
      <c r="N57" s="118">
        <f t="shared" si="280"/>
        <v>0</v>
      </c>
      <c r="O57" s="118">
        <f t="shared" si="280"/>
        <v>1819</v>
      </c>
      <c r="P57" s="118">
        <f t="shared" si="280"/>
        <v>3124</v>
      </c>
      <c r="Q57" s="118">
        <f t="shared" si="280"/>
        <v>3324</v>
      </c>
      <c r="R57" s="118">
        <f t="shared" si="280"/>
        <v>3485</v>
      </c>
      <c r="S57" s="118">
        <f t="shared" si="280"/>
        <v>3638</v>
      </c>
      <c r="T57" s="118">
        <f t="shared" si="280"/>
        <v>3798</v>
      </c>
      <c r="U57" s="118">
        <f t="shared" si="280"/>
        <v>3962</v>
      </c>
      <c r="V57" s="118">
        <f t="shared" si="280"/>
        <v>4129</v>
      </c>
      <c r="W57" s="118">
        <f t="shared" si="280"/>
        <v>4304</v>
      </c>
      <c r="X57" s="118">
        <f t="shared" si="280"/>
        <v>4484</v>
      </c>
      <c r="Y57" s="118">
        <f t="shared" si="280"/>
        <v>4667</v>
      </c>
      <c r="Z57" s="118">
        <f t="shared" si="280"/>
        <v>4856</v>
      </c>
      <c r="AA57" s="118">
        <f t="shared" si="280"/>
        <v>5051</v>
      </c>
      <c r="AB57" s="118">
        <f>ROUND(MAX(0,AB40-25%*AB32),0)</f>
        <v>5253</v>
      </c>
      <c r="AC57" s="118">
        <f t="shared" si="280"/>
        <v>5461</v>
      </c>
      <c r="AD57" s="118">
        <f t="shared" si="280"/>
        <v>5673</v>
      </c>
      <c r="AE57" s="118">
        <f t="shared" si="280"/>
        <v>5892</v>
      </c>
      <c r="AF57" s="118">
        <f t="shared" si="280"/>
        <v>6112</v>
      </c>
      <c r="AG57" s="118">
        <f t="shared" si="280"/>
        <v>6344</v>
      </c>
      <c r="AH57" s="118">
        <f t="shared" si="280"/>
        <v>6580</v>
      </c>
      <c r="AI57" s="118">
        <f t="shared" si="280"/>
        <v>6819</v>
      </c>
      <c r="AJ57" s="118">
        <f t="shared" si="280"/>
        <v>7067</v>
      </c>
      <c r="AK57" s="118">
        <f t="shared" si="280"/>
        <v>7322</v>
      </c>
      <c r="AL57" s="118">
        <f t="shared" si="280"/>
        <v>7577</v>
      </c>
      <c r="AM57" s="118">
        <f t="shared" si="280"/>
        <v>7841</v>
      </c>
      <c r="AN57" s="118">
        <f t="shared" ref="AN57:BD57" si="281">ROUND(MAX(0,AN40-25%*AN32),0)</f>
        <v>8110</v>
      </c>
      <c r="AO57" s="118">
        <f t="shared" si="281"/>
        <v>8384</v>
      </c>
      <c r="AP57" s="118">
        <f t="shared" si="281"/>
        <v>8664</v>
      </c>
      <c r="AQ57" s="118">
        <f t="shared" si="281"/>
        <v>8949</v>
      </c>
      <c r="AR57" s="118">
        <f t="shared" si="281"/>
        <v>9236</v>
      </c>
      <c r="AS57" s="118">
        <f t="shared" si="281"/>
        <v>9532</v>
      </c>
      <c r="AT57" s="118">
        <f t="shared" si="281"/>
        <v>9830</v>
      </c>
      <c r="AU57" s="118">
        <f t="shared" si="281"/>
        <v>10133</v>
      </c>
      <c r="AV57" s="118">
        <f t="shared" si="281"/>
        <v>10439</v>
      </c>
      <c r="AW57" s="118">
        <f t="shared" si="281"/>
        <v>10749</v>
      </c>
      <c r="AX57" s="118">
        <f t="shared" si="281"/>
        <v>11063</v>
      </c>
      <c r="AY57" s="118">
        <f t="shared" si="281"/>
        <v>11375</v>
      </c>
      <c r="AZ57" s="118">
        <f t="shared" si="281"/>
        <v>11691</v>
      </c>
      <c r="BA57" s="118">
        <f t="shared" si="281"/>
        <v>12009</v>
      </c>
      <c r="BB57" s="118">
        <f t="shared" si="281"/>
        <v>12327</v>
      </c>
      <c r="BC57" s="118">
        <f t="shared" si="281"/>
        <v>12644</v>
      </c>
      <c r="BD57" s="118">
        <f t="shared" si="281"/>
        <v>12958</v>
      </c>
    </row>
    <row r="58" spans="1:56" s="94" customFormat="1" x14ac:dyDescent="0.2">
      <c r="A58" s="94" t="s">
        <v>155</v>
      </c>
      <c r="C58" s="94" t="s">
        <v>152</v>
      </c>
      <c r="F58" s="118"/>
      <c r="G58" s="118">
        <f t="shared" ref="G58:AM58" si="282">MIN(50%*G57,H21)</f>
        <v>0</v>
      </c>
      <c r="H58" s="118">
        <f t="shared" si="282"/>
        <v>0</v>
      </c>
      <c r="I58" s="118">
        <f t="shared" si="282"/>
        <v>0</v>
      </c>
      <c r="J58" s="118">
        <f t="shared" si="282"/>
        <v>0</v>
      </c>
      <c r="K58" s="118">
        <f t="shared" si="282"/>
        <v>0</v>
      </c>
      <c r="L58" s="118">
        <f t="shared" si="282"/>
        <v>0</v>
      </c>
      <c r="M58" s="118">
        <f t="shared" si="282"/>
        <v>0</v>
      </c>
      <c r="N58" s="118">
        <f t="shared" si="282"/>
        <v>0</v>
      </c>
      <c r="O58" s="118">
        <f t="shared" si="282"/>
        <v>909.5</v>
      </c>
      <c r="P58" s="118">
        <f t="shared" si="282"/>
        <v>1562</v>
      </c>
      <c r="Q58" s="118">
        <f t="shared" si="282"/>
        <v>1662</v>
      </c>
      <c r="R58" s="118">
        <f t="shared" si="282"/>
        <v>1742.5</v>
      </c>
      <c r="S58" s="118">
        <f t="shared" si="282"/>
        <v>1819</v>
      </c>
      <c r="T58" s="118">
        <f t="shared" si="282"/>
        <v>1899</v>
      </c>
      <c r="U58" s="118">
        <f t="shared" si="282"/>
        <v>1981</v>
      </c>
      <c r="V58" s="118">
        <f t="shared" si="282"/>
        <v>2064.5</v>
      </c>
      <c r="W58" s="118">
        <f t="shared" si="282"/>
        <v>2152</v>
      </c>
      <c r="X58" s="118">
        <f t="shared" si="282"/>
        <v>2242</v>
      </c>
      <c r="Y58" s="118">
        <f t="shared" si="282"/>
        <v>2333.5</v>
      </c>
      <c r="Z58" s="118">
        <f t="shared" si="282"/>
        <v>2428</v>
      </c>
      <c r="AA58" s="118">
        <f t="shared" si="282"/>
        <v>2525.5</v>
      </c>
      <c r="AB58" s="118">
        <f t="shared" si="282"/>
        <v>2626.5</v>
      </c>
      <c r="AC58" s="118">
        <f t="shared" si="282"/>
        <v>2730.5</v>
      </c>
      <c r="AD58" s="118">
        <f t="shared" si="282"/>
        <v>2836.5</v>
      </c>
      <c r="AE58" s="118">
        <f t="shared" si="282"/>
        <v>2946</v>
      </c>
      <c r="AF58" s="118">
        <f t="shared" si="282"/>
        <v>3056</v>
      </c>
      <c r="AG58" s="118">
        <f t="shared" si="282"/>
        <v>3172</v>
      </c>
      <c r="AH58" s="118">
        <f t="shared" si="282"/>
        <v>3290</v>
      </c>
      <c r="AI58" s="118">
        <f t="shared" si="282"/>
        <v>3409.5</v>
      </c>
      <c r="AJ58" s="118">
        <f t="shared" si="282"/>
        <v>3533.5</v>
      </c>
      <c r="AK58" s="118">
        <f t="shared" si="282"/>
        <v>3661</v>
      </c>
      <c r="AL58" s="118">
        <f t="shared" si="282"/>
        <v>3788.5</v>
      </c>
      <c r="AM58" s="118">
        <f t="shared" si="282"/>
        <v>3920.5</v>
      </c>
      <c r="AN58" s="118">
        <f t="shared" ref="AN58:BD58" si="283">MIN(50%*AN57,AO21)</f>
        <v>4055</v>
      </c>
      <c r="AO58" s="118">
        <f t="shared" si="283"/>
        <v>4192</v>
      </c>
      <c r="AP58" s="118">
        <f t="shared" si="283"/>
        <v>4332</v>
      </c>
      <c r="AQ58" s="118">
        <f t="shared" si="283"/>
        <v>4474.5</v>
      </c>
      <c r="AR58" s="118">
        <f t="shared" si="283"/>
        <v>4618</v>
      </c>
      <c r="AS58" s="118">
        <f t="shared" si="283"/>
        <v>4766</v>
      </c>
      <c r="AT58" s="118">
        <f t="shared" si="283"/>
        <v>4915</v>
      </c>
      <c r="AU58" s="118">
        <f t="shared" si="283"/>
        <v>5066.5</v>
      </c>
      <c r="AV58" s="118">
        <f t="shared" si="283"/>
        <v>5219.5</v>
      </c>
      <c r="AW58" s="118">
        <f t="shared" si="283"/>
        <v>5374.5</v>
      </c>
      <c r="AX58" s="118">
        <f t="shared" si="283"/>
        <v>5531.5</v>
      </c>
      <c r="AY58" s="118">
        <f t="shared" si="283"/>
        <v>5687.5</v>
      </c>
      <c r="AZ58" s="118">
        <f t="shared" si="283"/>
        <v>5845.5</v>
      </c>
      <c r="BA58" s="118">
        <f t="shared" si="283"/>
        <v>6004.5</v>
      </c>
      <c r="BB58" s="118">
        <f t="shared" si="283"/>
        <v>6163.5</v>
      </c>
      <c r="BC58" s="118">
        <f t="shared" si="283"/>
        <v>6322</v>
      </c>
      <c r="BD58" s="118">
        <f t="shared" si="283"/>
        <v>6479</v>
      </c>
    </row>
    <row r="59" spans="1:56" x14ac:dyDescent="0.2">
      <c r="A59" s="94" t="s">
        <v>146</v>
      </c>
    </row>
    <row r="61" spans="1:56" x14ac:dyDescent="0.2">
      <c r="A61" s="94" t="s">
        <v>150</v>
      </c>
      <c r="C61" t="s">
        <v>153</v>
      </c>
      <c r="G61" s="115">
        <f>G22/G21</f>
        <v>0</v>
      </c>
      <c r="H61" s="115">
        <f t="shared" ref="H61:AM61" si="284">H22/H21</f>
        <v>0</v>
      </c>
      <c r="I61" s="115">
        <f t="shared" si="284"/>
        <v>0</v>
      </c>
      <c r="J61" s="115">
        <f t="shared" si="284"/>
        <v>0</v>
      </c>
      <c r="K61" s="115">
        <f t="shared" si="284"/>
        <v>0</v>
      </c>
      <c r="L61" s="115">
        <f t="shared" si="284"/>
        <v>0</v>
      </c>
      <c r="M61" s="115">
        <f t="shared" si="284"/>
        <v>0</v>
      </c>
      <c r="N61" s="115">
        <f t="shared" si="284"/>
        <v>0</v>
      </c>
      <c r="O61" s="115">
        <f t="shared" si="284"/>
        <v>0</v>
      </c>
      <c r="P61" s="115">
        <f t="shared" si="284"/>
        <v>-0.39000857632933106</v>
      </c>
      <c r="Q61" s="115">
        <f t="shared" si="284"/>
        <v>-0.65029142381348881</v>
      </c>
      <c r="R61" s="115">
        <f>R22/R21</f>
        <v>-0.67178658043654005</v>
      </c>
      <c r="S61" s="115">
        <f t="shared" si="284"/>
        <v>-0.68386970172684458</v>
      </c>
      <c r="T61" s="115">
        <f t="shared" si="284"/>
        <v>-0.69321646341463417</v>
      </c>
      <c r="U61" s="115">
        <f t="shared" si="284"/>
        <v>-0.70255271920088791</v>
      </c>
      <c r="V61" s="115">
        <f t="shared" si="284"/>
        <v>-0.71156609195402298</v>
      </c>
      <c r="W61" s="115">
        <f t="shared" si="284"/>
        <v>-0.71983960948396097</v>
      </c>
      <c r="X61" s="115">
        <f t="shared" si="284"/>
        <v>-0.72850372376438732</v>
      </c>
      <c r="Y61" s="115">
        <f t="shared" si="284"/>
        <v>-0.73677292145908646</v>
      </c>
      <c r="Z61" s="115">
        <f t="shared" si="284"/>
        <v>-0.74457562220804085</v>
      </c>
      <c r="AA61" s="115">
        <f t="shared" si="284"/>
        <v>-0.75216852540272616</v>
      </c>
      <c r="AB61" s="115">
        <f t="shared" si="284"/>
        <v>-0.75954887218045108</v>
      </c>
      <c r="AC61" s="115">
        <f t="shared" si="284"/>
        <v>-0.76686131386861311</v>
      </c>
      <c r="AD61" s="115">
        <f t="shared" si="284"/>
        <v>-0.77395124716553287</v>
      </c>
      <c r="AE61" s="115">
        <f t="shared" si="284"/>
        <v>-0.78054485415520092</v>
      </c>
      <c r="AF61" s="115">
        <f t="shared" si="284"/>
        <v>-0.78706919583222013</v>
      </c>
      <c r="AG61" s="115">
        <f t="shared" si="284"/>
        <v>-0.79273670557717246</v>
      </c>
      <c r="AH61" s="115">
        <f t="shared" si="284"/>
        <v>-0.79879123646436667</v>
      </c>
      <c r="AI61" s="115">
        <f t="shared" si="284"/>
        <v>-0.80440097799511001</v>
      </c>
      <c r="AJ61" s="115">
        <f t="shared" si="284"/>
        <v>-0.80928079753145032</v>
      </c>
      <c r="AK61" s="115">
        <f t="shared" si="284"/>
        <v>-0.81435814703848808</v>
      </c>
      <c r="AL61" s="115">
        <f t="shared" si="284"/>
        <v>-0.81919892593421351</v>
      </c>
      <c r="AM61" s="115">
        <f t="shared" si="284"/>
        <v>-0.82305018466217683</v>
      </c>
      <c r="AN61" s="115">
        <f t="shared" ref="AN61:BD61" si="285">AN22/AN21</f>
        <v>-0.82693524572874921</v>
      </c>
      <c r="AO61" s="115">
        <f t="shared" si="285"/>
        <v>-0.83043211140692197</v>
      </c>
      <c r="AP61" s="115">
        <f t="shared" si="285"/>
        <v>-0.83356532113740311</v>
      </c>
      <c r="AQ61" s="115">
        <f t="shared" si="285"/>
        <v>-0.83629343629343633</v>
      </c>
      <c r="AR61" s="115">
        <f t="shared" si="285"/>
        <v>-0.83870665417057166</v>
      </c>
      <c r="AS61" s="115">
        <f t="shared" si="285"/>
        <v>-0.84040036396724294</v>
      </c>
      <c r="AT61" s="115">
        <f t="shared" si="285"/>
        <v>-0.84204946996466434</v>
      </c>
      <c r="AU61" s="115">
        <f t="shared" si="285"/>
        <v>-0.84305317324185247</v>
      </c>
      <c r="AV61" s="115">
        <f t="shared" si="285"/>
        <v>-0.84371357202331387</v>
      </c>
      <c r="AW61" s="115">
        <f t="shared" si="285"/>
        <v>-0.84389652384801939</v>
      </c>
      <c r="AX61" s="115">
        <f t="shared" si="285"/>
        <v>-0.84358813373096841</v>
      </c>
      <c r="AY61" s="115">
        <f t="shared" si="285"/>
        <v>-0.84295946357817741</v>
      </c>
      <c r="AZ61" s="115">
        <f t="shared" si="285"/>
        <v>-0.84147063175025893</v>
      </c>
      <c r="BA61" s="115">
        <f t="shared" si="285"/>
        <v>-0.83962941683424308</v>
      </c>
      <c r="BB61" s="115">
        <f t="shared" si="285"/>
        <v>-0.83733091619021061</v>
      </c>
      <c r="BC61" s="115">
        <f t="shared" si="285"/>
        <v>-0.83448415922014618</v>
      </c>
      <c r="BD61" s="115">
        <f t="shared" si="285"/>
        <v>-0.8309674027339643</v>
      </c>
    </row>
    <row r="66" spans="7:7" x14ac:dyDescent="0.2">
      <c r="G66" s="115"/>
    </row>
    <row r="67" spans="7:7" x14ac:dyDescent="0.2">
      <c r="G67" s="115"/>
    </row>
    <row r="68" spans="7:7" x14ac:dyDescent="0.2">
      <c r="G68" s="115"/>
    </row>
    <row r="69" spans="7:7" x14ac:dyDescent="0.2">
      <c r="G69" s="115"/>
    </row>
    <row r="70" spans="7:7" x14ac:dyDescent="0.2">
      <c r="G70" s="115"/>
    </row>
    <row r="71" spans="7:7" x14ac:dyDescent="0.2">
      <c r="G71" s="115"/>
    </row>
    <row r="72" spans="7:7" x14ac:dyDescent="0.2">
      <c r="G72" s="115"/>
    </row>
    <row r="73" spans="7:7" x14ac:dyDescent="0.2">
      <c r="G73" s="115"/>
    </row>
    <row r="74" spans="7:7" x14ac:dyDescent="0.2">
      <c r="G74" s="115"/>
    </row>
    <row r="75" spans="7:7" x14ac:dyDescent="0.2">
      <c r="G75" s="115"/>
    </row>
    <row r="76" spans="7:7" x14ac:dyDescent="0.2">
      <c r="G76" s="115"/>
    </row>
    <row r="77" spans="7:7" x14ac:dyDescent="0.2">
      <c r="G77" s="115"/>
    </row>
    <row r="78" spans="7:7" x14ac:dyDescent="0.2">
      <c r="G78" s="115"/>
    </row>
    <row r="79" spans="7:7" x14ac:dyDescent="0.2">
      <c r="G79" s="115"/>
    </row>
    <row r="80" spans="7:7" x14ac:dyDescent="0.2">
      <c r="G80" s="115"/>
    </row>
    <row r="81" spans="7:7" x14ac:dyDescent="0.2">
      <c r="G81" s="115"/>
    </row>
    <row r="82" spans="7:7" x14ac:dyDescent="0.2">
      <c r="G82" s="115"/>
    </row>
    <row r="83" spans="7:7" x14ac:dyDescent="0.2">
      <c r="G83" s="115"/>
    </row>
    <row r="84" spans="7:7" x14ac:dyDescent="0.2">
      <c r="G84" s="115"/>
    </row>
    <row r="85" spans="7:7" x14ac:dyDescent="0.2">
      <c r="G85" s="115"/>
    </row>
    <row r="86" spans="7:7" x14ac:dyDescent="0.2">
      <c r="G86" s="115"/>
    </row>
    <row r="87" spans="7:7" x14ac:dyDescent="0.2">
      <c r="G87" s="115"/>
    </row>
    <row r="88" spans="7:7" x14ac:dyDescent="0.2">
      <c r="G88" s="115"/>
    </row>
    <row r="89" spans="7:7" x14ac:dyDescent="0.2">
      <c r="G89" s="115"/>
    </row>
    <row r="90" spans="7:7" x14ac:dyDescent="0.2">
      <c r="G90" s="115"/>
    </row>
    <row r="91" spans="7:7" x14ac:dyDescent="0.2">
      <c r="G91" s="115"/>
    </row>
    <row r="92" spans="7:7" x14ac:dyDescent="0.2">
      <c r="G92" s="115"/>
    </row>
    <row r="93" spans="7:7" x14ac:dyDescent="0.2">
      <c r="G93" s="115"/>
    </row>
    <row r="94" spans="7:7" x14ac:dyDescent="0.2">
      <c r="G94" s="115"/>
    </row>
    <row r="95" spans="7:7" x14ac:dyDescent="0.2">
      <c r="G95" s="115"/>
    </row>
    <row r="96" spans="7:7" x14ac:dyDescent="0.2">
      <c r="G96" s="115"/>
    </row>
    <row r="97" spans="7:7" x14ac:dyDescent="0.2">
      <c r="G97" s="115"/>
    </row>
    <row r="98" spans="7:7" x14ac:dyDescent="0.2">
      <c r="G98" s="115"/>
    </row>
    <row r="99" spans="7:7" x14ac:dyDescent="0.2">
      <c r="G99" s="115"/>
    </row>
    <row r="100" spans="7:7" x14ac:dyDescent="0.2">
      <c r="G100" s="115"/>
    </row>
    <row r="101" spans="7:7" x14ac:dyDescent="0.2">
      <c r="G101" s="115"/>
    </row>
    <row r="102" spans="7:7" x14ac:dyDescent="0.2">
      <c r="G102" s="115"/>
    </row>
    <row r="103" spans="7:7" x14ac:dyDescent="0.2">
      <c r="G103" s="115"/>
    </row>
    <row r="104" spans="7:7" x14ac:dyDescent="0.2">
      <c r="G104" s="115"/>
    </row>
    <row r="105" spans="7:7" x14ac:dyDescent="0.2">
      <c r="G105" s="115"/>
    </row>
    <row r="106" spans="7:7" x14ac:dyDescent="0.2">
      <c r="G106" s="115"/>
    </row>
    <row r="107" spans="7:7" x14ac:dyDescent="0.2">
      <c r="G107" s="115"/>
    </row>
    <row r="108" spans="7:7" x14ac:dyDescent="0.2">
      <c r="G108" s="115"/>
    </row>
    <row r="109" spans="7:7" x14ac:dyDescent="0.2">
      <c r="G109" s="115"/>
    </row>
    <row r="110" spans="7:7" x14ac:dyDescent="0.2">
      <c r="G110" s="115"/>
    </row>
    <row r="111" spans="7:7" x14ac:dyDescent="0.2">
      <c r="G111" s="115"/>
    </row>
    <row r="112" spans="7:7" x14ac:dyDescent="0.2">
      <c r="G112" s="115"/>
    </row>
    <row r="113" spans="7:7" x14ac:dyDescent="0.2">
      <c r="G113" s="115"/>
    </row>
    <row r="114" spans="7:7" x14ac:dyDescent="0.2">
      <c r="G114" s="115"/>
    </row>
    <row r="115" spans="7:7" x14ac:dyDescent="0.2">
      <c r="G115" s="1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62"/>
  <sheetViews>
    <sheetView workbookViewId="0">
      <selection activeCell="B65" sqref="A65:XFD117"/>
    </sheetView>
  </sheetViews>
  <sheetFormatPr baseColWidth="10" defaultRowHeight="12.75" x14ac:dyDescent="0.2"/>
  <cols>
    <col min="1" max="1" width="107.42578125" bestFit="1" customWidth="1"/>
    <col min="2" max="2" width="12.5703125" customWidth="1"/>
    <col min="4" max="4" width="51.140625" bestFit="1" customWidth="1"/>
  </cols>
  <sheetData>
    <row r="3" spans="1:56" s="2" customFormat="1" x14ac:dyDescent="0.2">
      <c r="D3" s="2" t="s">
        <v>116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2">
        <v>2024</v>
      </c>
      <c r="O3" s="2">
        <v>2025</v>
      </c>
      <c r="P3" s="2">
        <v>2026</v>
      </c>
      <c r="Q3" s="2">
        <v>2027</v>
      </c>
      <c r="R3" s="2">
        <v>2028</v>
      </c>
      <c r="S3" s="2">
        <v>2029</v>
      </c>
      <c r="T3" s="2">
        <v>2030</v>
      </c>
      <c r="U3" s="2">
        <v>2031</v>
      </c>
      <c r="V3" s="2">
        <v>2032</v>
      </c>
      <c r="W3" s="2">
        <v>2033</v>
      </c>
      <c r="X3" s="2">
        <v>2034</v>
      </c>
      <c r="Y3" s="2">
        <v>2035</v>
      </c>
      <c r="Z3" s="2">
        <v>2036</v>
      </c>
      <c r="AA3" s="2">
        <v>2037</v>
      </c>
      <c r="AB3" s="2">
        <v>2038</v>
      </c>
      <c r="AC3" s="2">
        <v>2039</v>
      </c>
      <c r="AD3" s="2">
        <v>2040</v>
      </c>
      <c r="AE3" s="2">
        <v>2041</v>
      </c>
      <c r="AF3" s="2">
        <v>2042</v>
      </c>
      <c r="AG3" s="2">
        <v>2043</v>
      </c>
      <c r="AH3" s="2">
        <v>2044</v>
      </c>
      <c r="AI3" s="2">
        <v>2045</v>
      </c>
      <c r="AJ3" s="2">
        <v>2046</v>
      </c>
      <c r="AK3" s="2">
        <v>2047</v>
      </c>
      <c r="AL3" s="2">
        <v>2048</v>
      </c>
      <c r="AM3" s="2">
        <v>2049</v>
      </c>
      <c r="AN3" s="2">
        <v>2050</v>
      </c>
      <c r="AO3" s="2">
        <v>2051</v>
      </c>
      <c r="AP3" s="2">
        <v>2052</v>
      </c>
      <c r="AQ3" s="2">
        <v>2053</v>
      </c>
      <c r="AR3" s="2">
        <v>2054</v>
      </c>
      <c r="AS3" s="2">
        <v>2055</v>
      </c>
      <c r="AT3" s="2">
        <v>2056</v>
      </c>
      <c r="AU3" s="2">
        <v>2057</v>
      </c>
      <c r="AV3" s="2">
        <v>2058</v>
      </c>
      <c r="AW3" s="2">
        <v>2059</v>
      </c>
      <c r="AX3" s="2">
        <v>2060</v>
      </c>
      <c r="AY3" s="2">
        <v>2061</v>
      </c>
      <c r="AZ3" s="2">
        <v>2062</v>
      </c>
      <c r="BA3" s="2">
        <v>2063</v>
      </c>
      <c r="BB3" s="2">
        <v>2064</v>
      </c>
      <c r="BC3" s="2">
        <v>2065</v>
      </c>
      <c r="BD3" s="2">
        <v>2066</v>
      </c>
    </row>
    <row r="5" spans="1:56" x14ac:dyDescent="0.2">
      <c r="A5" t="s">
        <v>121</v>
      </c>
      <c r="C5" t="s">
        <v>95</v>
      </c>
      <c r="D5" t="s">
        <v>84</v>
      </c>
      <c r="E5" s="119">
        <v>6.25E-2</v>
      </c>
      <c r="F5" s="114">
        <f>E5</f>
        <v>6.25E-2</v>
      </c>
      <c r="G5" s="114">
        <f t="shared" ref="G5:V9" si="0">F5</f>
        <v>6.25E-2</v>
      </c>
      <c r="H5" s="114">
        <f t="shared" si="0"/>
        <v>6.25E-2</v>
      </c>
      <c r="I5" s="114">
        <f t="shared" si="0"/>
        <v>6.25E-2</v>
      </c>
      <c r="J5" s="114">
        <f t="shared" si="0"/>
        <v>6.25E-2</v>
      </c>
      <c r="K5" s="114">
        <f t="shared" si="0"/>
        <v>6.25E-2</v>
      </c>
      <c r="L5" s="114">
        <f t="shared" si="0"/>
        <v>6.25E-2</v>
      </c>
      <c r="M5" s="114">
        <f t="shared" si="0"/>
        <v>6.25E-2</v>
      </c>
      <c r="N5" s="114">
        <f t="shared" si="0"/>
        <v>6.25E-2</v>
      </c>
      <c r="O5" s="114">
        <f t="shared" si="0"/>
        <v>6.25E-2</v>
      </c>
      <c r="P5" s="114">
        <f t="shared" si="0"/>
        <v>6.25E-2</v>
      </c>
      <c r="Q5" s="114">
        <f t="shared" si="0"/>
        <v>6.25E-2</v>
      </c>
      <c r="R5" s="114">
        <f t="shared" si="0"/>
        <v>6.25E-2</v>
      </c>
      <c r="S5" s="114">
        <f t="shared" si="0"/>
        <v>6.25E-2</v>
      </c>
      <c r="T5" s="114">
        <f t="shared" si="0"/>
        <v>6.25E-2</v>
      </c>
      <c r="U5" s="114">
        <f t="shared" si="0"/>
        <v>6.25E-2</v>
      </c>
      <c r="V5" s="114">
        <f t="shared" si="0"/>
        <v>6.25E-2</v>
      </c>
      <c r="W5" s="114">
        <f t="shared" ref="W5:AL9" si="1">V5</f>
        <v>6.25E-2</v>
      </c>
      <c r="X5" s="114">
        <f t="shared" si="1"/>
        <v>6.25E-2</v>
      </c>
      <c r="Y5" s="114">
        <f t="shared" si="1"/>
        <v>6.25E-2</v>
      </c>
      <c r="Z5" s="114">
        <f t="shared" si="1"/>
        <v>6.25E-2</v>
      </c>
      <c r="AA5" s="114">
        <f t="shared" si="1"/>
        <v>6.25E-2</v>
      </c>
      <c r="AB5" s="114">
        <f t="shared" si="1"/>
        <v>6.25E-2</v>
      </c>
      <c r="AC5" s="114">
        <f t="shared" si="1"/>
        <v>6.25E-2</v>
      </c>
      <c r="AD5" s="114">
        <f t="shared" si="1"/>
        <v>6.25E-2</v>
      </c>
      <c r="AE5" s="114">
        <f t="shared" si="1"/>
        <v>6.25E-2</v>
      </c>
      <c r="AF5" s="114">
        <f t="shared" si="1"/>
        <v>6.25E-2</v>
      </c>
      <c r="AG5" s="114">
        <f t="shared" si="1"/>
        <v>6.25E-2</v>
      </c>
      <c r="AH5" s="114">
        <f t="shared" si="1"/>
        <v>6.25E-2</v>
      </c>
      <c r="AI5" s="114">
        <f t="shared" si="1"/>
        <v>6.25E-2</v>
      </c>
      <c r="AJ5" s="114">
        <f t="shared" si="1"/>
        <v>6.25E-2</v>
      </c>
      <c r="AK5" s="114">
        <f t="shared" si="1"/>
        <v>6.25E-2</v>
      </c>
      <c r="AL5" s="114">
        <f t="shared" si="1"/>
        <v>6.25E-2</v>
      </c>
      <c r="AM5" s="114">
        <f t="shared" ref="AM5:BB9" si="2">AL5</f>
        <v>6.25E-2</v>
      </c>
      <c r="AN5" s="114">
        <f t="shared" si="2"/>
        <v>6.25E-2</v>
      </c>
      <c r="AO5" s="114">
        <f t="shared" si="2"/>
        <v>6.25E-2</v>
      </c>
      <c r="AP5" s="114">
        <f t="shared" si="2"/>
        <v>6.25E-2</v>
      </c>
      <c r="AQ5" s="114">
        <f t="shared" si="2"/>
        <v>6.25E-2</v>
      </c>
      <c r="AR5" s="114">
        <f t="shared" si="2"/>
        <v>6.25E-2</v>
      </c>
      <c r="AS5" s="114">
        <f t="shared" si="2"/>
        <v>6.25E-2</v>
      </c>
      <c r="AT5" s="114">
        <f t="shared" si="2"/>
        <v>6.25E-2</v>
      </c>
      <c r="AU5" s="114">
        <f t="shared" si="2"/>
        <v>6.25E-2</v>
      </c>
      <c r="AV5" s="114">
        <f t="shared" si="2"/>
        <v>6.25E-2</v>
      </c>
      <c r="AW5" s="114">
        <f t="shared" si="2"/>
        <v>6.25E-2</v>
      </c>
      <c r="AX5" s="114">
        <f t="shared" si="2"/>
        <v>6.25E-2</v>
      </c>
      <c r="AY5" s="114">
        <f t="shared" si="2"/>
        <v>6.25E-2</v>
      </c>
      <c r="AZ5" s="114">
        <f t="shared" si="2"/>
        <v>6.25E-2</v>
      </c>
      <c r="BA5" s="114">
        <f t="shared" si="2"/>
        <v>6.25E-2</v>
      </c>
      <c r="BB5" s="114">
        <f t="shared" si="2"/>
        <v>6.25E-2</v>
      </c>
      <c r="BC5" s="114">
        <f t="shared" ref="BC5:BD9" si="3">BB5</f>
        <v>6.25E-2</v>
      </c>
      <c r="BD5" s="114">
        <f t="shared" si="3"/>
        <v>6.25E-2</v>
      </c>
    </row>
    <row r="6" spans="1:56" x14ac:dyDescent="0.2">
      <c r="A6" t="s">
        <v>160</v>
      </c>
      <c r="C6" t="s">
        <v>98</v>
      </c>
      <c r="D6" t="s">
        <v>85</v>
      </c>
      <c r="E6" s="119">
        <v>4.8500000000000001E-2</v>
      </c>
      <c r="F6" s="114">
        <f t="shared" ref="F6:U9" si="4">E6</f>
        <v>4.8500000000000001E-2</v>
      </c>
      <c r="G6" s="114">
        <f t="shared" si="4"/>
        <v>4.8500000000000001E-2</v>
      </c>
      <c r="H6" s="114">
        <f t="shared" si="4"/>
        <v>4.8500000000000001E-2</v>
      </c>
      <c r="I6" s="114">
        <f t="shared" si="4"/>
        <v>4.8500000000000001E-2</v>
      </c>
      <c r="J6" s="114">
        <f t="shared" si="4"/>
        <v>4.8500000000000001E-2</v>
      </c>
      <c r="K6" s="114">
        <f t="shared" si="4"/>
        <v>4.8500000000000001E-2</v>
      </c>
      <c r="L6" s="114">
        <f t="shared" si="4"/>
        <v>4.8500000000000001E-2</v>
      </c>
      <c r="M6" s="114">
        <f t="shared" si="4"/>
        <v>4.8500000000000001E-2</v>
      </c>
      <c r="N6" s="114">
        <f t="shared" si="4"/>
        <v>4.8500000000000001E-2</v>
      </c>
      <c r="O6" s="114">
        <f t="shared" si="4"/>
        <v>4.8500000000000001E-2</v>
      </c>
      <c r="P6" s="114">
        <f t="shared" si="4"/>
        <v>4.8500000000000001E-2</v>
      </c>
      <c r="Q6" s="114">
        <f t="shared" si="4"/>
        <v>4.8500000000000001E-2</v>
      </c>
      <c r="R6" s="114">
        <f t="shared" si="4"/>
        <v>4.8500000000000001E-2</v>
      </c>
      <c r="S6" s="114">
        <f t="shared" si="4"/>
        <v>4.8500000000000001E-2</v>
      </c>
      <c r="T6" s="114">
        <f t="shared" si="4"/>
        <v>4.8500000000000001E-2</v>
      </c>
      <c r="U6" s="114">
        <f t="shared" si="4"/>
        <v>4.8500000000000001E-2</v>
      </c>
      <c r="V6" s="114">
        <f t="shared" si="0"/>
        <v>4.8500000000000001E-2</v>
      </c>
      <c r="W6" s="114">
        <f t="shared" si="1"/>
        <v>4.8500000000000001E-2</v>
      </c>
      <c r="X6" s="114">
        <f t="shared" si="1"/>
        <v>4.8500000000000001E-2</v>
      </c>
      <c r="Y6" s="114">
        <f t="shared" si="1"/>
        <v>4.8500000000000001E-2</v>
      </c>
      <c r="Z6" s="114">
        <f t="shared" si="1"/>
        <v>4.8500000000000001E-2</v>
      </c>
      <c r="AA6" s="114">
        <f t="shared" si="1"/>
        <v>4.8500000000000001E-2</v>
      </c>
      <c r="AB6" s="114">
        <f t="shared" si="1"/>
        <v>4.8500000000000001E-2</v>
      </c>
      <c r="AC6" s="114">
        <f t="shared" si="1"/>
        <v>4.8500000000000001E-2</v>
      </c>
      <c r="AD6" s="114">
        <f t="shared" si="1"/>
        <v>4.8500000000000001E-2</v>
      </c>
      <c r="AE6" s="114">
        <f t="shared" si="1"/>
        <v>4.8500000000000001E-2</v>
      </c>
      <c r="AF6" s="114">
        <f t="shared" si="1"/>
        <v>4.8500000000000001E-2</v>
      </c>
      <c r="AG6" s="114">
        <f t="shared" si="1"/>
        <v>4.8500000000000001E-2</v>
      </c>
      <c r="AH6" s="114">
        <f t="shared" si="1"/>
        <v>4.8500000000000001E-2</v>
      </c>
      <c r="AI6" s="114">
        <f t="shared" si="1"/>
        <v>4.8500000000000001E-2</v>
      </c>
      <c r="AJ6" s="114">
        <f t="shared" si="1"/>
        <v>4.8500000000000001E-2</v>
      </c>
      <c r="AK6" s="114">
        <f t="shared" si="1"/>
        <v>4.8500000000000001E-2</v>
      </c>
      <c r="AL6" s="114">
        <f t="shared" si="1"/>
        <v>4.8500000000000001E-2</v>
      </c>
      <c r="AM6" s="114">
        <f t="shared" si="2"/>
        <v>4.8500000000000001E-2</v>
      </c>
      <c r="AN6" s="114">
        <f t="shared" si="2"/>
        <v>4.8500000000000001E-2</v>
      </c>
      <c r="AO6" s="114">
        <f t="shared" si="2"/>
        <v>4.8500000000000001E-2</v>
      </c>
      <c r="AP6" s="114">
        <f t="shared" si="2"/>
        <v>4.8500000000000001E-2</v>
      </c>
      <c r="AQ6" s="114">
        <f t="shared" si="2"/>
        <v>4.8500000000000001E-2</v>
      </c>
      <c r="AR6" s="114">
        <f t="shared" si="2"/>
        <v>4.8500000000000001E-2</v>
      </c>
      <c r="AS6" s="114">
        <f t="shared" si="2"/>
        <v>4.8500000000000001E-2</v>
      </c>
      <c r="AT6" s="114">
        <f t="shared" si="2"/>
        <v>4.8500000000000001E-2</v>
      </c>
      <c r="AU6" s="114">
        <f t="shared" si="2"/>
        <v>4.8500000000000001E-2</v>
      </c>
      <c r="AV6" s="114">
        <f t="shared" si="2"/>
        <v>4.8500000000000001E-2</v>
      </c>
      <c r="AW6" s="114">
        <f t="shared" si="2"/>
        <v>4.8500000000000001E-2</v>
      </c>
      <c r="AX6" s="114">
        <f t="shared" si="2"/>
        <v>4.8500000000000001E-2</v>
      </c>
      <c r="AY6" s="114">
        <f t="shared" si="2"/>
        <v>4.8500000000000001E-2</v>
      </c>
      <c r="AZ6" s="114">
        <f t="shared" si="2"/>
        <v>4.8500000000000001E-2</v>
      </c>
      <c r="BA6" s="114">
        <f t="shared" si="2"/>
        <v>4.8500000000000001E-2</v>
      </c>
      <c r="BB6" s="114">
        <f t="shared" si="2"/>
        <v>4.8500000000000001E-2</v>
      </c>
      <c r="BC6" s="114">
        <f t="shared" si="3"/>
        <v>4.8500000000000001E-2</v>
      </c>
      <c r="BD6" s="114">
        <f t="shared" si="3"/>
        <v>4.8500000000000001E-2</v>
      </c>
    </row>
    <row r="7" spans="1:56" x14ac:dyDescent="0.2">
      <c r="A7" t="s">
        <v>121</v>
      </c>
      <c r="C7" t="s">
        <v>99</v>
      </c>
      <c r="D7" t="s">
        <v>86</v>
      </c>
      <c r="E7" s="119">
        <v>6.25E-2</v>
      </c>
      <c r="F7" s="114">
        <f t="shared" si="4"/>
        <v>6.25E-2</v>
      </c>
      <c r="G7" s="114">
        <f t="shared" si="0"/>
        <v>6.25E-2</v>
      </c>
      <c r="H7" s="114">
        <f t="shared" si="0"/>
        <v>6.25E-2</v>
      </c>
      <c r="I7" s="114">
        <f t="shared" si="0"/>
        <v>6.25E-2</v>
      </c>
      <c r="J7" s="114">
        <f t="shared" si="0"/>
        <v>6.25E-2</v>
      </c>
      <c r="K7" s="114">
        <f t="shared" si="0"/>
        <v>6.25E-2</v>
      </c>
      <c r="L7" s="114">
        <f t="shared" si="0"/>
        <v>6.25E-2</v>
      </c>
      <c r="M7" s="114">
        <f t="shared" si="0"/>
        <v>6.25E-2</v>
      </c>
      <c r="N7" s="114">
        <f t="shared" si="0"/>
        <v>6.25E-2</v>
      </c>
      <c r="O7" s="114">
        <f t="shared" si="0"/>
        <v>6.25E-2</v>
      </c>
      <c r="P7" s="114">
        <f t="shared" si="0"/>
        <v>6.25E-2</v>
      </c>
      <c r="Q7" s="114">
        <f t="shared" si="0"/>
        <v>6.25E-2</v>
      </c>
      <c r="R7" s="114">
        <f t="shared" si="0"/>
        <v>6.25E-2</v>
      </c>
      <c r="S7" s="114">
        <f t="shared" si="0"/>
        <v>6.25E-2</v>
      </c>
      <c r="T7" s="114">
        <f t="shared" si="0"/>
        <v>6.25E-2</v>
      </c>
      <c r="U7" s="114">
        <f t="shared" si="0"/>
        <v>6.25E-2</v>
      </c>
      <c r="V7" s="114">
        <f t="shared" si="0"/>
        <v>6.25E-2</v>
      </c>
      <c r="W7" s="114">
        <f t="shared" si="1"/>
        <v>6.25E-2</v>
      </c>
      <c r="X7" s="114">
        <f t="shared" si="1"/>
        <v>6.25E-2</v>
      </c>
      <c r="Y7" s="114">
        <f t="shared" si="1"/>
        <v>6.25E-2</v>
      </c>
      <c r="Z7" s="114">
        <f t="shared" si="1"/>
        <v>6.25E-2</v>
      </c>
      <c r="AA7" s="114">
        <f t="shared" si="1"/>
        <v>6.25E-2</v>
      </c>
      <c r="AB7" s="114">
        <f t="shared" si="1"/>
        <v>6.25E-2</v>
      </c>
      <c r="AC7" s="114">
        <f t="shared" si="1"/>
        <v>6.25E-2</v>
      </c>
      <c r="AD7" s="114">
        <f t="shared" si="1"/>
        <v>6.25E-2</v>
      </c>
      <c r="AE7" s="114">
        <f t="shared" si="1"/>
        <v>6.25E-2</v>
      </c>
      <c r="AF7" s="114">
        <f t="shared" si="1"/>
        <v>6.25E-2</v>
      </c>
      <c r="AG7" s="114">
        <f t="shared" si="1"/>
        <v>6.25E-2</v>
      </c>
      <c r="AH7" s="114">
        <f t="shared" si="1"/>
        <v>6.25E-2</v>
      </c>
      <c r="AI7" s="114">
        <f t="shared" si="1"/>
        <v>6.25E-2</v>
      </c>
      <c r="AJ7" s="114">
        <f t="shared" si="1"/>
        <v>6.25E-2</v>
      </c>
      <c r="AK7" s="114">
        <f t="shared" si="1"/>
        <v>6.25E-2</v>
      </c>
      <c r="AL7" s="114">
        <f t="shared" si="1"/>
        <v>6.25E-2</v>
      </c>
      <c r="AM7" s="114">
        <f t="shared" si="2"/>
        <v>6.25E-2</v>
      </c>
      <c r="AN7" s="114">
        <f t="shared" si="2"/>
        <v>6.25E-2</v>
      </c>
      <c r="AO7" s="114">
        <f t="shared" si="2"/>
        <v>6.25E-2</v>
      </c>
      <c r="AP7" s="114">
        <f t="shared" si="2"/>
        <v>6.25E-2</v>
      </c>
      <c r="AQ7" s="114">
        <f t="shared" si="2"/>
        <v>6.25E-2</v>
      </c>
      <c r="AR7" s="114">
        <f t="shared" si="2"/>
        <v>6.25E-2</v>
      </c>
      <c r="AS7" s="114">
        <f t="shared" si="2"/>
        <v>6.25E-2</v>
      </c>
      <c r="AT7" s="114">
        <f t="shared" si="2"/>
        <v>6.25E-2</v>
      </c>
      <c r="AU7" s="114">
        <f t="shared" si="2"/>
        <v>6.25E-2</v>
      </c>
      <c r="AV7" s="114">
        <f t="shared" si="2"/>
        <v>6.25E-2</v>
      </c>
      <c r="AW7" s="114">
        <f t="shared" si="2"/>
        <v>6.25E-2</v>
      </c>
      <c r="AX7" s="114">
        <f t="shared" si="2"/>
        <v>6.25E-2</v>
      </c>
      <c r="AY7" s="114">
        <f t="shared" si="2"/>
        <v>6.25E-2</v>
      </c>
      <c r="AZ7" s="114">
        <f t="shared" si="2"/>
        <v>6.25E-2</v>
      </c>
      <c r="BA7" s="114">
        <f t="shared" si="2"/>
        <v>6.25E-2</v>
      </c>
      <c r="BB7" s="114">
        <f t="shared" si="2"/>
        <v>6.25E-2</v>
      </c>
      <c r="BC7" s="114">
        <f t="shared" si="3"/>
        <v>6.25E-2</v>
      </c>
      <c r="BD7" s="114">
        <f t="shared" si="3"/>
        <v>6.25E-2</v>
      </c>
    </row>
    <row r="8" spans="1:56" x14ac:dyDescent="0.2">
      <c r="A8" t="s">
        <v>121</v>
      </c>
      <c r="C8" t="s">
        <v>100</v>
      </c>
      <c r="D8" t="s">
        <v>87</v>
      </c>
      <c r="E8" s="119">
        <v>0.03</v>
      </c>
      <c r="F8" s="114">
        <f t="shared" si="4"/>
        <v>0.03</v>
      </c>
      <c r="G8" s="114">
        <f t="shared" si="0"/>
        <v>0.03</v>
      </c>
      <c r="H8" s="114">
        <f t="shared" si="0"/>
        <v>0.03</v>
      </c>
      <c r="I8" s="114">
        <f t="shared" si="0"/>
        <v>0.03</v>
      </c>
      <c r="J8" s="114">
        <f t="shared" si="0"/>
        <v>0.03</v>
      </c>
      <c r="K8" s="114">
        <f t="shared" si="0"/>
        <v>0.03</v>
      </c>
      <c r="L8" s="114">
        <f t="shared" si="0"/>
        <v>0.03</v>
      </c>
      <c r="M8" s="114">
        <f t="shared" si="0"/>
        <v>0.03</v>
      </c>
      <c r="N8" s="114">
        <f t="shared" si="0"/>
        <v>0.03</v>
      </c>
      <c r="O8" s="114">
        <f t="shared" si="0"/>
        <v>0.03</v>
      </c>
      <c r="P8" s="114">
        <f t="shared" si="0"/>
        <v>0.03</v>
      </c>
      <c r="Q8" s="114">
        <f t="shared" si="0"/>
        <v>0.03</v>
      </c>
      <c r="R8" s="114">
        <f t="shared" si="0"/>
        <v>0.03</v>
      </c>
      <c r="S8" s="114">
        <f t="shared" si="0"/>
        <v>0.03</v>
      </c>
      <c r="T8" s="114">
        <f t="shared" si="0"/>
        <v>0.03</v>
      </c>
      <c r="U8" s="114">
        <f t="shared" si="0"/>
        <v>0.03</v>
      </c>
      <c r="V8" s="114">
        <f t="shared" si="0"/>
        <v>0.03</v>
      </c>
      <c r="W8" s="114">
        <f t="shared" si="1"/>
        <v>0.03</v>
      </c>
      <c r="X8" s="114">
        <f t="shared" si="1"/>
        <v>0.03</v>
      </c>
      <c r="Y8" s="114">
        <f t="shared" si="1"/>
        <v>0.03</v>
      </c>
      <c r="Z8" s="114">
        <f t="shared" si="1"/>
        <v>0.03</v>
      </c>
      <c r="AA8" s="114">
        <f t="shared" si="1"/>
        <v>0.03</v>
      </c>
      <c r="AB8" s="114">
        <f t="shared" si="1"/>
        <v>0.03</v>
      </c>
      <c r="AC8" s="114">
        <f t="shared" si="1"/>
        <v>0.03</v>
      </c>
      <c r="AD8" s="114">
        <f t="shared" si="1"/>
        <v>0.03</v>
      </c>
      <c r="AE8" s="114">
        <f t="shared" si="1"/>
        <v>0.03</v>
      </c>
      <c r="AF8" s="114">
        <f t="shared" si="1"/>
        <v>0.03</v>
      </c>
      <c r="AG8" s="114">
        <f t="shared" si="1"/>
        <v>0.03</v>
      </c>
      <c r="AH8" s="114">
        <f t="shared" si="1"/>
        <v>0.03</v>
      </c>
      <c r="AI8" s="114">
        <f t="shared" si="1"/>
        <v>0.03</v>
      </c>
      <c r="AJ8" s="114">
        <f t="shared" si="1"/>
        <v>0.03</v>
      </c>
      <c r="AK8" s="114">
        <f t="shared" si="1"/>
        <v>0.03</v>
      </c>
      <c r="AL8" s="114">
        <f t="shared" si="1"/>
        <v>0.03</v>
      </c>
      <c r="AM8" s="114">
        <f t="shared" si="2"/>
        <v>0.03</v>
      </c>
      <c r="AN8" s="114">
        <f t="shared" si="2"/>
        <v>0.03</v>
      </c>
      <c r="AO8" s="114">
        <f t="shared" si="2"/>
        <v>0.03</v>
      </c>
      <c r="AP8" s="114">
        <f t="shared" si="2"/>
        <v>0.03</v>
      </c>
      <c r="AQ8" s="114">
        <f t="shared" si="2"/>
        <v>0.03</v>
      </c>
      <c r="AR8" s="114">
        <f t="shared" si="2"/>
        <v>0.03</v>
      </c>
      <c r="AS8" s="114">
        <f t="shared" si="2"/>
        <v>0.03</v>
      </c>
      <c r="AT8" s="114">
        <f t="shared" si="2"/>
        <v>0.03</v>
      </c>
      <c r="AU8" s="114">
        <f t="shared" si="2"/>
        <v>0.03</v>
      </c>
      <c r="AV8" s="114">
        <f t="shared" si="2"/>
        <v>0.03</v>
      </c>
      <c r="AW8" s="114">
        <f t="shared" si="2"/>
        <v>0.03</v>
      </c>
      <c r="AX8" s="114">
        <f t="shared" si="2"/>
        <v>0.03</v>
      </c>
      <c r="AY8" s="114">
        <f t="shared" si="2"/>
        <v>0.03</v>
      </c>
      <c r="AZ8" s="114">
        <f t="shared" si="2"/>
        <v>0.03</v>
      </c>
      <c r="BA8" s="114">
        <f t="shared" si="2"/>
        <v>0.03</v>
      </c>
      <c r="BB8" s="114">
        <f t="shared" si="2"/>
        <v>0.03</v>
      </c>
      <c r="BC8" s="114">
        <f t="shared" si="3"/>
        <v>0.03</v>
      </c>
      <c r="BD8" s="114">
        <f t="shared" si="3"/>
        <v>0.03</v>
      </c>
    </row>
    <row r="9" spans="1:56" x14ac:dyDescent="0.2">
      <c r="A9" t="s">
        <v>120</v>
      </c>
      <c r="C9" t="s">
        <v>96</v>
      </c>
      <c r="D9" t="s">
        <v>88</v>
      </c>
      <c r="E9" s="120">
        <v>0.04</v>
      </c>
      <c r="F9" s="114">
        <f t="shared" si="4"/>
        <v>0.04</v>
      </c>
      <c r="G9" s="114">
        <f t="shared" si="0"/>
        <v>0.04</v>
      </c>
      <c r="H9" s="114">
        <f t="shared" si="0"/>
        <v>0.04</v>
      </c>
      <c r="I9" s="114">
        <f t="shared" si="0"/>
        <v>0.04</v>
      </c>
      <c r="J9" s="114">
        <f t="shared" si="0"/>
        <v>0.04</v>
      </c>
      <c r="K9" s="114">
        <f t="shared" si="0"/>
        <v>0.04</v>
      </c>
      <c r="L9" s="114">
        <f t="shared" si="0"/>
        <v>0.04</v>
      </c>
      <c r="M9" s="114">
        <f t="shared" si="0"/>
        <v>0.04</v>
      </c>
      <c r="N9" s="114">
        <f t="shared" si="0"/>
        <v>0.04</v>
      </c>
      <c r="O9" s="114">
        <f t="shared" si="0"/>
        <v>0.04</v>
      </c>
      <c r="P9" s="114">
        <f t="shared" si="0"/>
        <v>0.04</v>
      </c>
      <c r="Q9" s="114">
        <f t="shared" si="0"/>
        <v>0.04</v>
      </c>
      <c r="R9" s="114">
        <f t="shared" si="0"/>
        <v>0.04</v>
      </c>
      <c r="S9" s="114">
        <f t="shared" si="0"/>
        <v>0.04</v>
      </c>
      <c r="T9" s="114">
        <f t="shared" si="0"/>
        <v>0.04</v>
      </c>
      <c r="U9" s="114">
        <f t="shared" si="0"/>
        <v>0.04</v>
      </c>
      <c r="V9" s="114">
        <f t="shared" si="0"/>
        <v>0.04</v>
      </c>
      <c r="W9" s="114">
        <f t="shared" si="1"/>
        <v>0.04</v>
      </c>
      <c r="X9" s="114">
        <f t="shared" si="1"/>
        <v>0.04</v>
      </c>
      <c r="Y9" s="114">
        <f t="shared" si="1"/>
        <v>0.04</v>
      </c>
      <c r="Z9" s="114">
        <f t="shared" si="1"/>
        <v>0.04</v>
      </c>
      <c r="AA9" s="114">
        <f t="shared" si="1"/>
        <v>0.04</v>
      </c>
      <c r="AB9" s="114">
        <f t="shared" si="1"/>
        <v>0.04</v>
      </c>
      <c r="AC9" s="114">
        <f t="shared" si="1"/>
        <v>0.04</v>
      </c>
      <c r="AD9" s="114">
        <f t="shared" si="1"/>
        <v>0.04</v>
      </c>
      <c r="AE9" s="114">
        <f t="shared" si="1"/>
        <v>0.04</v>
      </c>
      <c r="AF9" s="114">
        <f t="shared" si="1"/>
        <v>0.04</v>
      </c>
      <c r="AG9" s="114">
        <f t="shared" si="1"/>
        <v>0.04</v>
      </c>
      <c r="AH9" s="114">
        <f t="shared" si="1"/>
        <v>0.04</v>
      </c>
      <c r="AI9" s="114">
        <f t="shared" si="1"/>
        <v>0.04</v>
      </c>
      <c r="AJ9" s="114">
        <f t="shared" si="1"/>
        <v>0.04</v>
      </c>
      <c r="AK9" s="114">
        <f t="shared" si="1"/>
        <v>0.04</v>
      </c>
      <c r="AL9" s="114">
        <f t="shared" si="1"/>
        <v>0.04</v>
      </c>
      <c r="AM9" s="114">
        <f t="shared" si="2"/>
        <v>0.04</v>
      </c>
      <c r="AN9" s="114">
        <f t="shared" si="2"/>
        <v>0.04</v>
      </c>
      <c r="AO9" s="114">
        <f t="shared" si="2"/>
        <v>0.04</v>
      </c>
      <c r="AP9" s="114">
        <f t="shared" si="2"/>
        <v>0.04</v>
      </c>
      <c r="AQ9" s="114">
        <f t="shared" si="2"/>
        <v>0.04</v>
      </c>
      <c r="AR9" s="114">
        <f t="shared" si="2"/>
        <v>0.04</v>
      </c>
      <c r="AS9" s="114">
        <f t="shared" si="2"/>
        <v>0.04</v>
      </c>
      <c r="AT9" s="114">
        <f t="shared" si="2"/>
        <v>0.04</v>
      </c>
      <c r="AU9" s="114">
        <f t="shared" si="2"/>
        <v>0.04</v>
      </c>
      <c r="AV9" s="114">
        <f t="shared" si="2"/>
        <v>0.04</v>
      </c>
      <c r="AW9" s="114">
        <f t="shared" si="2"/>
        <v>0.04</v>
      </c>
      <c r="AX9" s="114">
        <f t="shared" si="2"/>
        <v>0.04</v>
      </c>
      <c r="AY9" s="114">
        <f t="shared" si="2"/>
        <v>0.04</v>
      </c>
      <c r="AZ9" s="114">
        <f t="shared" si="2"/>
        <v>0.04</v>
      </c>
      <c r="BA9" s="114">
        <f t="shared" si="2"/>
        <v>0.04</v>
      </c>
      <c r="BB9" s="114">
        <f t="shared" si="2"/>
        <v>0.04</v>
      </c>
      <c r="BC9" s="114">
        <f t="shared" si="3"/>
        <v>0.04</v>
      </c>
      <c r="BD9" s="114">
        <f t="shared" si="3"/>
        <v>0.04</v>
      </c>
    </row>
    <row r="11" spans="1:56" x14ac:dyDescent="0.2">
      <c r="D11" s="123" t="s">
        <v>82</v>
      </c>
    </row>
    <row r="12" spans="1:56" x14ac:dyDescent="0.2">
      <c r="D12" s="2" t="s">
        <v>117</v>
      </c>
    </row>
    <row r="13" spans="1:56" x14ac:dyDescent="0.2">
      <c r="A13" t="s">
        <v>123</v>
      </c>
      <c r="C13" t="s">
        <v>101</v>
      </c>
      <c r="D13" t="s">
        <v>74</v>
      </c>
      <c r="E13" s="125">
        <v>142569</v>
      </c>
      <c r="F13" s="117">
        <f>E32</f>
        <v>148196.64441181347</v>
      </c>
      <c r="G13" s="117">
        <f t="shared" ref="G13:V15" si="5">F32</f>
        <v>154002.64441181347</v>
      </c>
      <c r="H13" s="117">
        <f t="shared" si="5"/>
        <v>159989.64441181347</v>
      </c>
      <c r="I13" s="117">
        <f t="shared" si="5"/>
        <v>179434.82220590673</v>
      </c>
      <c r="J13" s="117">
        <f t="shared" si="5"/>
        <v>187285.34789984132</v>
      </c>
      <c r="K13" s="117">
        <f t="shared" si="5"/>
        <v>195285.70252171136</v>
      </c>
      <c r="L13" s="117">
        <f t="shared" si="5"/>
        <v>203588.16197551484</v>
      </c>
      <c r="M13" s="117">
        <f t="shared" si="5"/>
        <v>212203.41703724969</v>
      </c>
      <c r="N13" s="117">
        <f t="shared" si="5"/>
        <v>221143.77381966374</v>
      </c>
      <c r="O13" s="117">
        <f t="shared" si="5"/>
        <v>230418.17300152822</v>
      </c>
      <c r="P13" s="117">
        <f t="shared" si="5"/>
        <v>240035.709657826</v>
      </c>
      <c r="Q13" s="117">
        <f t="shared" si="5"/>
        <v>250009.60683463304</v>
      </c>
      <c r="R13" s="117">
        <f t="shared" si="5"/>
        <v>260349.62579821533</v>
      </c>
      <c r="S13" s="117">
        <f t="shared" si="5"/>
        <v>271068.61410440959</v>
      </c>
      <c r="T13" s="117">
        <f t="shared" si="5"/>
        <v>282175.91454517236</v>
      </c>
      <c r="U13" s="117">
        <f t="shared" si="5"/>
        <v>293683.41187470901</v>
      </c>
      <c r="V13" s="117">
        <f t="shared" si="5"/>
        <v>305604.42474579369</v>
      </c>
      <c r="W13" s="117">
        <f t="shared" ref="W13:AL15" si="6">V32</f>
        <v>317949.1567690997</v>
      </c>
      <c r="X13" s="117">
        <f t="shared" si="6"/>
        <v>330731.2241681341</v>
      </c>
      <c r="Y13" s="117">
        <f t="shared" si="6"/>
        <v>343964.07492338825</v>
      </c>
      <c r="Z13" s="117">
        <f t="shared" si="6"/>
        <v>357659.45226474415</v>
      </c>
      <c r="AA13" s="117">
        <f t="shared" si="6"/>
        <v>371828.87264801742</v>
      </c>
      <c r="AB13" s="117">
        <f t="shared" si="6"/>
        <v>386487.05616826797</v>
      </c>
      <c r="AC13" s="117">
        <f t="shared" si="6"/>
        <v>401645.87042352633</v>
      </c>
      <c r="AD13" s="117">
        <f t="shared" si="6"/>
        <v>417318.7726242615</v>
      </c>
      <c r="AE13" s="117">
        <f t="shared" si="6"/>
        <v>433518.73426876968</v>
      </c>
      <c r="AF13" s="117">
        <f t="shared" si="6"/>
        <v>450259.22596466873</v>
      </c>
      <c r="AG13" s="117">
        <f t="shared" si="6"/>
        <v>467553.13927606464</v>
      </c>
      <c r="AH13" s="117">
        <f t="shared" si="6"/>
        <v>483735.70612844167</v>
      </c>
      <c r="AI13" s="117">
        <f t="shared" si="6"/>
        <v>500372.50944495545</v>
      </c>
      <c r="AJ13" s="117">
        <f t="shared" si="6"/>
        <v>516896.50944495545</v>
      </c>
      <c r="AK13" s="117">
        <f t="shared" si="6"/>
        <v>534161.06767089991</v>
      </c>
      <c r="AL13" s="117">
        <f t="shared" si="6"/>
        <v>551802.80416061555</v>
      </c>
      <c r="AM13" s="117">
        <f t="shared" ref="AM13:BB15" si="7">AL32</f>
        <v>570017.04804063472</v>
      </c>
      <c r="AN13" s="117">
        <f t="shared" si="7"/>
        <v>588667.45579190459</v>
      </c>
      <c r="AO13" s="117">
        <f t="shared" si="7"/>
        <v>607750.84503540164</v>
      </c>
      <c r="AP13" s="117">
        <f t="shared" si="7"/>
        <v>627262.8401927579</v>
      </c>
      <c r="AQ13" s="117">
        <f t="shared" si="7"/>
        <v>647199.86644878157</v>
      </c>
      <c r="AR13" s="117">
        <f t="shared" si="7"/>
        <v>667556.58102530602</v>
      </c>
      <c r="AS13" s="117">
        <f t="shared" si="7"/>
        <v>688326.88043234684</v>
      </c>
      <c r="AT13" s="117">
        <f t="shared" si="7"/>
        <v>709503.40794585762</v>
      </c>
      <c r="AU13" s="117">
        <f t="shared" si="7"/>
        <v>731074.51444416575</v>
      </c>
      <c r="AV13" s="117">
        <f t="shared" si="7"/>
        <v>752776.3117705459</v>
      </c>
      <c r="AW13" s="117">
        <f t="shared" si="7"/>
        <v>774954.1340133755</v>
      </c>
      <c r="AX13" s="117">
        <f t="shared" si="7"/>
        <v>797474.60695129342</v>
      </c>
      <c r="AY13" s="117">
        <f t="shared" si="7"/>
        <v>820316.06341852131</v>
      </c>
      <c r="AZ13" s="117">
        <f t="shared" si="7"/>
        <v>843454.53415035014</v>
      </c>
      <c r="BA13" s="117">
        <f t="shared" si="7"/>
        <v>866863.7695925486</v>
      </c>
      <c r="BB13" s="117">
        <f t="shared" si="7"/>
        <v>890515.66864231578</v>
      </c>
      <c r="BC13" s="117">
        <f t="shared" ref="BC13:BD15" si="8">BB32</f>
        <v>914378.75203738816</v>
      </c>
      <c r="BD13" s="117">
        <f t="shared" si="8"/>
        <v>938416.68178855651</v>
      </c>
    </row>
    <row r="14" spans="1:56" x14ac:dyDescent="0.2">
      <c r="A14" t="s">
        <v>122</v>
      </c>
      <c r="C14" t="s">
        <v>102</v>
      </c>
      <c r="D14" t="s">
        <v>75</v>
      </c>
      <c r="E14" s="118">
        <f>'Data Input'!AB12</f>
        <v>113801</v>
      </c>
      <c r="F14" s="125">
        <f>E33</f>
        <v>116367</v>
      </c>
      <c r="G14" s="117">
        <f t="shared" si="5"/>
        <v>120785</v>
      </c>
      <c r="H14" s="117">
        <f t="shared" si="5"/>
        <v>125335</v>
      </c>
      <c r="I14" s="117">
        <f t="shared" si="5"/>
        <v>140487.14800179121</v>
      </c>
      <c r="J14" s="117">
        <f t="shared" si="5"/>
        <v>146626.0530361087</v>
      </c>
      <c r="K14" s="117">
        <f t="shared" si="5"/>
        <v>152892.88842423074</v>
      </c>
      <c r="L14" s="117">
        <f t="shared" si="5"/>
        <v>159408.00323309057</v>
      </c>
      <c r="M14" s="117">
        <f t="shared" si="5"/>
        <v>166180.33300185998</v>
      </c>
      <c r="N14" s="117">
        <f t="shared" si="5"/>
        <v>173220.73288523505</v>
      </c>
      <c r="O14" s="117">
        <f t="shared" si="5"/>
        <v>180536.99496225565</v>
      </c>
      <c r="P14" s="117">
        <f t="shared" si="5"/>
        <v>188139.0363555552</v>
      </c>
      <c r="Q14" s="117">
        <f t="shared" si="5"/>
        <v>196037.45411648732</v>
      </c>
      <c r="R14" s="117">
        <f t="shared" si="5"/>
        <v>204241.91870568102</v>
      </c>
      <c r="S14" s="117">
        <f t="shared" si="5"/>
        <v>212763.74583964969</v>
      </c>
      <c r="T14" s="117">
        <f t="shared" si="5"/>
        <v>221611.29297533887</v>
      </c>
      <c r="U14" s="117">
        <f t="shared" si="5"/>
        <v>230796.91756162187</v>
      </c>
      <c r="V14" s="117">
        <f t="shared" si="5"/>
        <v>240333.33337278871</v>
      </c>
      <c r="W14" s="117">
        <f t="shared" si="6"/>
        <v>250230.60401555381</v>
      </c>
      <c r="X14" s="117">
        <f t="shared" si="6"/>
        <v>260500.91368041199</v>
      </c>
      <c r="Y14" s="117">
        <f t="shared" si="6"/>
        <v>271156.32286688109</v>
      </c>
      <c r="Z14" s="117">
        <f t="shared" si="6"/>
        <v>282209.34496483399</v>
      </c>
      <c r="AA14" s="117">
        <f t="shared" si="6"/>
        <v>293671.118077013</v>
      </c>
      <c r="AB14" s="117">
        <f t="shared" si="6"/>
        <v>305554.95215834043</v>
      </c>
      <c r="AC14" s="117">
        <f t="shared" si="6"/>
        <v>317874.28359925997</v>
      </c>
      <c r="AD14" s="117">
        <f t="shared" si="6"/>
        <v>330642.03594237805</v>
      </c>
      <c r="AE14" s="117">
        <f t="shared" si="6"/>
        <v>343871.96990323294</v>
      </c>
      <c r="AF14" s="117">
        <f t="shared" si="6"/>
        <v>357576.25778049242</v>
      </c>
      <c r="AG14" s="117">
        <f t="shared" si="6"/>
        <v>371768.41413508443</v>
      </c>
      <c r="AH14" s="117">
        <f t="shared" si="6"/>
        <v>385119.0129083076</v>
      </c>
      <c r="AI14" s="117">
        <f t="shared" si="6"/>
        <v>398863.68139805074</v>
      </c>
      <c r="AJ14" s="117">
        <f t="shared" si="6"/>
        <v>412547.68139805074</v>
      </c>
      <c r="AK14" s="117">
        <f t="shared" si="6"/>
        <v>426849.27795068815</v>
      </c>
      <c r="AL14" s="117">
        <f t="shared" si="6"/>
        <v>441480.97648797376</v>
      </c>
      <c r="AM14" s="117">
        <f t="shared" si="7"/>
        <v>456596.60621467268</v>
      </c>
      <c r="AN14" s="117">
        <f t="shared" si="7"/>
        <v>472087.86771521508</v>
      </c>
      <c r="AO14" s="117">
        <f t="shared" si="7"/>
        <v>487950.86190071923</v>
      </c>
      <c r="AP14" s="117">
        <f t="shared" si="7"/>
        <v>504180.52828233282</v>
      </c>
      <c r="AQ14" s="117">
        <f t="shared" si="7"/>
        <v>520770.24685344624</v>
      </c>
      <c r="AR14" s="117">
        <f t="shared" si="7"/>
        <v>537713.77544624638</v>
      </c>
      <c r="AS14" s="117">
        <f t="shared" si="7"/>
        <v>555003.06008750235</v>
      </c>
      <c r="AT14" s="117">
        <f t="shared" si="7"/>
        <v>572627.64384173858</v>
      </c>
      <c r="AU14" s="117">
        <f t="shared" si="7"/>
        <v>590572.21488755511</v>
      </c>
      <c r="AV14" s="117">
        <f t="shared" si="7"/>
        <v>608619.15034215001</v>
      </c>
      <c r="AW14" s="117">
        <f t="shared" si="7"/>
        <v>627038.06320111454</v>
      </c>
      <c r="AX14" s="117">
        <f t="shared" si="7"/>
        <v>645712.89856687211</v>
      </c>
      <c r="AY14" s="117">
        <f t="shared" si="7"/>
        <v>664619.48160808533</v>
      </c>
      <c r="AZ14" s="117">
        <f t="shared" si="7"/>
        <v>683727.3820901165</v>
      </c>
      <c r="BA14" s="117">
        <f t="shared" si="7"/>
        <v>703003.73967681406</v>
      </c>
      <c r="BB14" s="117">
        <f t="shared" si="7"/>
        <v>722412.61375893652</v>
      </c>
      <c r="BC14" s="117">
        <f t="shared" si="8"/>
        <v>741914.93512133835</v>
      </c>
      <c r="BD14" s="117">
        <f t="shared" si="8"/>
        <v>761463.11581045948</v>
      </c>
    </row>
    <row r="15" spans="1:56" x14ac:dyDescent="0.2">
      <c r="A15" t="s">
        <v>122</v>
      </c>
      <c r="C15" t="s">
        <v>103</v>
      </c>
      <c r="D15" t="s">
        <v>118</v>
      </c>
      <c r="E15" s="118">
        <f>'Data Input'!AB26</f>
        <v>154476</v>
      </c>
      <c r="F15" s="125">
        <f>E34</f>
        <v>171420</v>
      </c>
      <c r="G15" s="117">
        <f t="shared" si="5"/>
        <v>179701</v>
      </c>
      <c r="H15" s="117">
        <f t="shared" si="5"/>
        <v>188368</v>
      </c>
      <c r="I15" s="117">
        <f t="shared" si="5"/>
        <v>197438</v>
      </c>
      <c r="J15" s="117">
        <f t="shared" si="5"/>
        <v>206930</v>
      </c>
      <c r="K15" s="117">
        <f t="shared" si="5"/>
        <v>216863</v>
      </c>
      <c r="L15" s="117">
        <f t="shared" si="5"/>
        <v>227258</v>
      </c>
      <c r="M15" s="117">
        <f t="shared" si="5"/>
        <v>238136</v>
      </c>
      <c r="N15" s="117">
        <f t="shared" si="5"/>
        <v>249519</v>
      </c>
      <c r="O15" s="117">
        <f t="shared" si="5"/>
        <v>261430</v>
      </c>
      <c r="P15" s="117">
        <f t="shared" si="5"/>
        <v>273894</v>
      </c>
      <c r="Q15" s="117">
        <f t="shared" si="5"/>
        <v>286936</v>
      </c>
      <c r="R15" s="117">
        <f t="shared" si="5"/>
        <v>300583</v>
      </c>
      <c r="S15" s="117">
        <f t="shared" si="5"/>
        <v>314863</v>
      </c>
      <c r="T15" s="117">
        <f t="shared" si="5"/>
        <v>329804</v>
      </c>
      <c r="U15" s="117">
        <f t="shared" si="5"/>
        <v>345438</v>
      </c>
      <c r="V15" s="117">
        <f t="shared" si="5"/>
        <v>361796</v>
      </c>
      <c r="W15" s="117">
        <f t="shared" si="6"/>
        <v>378913</v>
      </c>
      <c r="X15" s="117">
        <f t="shared" si="6"/>
        <v>396824</v>
      </c>
      <c r="Y15" s="117">
        <f t="shared" si="6"/>
        <v>415566</v>
      </c>
      <c r="Z15" s="117">
        <f t="shared" si="6"/>
        <v>435178</v>
      </c>
      <c r="AA15" s="117">
        <f t="shared" si="6"/>
        <v>455699</v>
      </c>
      <c r="AB15" s="117">
        <f t="shared" si="6"/>
        <v>477173</v>
      </c>
      <c r="AC15" s="117">
        <f t="shared" si="6"/>
        <v>499644</v>
      </c>
      <c r="AD15" s="117">
        <f t="shared" si="6"/>
        <v>523158</v>
      </c>
      <c r="AE15" s="117">
        <f t="shared" si="6"/>
        <v>547764</v>
      </c>
      <c r="AF15" s="117">
        <f t="shared" si="6"/>
        <v>573513</v>
      </c>
      <c r="AG15" s="117">
        <f t="shared" si="6"/>
        <v>597166</v>
      </c>
      <c r="AH15" s="117">
        <f t="shared" si="6"/>
        <v>620115</v>
      </c>
      <c r="AI15" s="117">
        <f t="shared" si="6"/>
        <v>641575</v>
      </c>
      <c r="AJ15" s="117">
        <f t="shared" si="6"/>
        <v>663537</v>
      </c>
      <c r="AK15" s="117">
        <f t="shared" si="6"/>
        <v>685758</v>
      </c>
      <c r="AL15" s="117">
        <f t="shared" si="6"/>
        <v>708597</v>
      </c>
      <c r="AM15" s="117">
        <f t="shared" si="7"/>
        <v>732062</v>
      </c>
      <c r="AN15" s="117">
        <f t="shared" si="7"/>
        <v>756161</v>
      </c>
      <c r="AO15" s="117">
        <f t="shared" si="7"/>
        <v>780900</v>
      </c>
      <c r="AP15" s="117">
        <f t="shared" si="7"/>
        <v>806283</v>
      </c>
      <c r="AQ15" s="117">
        <f t="shared" si="7"/>
        <v>832316</v>
      </c>
      <c r="AR15" s="117">
        <f t="shared" si="7"/>
        <v>859001</v>
      </c>
      <c r="AS15" s="117">
        <f t="shared" si="7"/>
        <v>886340</v>
      </c>
      <c r="AT15" s="117">
        <f t="shared" si="7"/>
        <v>914334</v>
      </c>
      <c r="AU15" s="117">
        <f t="shared" si="7"/>
        <v>942981</v>
      </c>
      <c r="AV15" s="117">
        <f t="shared" si="7"/>
        <v>972279</v>
      </c>
      <c r="AW15" s="117">
        <f t="shared" si="7"/>
        <v>1002222</v>
      </c>
      <c r="AX15" s="117">
        <f t="shared" si="7"/>
        <v>1032803</v>
      </c>
      <c r="AY15" s="117">
        <f t="shared" si="7"/>
        <v>1064014</v>
      </c>
      <c r="AZ15" s="117">
        <f t="shared" si="7"/>
        <v>1095842</v>
      </c>
      <c r="BA15" s="117">
        <f t="shared" si="7"/>
        <v>1128272</v>
      </c>
      <c r="BB15" s="117">
        <f t="shared" si="7"/>
        <v>1161287</v>
      </c>
      <c r="BC15" s="117">
        <f t="shared" si="8"/>
        <v>1194865</v>
      </c>
      <c r="BD15" s="117">
        <f t="shared" si="8"/>
        <v>1228981</v>
      </c>
    </row>
    <row r="16" spans="1:56" x14ac:dyDescent="0.2"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</row>
    <row r="17" spans="1:56" x14ac:dyDescent="0.2">
      <c r="A17" t="s">
        <v>122</v>
      </c>
      <c r="C17" t="s">
        <v>147</v>
      </c>
      <c r="D17" t="s">
        <v>76</v>
      </c>
      <c r="E17" s="125">
        <f>'Data Input'!AC32</f>
        <v>1615</v>
      </c>
      <c r="F17" s="117">
        <f>ROUND(E17*(1+F8),0)</f>
        <v>1663</v>
      </c>
      <c r="G17" s="117">
        <f t="shared" ref="G17:BD17" si="9">ROUND(F17*(1+G8),0)</f>
        <v>1713</v>
      </c>
      <c r="H17" s="117">
        <f t="shared" si="9"/>
        <v>1764</v>
      </c>
      <c r="I17" s="117">
        <f t="shared" si="9"/>
        <v>1817</v>
      </c>
      <c r="J17" s="117">
        <f t="shared" si="9"/>
        <v>1872</v>
      </c>
      <c r="K17" s="117">
        <f t="shared" si="9"/>
        <v>1928</v>
      </c>
      <c r="L17" s="117">
        <f t="shared" si="9"/>
        <v>1986</v>
      </c>
      <c r="M17" s="117">
        <f t="shared" si="9"/>
        <v>2046</v>
      </c>
      <c r="N17" s="117">
        <f t="shared" si="9"/>
        <v>2107</v>
      </c>
      <c r="O17" s="117">
        <f t="shared" si="9"/>
        <v>2170</v>
      </c>
      <c r="P17" s="117">
        <f t="shared" si="9"/>
        <v>2235</v>
      </c>
      <c r="Q17" s="117">
        <f t="shared" si="9"/>
        <v>2302</v>
      </c>
      <c r="R17" s="117">
        <f t="shared" si="9"/>
        <v>2371</v>
      </c>
      <c r="S17" s="117">
        <f t="shared" si="9"/>
        <v>2442</v>
      </c>
      <c r="T17" s="117">
        <f t="shared" si="9"/>
        <v>2515</v>
      </c>
      <c r="U17" s="117">
        <f t="shared" si="9"/>
        <v>2590</v>
      </c>
      <c r="V17" s="117">
        <f t="shared" si="9"/>
        <v>2668</v>
      </c>
      <c r="W17" s="117">
        <f t="shared" si="9"/>
        <v>2748</v>
      </c>
      <c r="X17" s="117">
        <f t="shared" si="9"/>
        <v>2830</v>
      </c>
      <c r="Y17" s="117">
        <f t="shared" si="9"/>
        <v>2915</v>
      </c>
      <c r="Z17" s="117">
        <f t="shared" si="9"/>
        <v>3002</v>
      </c>
      <c r="AA17" s="117">
        <f t="shared" si="9"/>
        <v>3092</v>
      </c>
      <c r="AB17" s="117">
        <f t="shared" si="9"/>
        <v>3185</v>
      </c>
      <c r="AC17" s="117">
        <f t="shared" si="9"/>
        <v>3281</v>
      </c>
      <c r="AD17" s="117">
        <f t="shared" si="9"/>
        <v>3379</v>
      </c>
      <c r="AE17" s="117">
        <f t="shared" si="9"/>
        <v>3480</v>
      </c>
      <c r="AF17" s="117">
        <f t="shared" si="9"/>
        <v>3584</v>
      </c>
      <c r="AG17" s="117">
        <f t="shared" si="9"/>
        <v>3692</v>
      </c>
      <c r="AH17" s="117">
        <f t="shared" si="9"/>
        <v>3803</v>
      </c>
      <c r="AI17" s="117">
        <f t="shared" si="9"/>
        <v>3917</v>
      </c>
      <c r="AJ17" s="117">
        <f t="shared" si="9"/>
        <v>4035</v>
      </c>
      <c r="AK17" s="117">
        <f t="shared" si="9"/>
        <v>4156</v>
      </c>
      <c r="AL17" s="117">
        <f t="shared" si="9"/>
        <v>4281</v>
      </c>
      <c r="AM17" s="117">
        <f t="shared" si="9"/>
        <v>4409</v>
      </c>
      <c r="AN17" s="117">
        <f t="shared" si="9"/>
        <v>4541</v>
      </c>
      <c r="AO17" s="117">
        <f t="shared" si="9"/>
        <v>4677</v>
      </c>
      <c r="AP17" s="117">
        <f t="shared" si="9"/>
        <v>4817</v>
      </c>
      <c r="AQ17" s="117">
        <f t="shared" si="9"/>
        <v>4962</v>
      </c>
      <c r="AR17" s="117">
        <f t="shared" si="9"/>
        <v>5111</v>
      </c>
      <c r="AS17" s="117">
        <f t="shared" si="9"/>
        <v>5264</v>
      </c>
      <c r="AT17" s="117">
        <f t="shared" si="9"/>
        <v>5422</v>
      </c>
      <c r="AU17" s="117">
        <f t="shared" si="9"/>
        <v>5585</v>
      </c>
      <c r="AV17" s="117">
        <f t="shared" si="9"/>
        <v>5753</v>
      </c>
      <c r="AW17" s="117">
        <f t="shared" si="9"/>
        <v>5926</v>
      </c>
      <c r="AX17" s="117">
        <f t="shared" si="9"/>
        <v>6104</v>
      </c>
      <c r="AY17" s="117">
        <f t="shared" si="9"/>
        <v>6287</v>
      </c>
      <c r="AZ17" s="117">
        <f t="shared" si="9"/>
        <v>6476</v>
      </c>
      <c r="BA17" s="117">
        <f t="shared" si="9"/>
        <v>6670</v>
      </c>
      <c r="BB17" s="117">
        <f t="shared" si="9"/>
        <v>6870</v>
      </c>
      <c r="BC17" s="117">
        <f t="shared" si="9"/>
        <v>7076</v>
      </c>
      <c r="BD17" s="117">
        <f t="shared" si="9"/>
        <v>7288</v>
      </c>
    </row>
    <row r="18" spans="1:56" x14ac:dyDescent="0.2">
      <c r="A18" t="s">
        <v>157</v>
      </c>
      <c r="C18" t="s">
        <v>148</v>
      </c>
      <c r="D18" s="94" t="s">
        <v>149</v>
      </c>
      <c r="E18" s="118"/>
      <c r="F18" s="117"/>
      <c r="G18" s="117"/>
      <c r="H18" s="117">
        <f>MAX(H22,-H17)</f>
        <v>0</v>
      </c>
      <c r="I18" s="117">
        <f t="shared" ref="I18:BD18" si="10">MAX(I22,-I17)</f>
        <v>0</v>
      </c>
      <c r="J18" s="117">
        <f t="shared" si="10"/>
        <v>0</v>
      </c>
      <c r="K18" s="117">
        <f t="shared" si="10"/>
        <v>0</v>
      </c>
      <c r="L18" s="117">
        <f t="shared" si="10"/>
        <v>0</v>
      </c>
      <c r="M18" s="117">
        <f t="shared" si="10"/>
        <v>0</v>
      </c>
      <c r="N18" s="117">
        <f t="shared" si="10"/>
        <v>0</v>
      </c>
      <c r="O18" s="117">
        <f t="shared" si="10"/>
        <v>0</v>
      </c>
      <c r="P18" s="117">
        <f t="shared" si="10"/>
        <v>0</v>
      </c>
      <c r="Q18" s="117">
        <f t="shared" si="10"/>
        <v>0</v>
      </c>
      <c r="R18" s="117">
        <f t="shared" si="10"/>
        <v>0</v>
      </c>
      <c r="S18" s="117">
        <f t="shared" si="10"/>
        <v>0</v>
      </c>
      <c r="T18" s="117">
        <f t="shared" si="10"/>
        <v>0</v>
      </c>
      <c r="U18" s="117">
        <f t="shared" si="10"/>
        <v>0</v>
      </c>
      <c r="V18" s="117">
        <f t="shared" si="10"/>
        <v>0</v>
      </c>
      <c r="W18" s="117">
        <f t="shared" si="10"/>
        <v>0</v>
      </c>
      <c r="X18" s="117">
        <f t="shared" si="10"/>
        <v>0</v>
      </c>
      <c r="Y18" s="117">
        <f t="shared" si="10"/>
        <v>0</v>
      </c>
      <c r="Z18" s="117">
        <f t="shared" si="10"/>
        <v>0</v>
      </c>
      <c r="AA18" s="117">
        <f t="shared" si="10"/>
        <v>0</v>
      </c>
      <c r="AB18" s="117">
        <f t="shared" si="10"/>
        <v>0</v>
      </c>
      <c r="AC18" s="117">
        <f t="shared" si="10"/>
        <v>0</v>
      </c>
      <c r="AD18" s="117">
        <f t="shared" si="10"/>
        <v>0</v>
      </c>
      <c r="AE18" s="117">
        <f t="shared" si="10"/>
        <v>0</v>
      </c>
      <c r="AF18" s="117">
        <f t="shared" si="10"/>
        <v>-1596</v>
      </c>
      <c r="AG18" s="117">
        <f t="shared" si="10"/>
        <v>-2445</v>
      </c>
      <c r="AH18" s="117">
        <f t="shared" si="10"/>
        <v>-3644</v>
      </c>
      <c r="AI18" s="117">
        <f t="shared" si="10"/>
        <v>-3822.5</v>
      </c>
      <c r="AJ18" s="117">
        <f t="shared" si="10"/>
        <v>-4035</v>
      </c>
      <c r="AK18" s="117">
        <f t="shared" si="10"/>
        <v>-4156</v>
      </c>
      <c r="AL18" s="117">
        <f t="shared" si="10"/>
        <v>-4281</v>
      </c>
      <c r="AM18" s="117">
        <f t="shared" si="10"/>
        <v>-4409</v>
      </c>
      <c r="AN18" s="117">
        <f t="shared" si="10"/>
        <v>-4541</v>
      </c>
      <c r="AO18" s="117">
        <f t="shared" si="10"/>
        <v>-4677</v>
      </c>
      <c r="AP18" s="117">
        <f t="shared" si="10"/>
        <v>-4817</v>
      </c>
      <c r="AQ18" s="117">
        <f t="shared" si="10"/>
        <v>-4962</v>
      </c>
      <c r="AR18" s="117">
        <f t="shared" si="10"/>
        <v>-5111</v>
      </c>
      <c r="AS18" s="117">
        <f t="shared" si="10"/>
        <v>-5264</v>
      </c>
      <c r="AT18" s="117">
        <f t="shared" si="10"/>
        <v>-5422</v>
      </c>
      <c r="AU18" s="117">
        <f t="shared" si="10"/>
        <v>-5585</v>
      </c>
      <c r="AV18" s="117">
        <f t="shared" si="10"/>
        <v>-5753</v>
      </c>
      <c r="AW18" s="117">
        <f t="shared" si="10"/>
        <v>-5926</v>
      </c>
      <c r="AX18" s="117">
        <f t="shared" si="10"/>
        <v>-6104</v>
      </c>
      <c r="AY18" s="117">
        <f t="shared" si="10"/>
        <v>-6287</v>
      </c>
      <c r="AZ18" s="117">
        <f t="shared" si="10"/>
        <v>-6476</v>
      </c>
      <c r="BA18" s="117">
        <f t="shared" si="10"/>
        <v>-6670</v>
      </c>
      <c r="BB18" s="117">
        <f t="shared" si="10"/>
        <v>-6870</v>
      </c>
      <c r="BC18" s="117">
        <f t="shared" si="10"/>
        <v>-7076</v>
      </c>
      <c r="BD18" s="117">
        <f t="shared" si="10"/>
        <v>-7288</v>
      </c>
    </row>
    <row r="19" spans="1:56" x14ac:dyDescent="0.2">
      <c r="A19" t="s">
        <v>163</v>
      </c>
      <c r="C19" t="s">
        <v>161</v>
      </c>
      <c r="D19" s="94" t="s">
        <v>162</v>
      </c>
      <c r="E19" s="118"/>
      <c r="F19" s="117"/>
      <c r="G19" s="117"/>
      <c r="H19" s="117">
        <f>G56+MAX(0,H18-H22)</f>
        <v>12959.177794093266</v>
      </c>
      <c r="I19" s="117">
        <f t="shared" ref="I19:S19" si="11">H56+MAX(0,I18-I22)</f>
        <v>827.52569393458543</v>
      </c>
      <c r="J19" s="117">
        <f t="shared" si="11"/>
        <v>716.35462187004123</v>
      </c>
      <c r="K19" s="117">
        <f t="shared" si="11"/>
        <v>752.45945380348348</v>
      </c>
      <c r="L19" s="117">
        <f t="shared" si="11"/>
        <v>792.255061734837</v>
      </c>
      <c r="M19" s="117">
        <f t="shared" si="11"/>
        <v>834.35678241404821</v>
      </c>
      <c r="N19" s="117">
        <f t="shared" si="11"/>
        <v>877.39918186449177</v>
      </c>
      <c r="O19" s="117">
        <f t="shared" si="11"/>
        <v>921.53665629776151</v>
      </c>
      <c r="P19" s="117">
        <f t="shared" si="11"/>
        <v>968.89717680705689</v>
      </c>
      <c r="Q19" s="117">
        <f t="shared" si="11"/>
        <v>1017.0189635822862</v>
      </c>
      <c r="R19" s="117">
        <f t="shared" si="11"/>
        <v>1067.9883061942273</v>
      </c>
      <c r="S19" s="117">
        <f t="shared" si="11"/>
        <v>1119.300440762785</v>
      </c>
      <c r="T19" s="117">
        <f>S56+MAX(0,T18-T22)</f>
        <v>1173.4973295366435</v>
      </c>
      <c r="U19" s="117">
        <f t="shared" ref="U19" si="12">T56+MAX(0,U18-U22)</f>
        <v>1231.0128710846511</v>
      </c>
      <c r="V19" s="117">
        <f t="shared" ref="V19" si="13">U56+MAX(0,V18-V22)</f>
        <v>1289.7320233060382</v>
      </c>
      <c r="W19" s="117">
        <f t="shared" ref="W19" si="14">V56+MAX(0,W18-W22)</f>
        <v>1351.0673990343785</v>
      </c>
      <c r="X19" s="117">
        <f t="shared" ref="X19" si="15">W56+MAX(0,X18-X22)</f>
        <v>1414.8507552541814</v>
      </c>
      <c r="Y19" s="117">
        <f t="shared" ref="Y19" si="16">X56+MAX(0,Y18-Y22)</f>
        <v>1480.3773413558993</v>
      </c>
      <c r="Z19" s="117">
        <f t="shared" ref="Z19" si="17">Y56+MAX(0,Z18-Z22)</f>
        <v>1548.4203832732528</v>
      </c>
      <c r="AA19" s="117">
        <f t="shared" ref="AA19" si="18">Z56+MAX(0,AA18-AA22)</f>
        <v>1619.1835202505317</v>
      </c>
      <c r="AB19" s="117">
        <f t="shared" ref="AB19" si="19">AA56+MAX(0,AB18-AB22)</f>
        <v>1692.8142552583668</v>
      </c>
      <c r="AC19" s="117">
        <f t="shared" ref="AC19" si="20">AB56+MAX(0,AC18-AC22)</f>
        <v>1769.9022007351959</v>
      </c>
      <c r="AD19" s="117">
        <f>AC56+MAX(0,AD18-AD22)</f>
        <v>1848.9616445081847</v>
      </c>
      <c r="AE19" s="117">
        <f t="shared" ref="AE19" si="21">AD56+MAX(0,AE18-AE22)</f>
        <v>1930.4916958990507</v>
      </c>
      <c r="AF19" s="117">
        <f t="shared" ref="AF19" si="22">AE56+MAX(0,AF18-AF22)</f>
        <v>2014.913311395896</v>
      </c>
      <c r="AG19" s="117">
        <f>AF56+MAX(0,AG18-AG22)</f>
        <v>463.56685237701458</v>
      </c>
      <c r="AH19" s="117">
        <f t="shared" ref="AH19" si="23">AG56+MAX(0,AH18-AH22)</f>
        <v>510.80331651379674</v>
      </c>
      <c r="AI19" s="117">
        <f t="shared" ref="AI19" si="24">AH56+MAX(0,AI18-AI22)</f>
        <v>0</v>
      </c>
      <c r="AJ19" s="117">
        <f t="shared" ref="AJ19" si="25">AI56+MAX(0,AJ18-AJ22)</f>
        <v>346.55822594440542</v>
      </c>
      <c r="AK19" s="117">
        <f t="shared" ref="AK19" si="26">AJ56+MAX(0,AK18-AK22)</f>
        <v>323.73648971559305</v>
      </c>
      <c r="AL19" s="117">
        <f t="shared" ref="AL19" si="27">AK56+MAX(0,AL18-AL22)</f>
        <v>493.24388001920306</v>
      </c>
      <c r="AM19" s="117">
        <f>AL56+MAX(0,AM18-AM22)</f>
        <v>523.40775126985682</v>
      </c>
      <c r="AN19" s="117">
        <f t="shared" ref="AN19" si="28">AM56+MAX(0,AN18-AN22)</f>
        <v>552.38924349701847</v>
      </c>
      <c r="AO19" s="117">
        <f>AN56+MAX(0,AO18-AO22)</f>
        <v>579.99515735628665</v>
      </c>
      <c r="AP19" s="117">
        <f>AO56+MAX(0,AP18-AP22)</f>
        <v>608.02625602370244</v>
      </c>
      <c r="AQ19" s="117">
        <f>AP56+MAX(0,AQ18-AQ22)</f>
        <v>635.71457652443496</v>
      </c>
      <c r="AR19" s="117">
        <f t="shared" ref="AR19" si="29">AQ56+MAX(0,AR18-AR22)</f>
        <v>663.29940704081673</v>
      </c>
      <c r="AS19" s="117">
        <f t="shared" ref="AS19" si="30">AR56+MAX(0,AS18-AS22)</f>
        <v>691.52751351083862</v>
      </c>
      <c r="AT19" s="117">
        <f t="shared" ref="AT19" si="31">AS56+MAX(0,AT18-AT22)</f>
        <v>718.10649830808688</v>
      </c>
      <c r="AU19" s="117">
        <f t="shared" ref="I19:BD19" si="32">AT56</f>
        <v>498.79732638015412</v>
      </c>
      <c r="AV19" s="117">
        <f t="shared" si="32"/>
        <v>641.82224282955576</v>
      </c>
      <c r="AW19" s="117">
        <f>AV56</f>
        <v>663.472937917948</v>
      </c>
      <c r="AX19" s="117">
        <f t="shared" si="32"/>
        <v>682.45646722793754</v>
      </c>
      <c r="AY19" s="117">
        <f t="shared" si="32"/>
        <v>698.47073182882741</v>
      </c>
      <c r="AZ19" s="117">
        <f t="shared" si="32"/>
        <v>712.23544219843461</v>
      </c>
      <c r="BA19" s="117">
        <f t="shared" si="32"/>
        <v>724.89904976713296</v>
      </c>
      <c r="BB19" s="117">
        <f t="shared" si="32"/>
        <v>735.08339507233177</v>
      </c>
      <c r="BC19" s="117">
        <f t="shared" si="32"/>
        <v>740.92975116835441</v>
      </c>
      <c r="BD19" s="117">
        <f t="shared" si="32"/>
        <v>743.61505589238368</v>
      </c>
    </row>
    <row r="20" spans="1:56" x14ac:dyDescent="0.2">
      <c r="A20" t="s">
        <v>164</v>
      </c>
      <c r="C20" t="s">
        <v>166</v>
      </c>
      <c r="D20" s="94" t="s">
        <v>165</v>
      </c>
      <c r="E20" s="121">
        <f>E19*E14/E13</f>
        <v>0</v>
      </c>
      <c r="F20" s="121">
        <f t="shared" ref="F20:BD20" si="33">F19*F14/F13</f>
        <v>0</v>
      </c>
      <c r="G20" s="121">
        <f t="shared" si="33"/>
        <v>0</v>
      </c>
      <c r="H20" s="121">
        <f t="shared" si="33"/>
        <v>10152.148001791218</v>
      </c>
      <c r="I20" s="121">
        <f t="shared" si="33"/>
        <v>647.90503431750312</v>
      </c>
      <c r="J20" s="121">
        <f t="shared" si="33"/>
        <v>560.8353881220371</v>
      </c>
      <c r="K20" s="121">
        <f t="shared" si="33"/>
        <v>589.11480885981973</v>
      </c>
      <c r="L20" s="121">
        <f t="shared" si="33"/>
        <v>620.32976876940484</v>
      </c>
      <c r="M20" s="121">
        <f t="shared" si="33"/>
        <v>653.39988337505429</v>
      </c>
      <c r="N20" s="121">
        <f t="shared" si="33"/>
        <v>687.2620770205865</v>
      </c>
      <c r="O20" s="121">
        <f t="shared" si="33"/>
        <v>722.04139329956172</v>
      </c>
      <c r="P20" s="121">
        <f t="shared" si="33"/>
        <v>759.41776093211593</v>
      </c>
      <c r="Q20" s="121">
        <f t="shared" si="33"/>
        <v>797.46458919370343</v>
      </c>
      <c r="R20" s="121">
        <f t="shared" si="33"/>
        <v>837.82713396868871</v>
      </c>
      <c r="S20" s="121">
        <f t="shared" si="33"/>
        <v>878.54713568916657</v>
      </c>
      <c r="T20" s="121">
        <f t="shared" si="33"/>
        <v>921.62458628300453</v>
      </c>
      <c r="U20" s="121">
        <f t="shared" si="33"/>
        <v>967.41581116684983</v>
      </c>
      <c r="V20" s="121">
        <f t="shared" si="33"/>
        <v>1014.2706427650887</v>
      </c>
      <c r="W20" s="121">
        <f t="shared" si="33"/>
        <v>1063.3096648581907</v>
      </c>
      <c r="X20" s="121">
        <f t="shared" si="33"/>
        <v>1114.4091864690859</v>
      </c>
      <c r="Y20" s="121">
        <f t="shared" si="33"/>
        <v>1167.0220979528831</v>
      </c>
      <c r="Z20" s="121">
        <f t="shared" si="33"/>
        <v>1221.7731121790248</v>
      </c>
      <c r="AA20" s="121">
        <f t="shared" si="33"/>
        <v>1278.8340813274465</v>
      </c>
      <c r="AB20" s="121">
        <f t="shared" si="33"/>
        <v>1338.3314409195341</v>
      </c>
      <c r="AC20" s="121">
        <f t="shared" si="33"/>
        <v>1400.7523431180771</v>
      </c>
      <c r="AD20" s="121">
        <f t="shared" si="33"/>
        <v>1464.9339608548732</v>
      </c>
      <c r="AE20" s="121">
        <f t="shared" si="33"/>
        <v>1531.2878772594765</v>
      </c>
      <c r="AF20" s="121">
        <f t="shared" si="33"/>
        <v>1600.1563545920101</v>
      </c>
      <c r="AG20" s="121">
        <f t="shared" si="33"/>
        <v>368.59877322316174</v>
      </c>
      <c r="AH20" s="121">
        <f t="shared" si="33"/>
        <v>406.66848974313677</v>
      </c>
      <c r="AI20" s="121">
        <f t="shared" si="33"/>
        <v>0</v>
      </c>
      <c r="AJ20" s="121">
        <f t="shared" si="33"/>
        <v>276.59655263741223</v>
      </c>
      <c r="AK20" s="121">
        <f t="shared" si="33"/>
        <v>258.69853728562822</v>
      </c>
      <c r="AL20" s="121">
        <f t="shared" si="33"/>
        <v>394.62972669890792</v>
      </c>
      <c r="AM20" s="121">
        <f t="shared" si="33"/>
        <v>419.26150054240759</v>
      </c>
      <c r="AN20" s="121">
        <f t="shared" si="33"/>
        <v>442.99418550413844</v>
      </c>
      <c r="AO20" s="121">
        <f t="shared" si="33"/>
        <v>465.66638161360027</v>
      </c>
      <c r="AP20" s="121">
        <f t="shared" si="33"/>
        <v>488.71857111343445</v>
      </c>
      <c r="AQ20" s="121">
        <f t="shared" si="33"/>
        <v>511.52859280010949</v>
      </c>
      <c r="AR20" s="121">
        <f t="shared" si="33"/>
        <v>534.28464125597986</v>
      </c>
      <c r="AS20" s="121">
        <f t="shared" si="33"/>
        <v>557.58375423628297</v>
      </c>
      <c r="AT20" s="121">
        <f t="shared" si="33"/>
        <v>579.57104581657006</v>
      </c>
      <c r="AU20" s="121">
        <f t="shared" si="33"/>
        <v>402.9354545949173</v>
      </c>
      <c r="AV20" s="121">
        <f t="shared" si="33"/>
        <v>518.91285896451541</v>
      </c>
      <c r="AW20" s="121">
        <f t="shared" si="33"/>
        <v>536.83536575758558</v>
      </c>
      <c r="AX20" s="121">
        <f t="shared" si="33"/>
        <v>552.5830412132151</v>
      </c>
      <c r="AY20" s="121">
        <f t="shared" si="33"/>
        <v>565.90048203122149</v>
      </c>
      <c r="AZ20" s="121">
        <f t="shared" si="33"/>
        <v>577.35758669752602</v>
      </c>
      <c r="BA20" s="121">
        <f t="shared" si="33"/>
        <v>587.87408212249261</v>
      </c>
      <c r="BB20" s="121">
        <f t="shared" si="33"/>
        <v>596.32136240186799</v>
      </c>
      <c r="BC20" s="121">
        <f t="shared" si="33"/>
        <v>601.18068912111153</v>
      </c>
      <c r="BD20" s="121">
        <f t="shared" si="33"/>
        <v>603.39447114705843</v>
      </c>
    </row>
    <row r="21" spans="1:56" x14ac:dyDescent="0.2">
      <c r="A21" t="s">
        <v>122</v>
      </c>
      <c r="C21" t="s">
        <v>143</v>
      </c>
      <c r="D21" t="s">
        <v>77</v>
      </c>
      <c r="E21" s="125">
        <f>'Data Input'!AC33+'Data Input'!AC34+'Data Input'!AC35+'Data Input'!AC36</f>
        <v>1684</v>
      </c>
      <c r="F21" s="117">
        <f>ROUND(E21*(1+F8),0)</f>
        <v>1735</v>
      </c>
      <c r="G21" s="117">
        <f t="shared" ref="G21:BD21" si="34">ROUND(F21*(1+G8),0)</f>
        <v>1787</v>
      </c>
      <c r="H21" s="117">
        <f t="shared" si="34"/>
        <v>1841</v>
      </c>
      <c r="I21" s="117">
        <f t="shared" si="34"/>
        <v>1896</v>
      </c>
      <c r="J21" s="117">
        <f t="shared" si="34"/>
        <v>1953</v>
      </c>
      <c r="K21" s="117">
        <f t="shared" si="34"/>
        <v>2012</v>
      </c>
      <c r="L21" s="117">
        <f t="shared" si="34"/>
        <v>2072</v>
      </c>
      <c r="M21" s="117">
        <f t="shared" si="34"/>
        <v>2134</v>
      </c>
      <c r="N21" s="117">
        <f t="shared" si="34"/>
        <v>2198</v>
      </c>
      <c r="O21" s="117">
        <f t="shared" si="34"/>
        <v>2264</v>
      </c>
      <c r="P21" s="117">
        <f t="shared" si="34"/>
        <v>2332</v>
      </c>
      <c r="Q21" s="117">
        <f t="shared" si="34"/>
        <v>2402</v>
      </c>
      <c r="R21" s="117">
        <f t="shared" si="34"/>
        <v>2474</v>
      </c>
      <c r="S21" s="117">
        <f t="shared" si="34"/>
        <v>2548</v>
      </c>
      <c r="T21" s="117">
        <f t="shared" si="34"/>
        <v>2624</v>
      </c>
      <c r="U21" s="117">
        <f t="shared" si="34"/>
        <v>2703</v>
      </c>
      <c r="V21" s="117">
        <f t="shared" si="34"/>
        <v>2784</v>
      </c>
      <c r="W21" s="117">
        <f t="shared" si="34"/>
        <v>2868</v>
      </c>
      <c r="X21" s="117">
        <f t="shared" si="34"/>
        <v>2954</v>
      </c>
      <c r="Y21" s="117">
        <f t="shared" si="34"/>
        <v>3043</v>
      </c>
      <c r="Z21" s="117">
        <f t="shared" si="34"/>
        <v>3134</v>
      </c>
      <c r="AA21" s="117">
        <f t="shared" si="34"/>
        <v>3228</v>
      </c>
      <c r="AB21" s="117">
        <f t="shared" si="34"/>
        <v>3325</v>
      </c>
      <c r="AC21" s="117">
        <f t="shared" si="34"/>
        <v>3425</v>
      </c>
      <c r="AD21" s="117">
        <f t="shared" si="34"/>
        <v>3528</v>
      </c>
      <c r="AE21" s="117">
        <f t="shared" si="34"/>
        <v>3634</v>
      </c>
      <c r="AF21" s="117">
        <f t="shared" si="34"/>
        <v>3743</v>
      </c>
      <c r="AG21" s="117">
        <f t="shared" si="34"/>
        <v>3855</v>
      </c>
      <c r="AH21" s="117">
        <f t="shared" si="34"/>
        <v>3971</v>
      </c>
      <c r="AI21" s="117">
        <f t="shared" si="34"/>
        <v>4090</v>
      </c>
      <c r="AJ21" s="117">
        <f t="shared" si="34"/>
        <v>4213</v>
      </c>
      <c r="AK21" s="117">
        <f t="shared" si="34"/>
        <v>4339</v>
      </c>
      <c r="AL21" s="117">
        <f t="shared" si="34"/>
        <v>4469</v>
      </c>
      <c r="AM21" s="117">
        <f t="shared" si="34"/>
        <v>4603</v>
      </c>
      <c r="AN21" s="117">
        <f t="shared" si="34"/>
        <v>4741</v>
      </c>
      <c r="AO21" s="117">
        <f t="shared" si="34"/>
        <v>4883</v>
      </c>
      <c r="AP21" s="117">
        <f t="shared" si="34"/>
        <v>5029</v>
      </c>
      <c r="AQ21" s="117">
        <f t="shared" si="34"/>
        <v>5180</v>
      </c>
      <c r="AR21" s="117">
        <f t="shared" si="34"/>
        <v>5335</v>
      </c>
      <c r="AS21" s="117">
        <f t="shared" si="34"/>
        <v>5495</v>
      </c>
      <c r="AT21" s="117">
        <f t="shared" si="34"/>
        <v>5660</v>
      </c>
      <c r="AU21" s="117">
        <f t="shared" si="34"/>
        <v>5830</v>
      </c>
      <c r="AV21" s="117">
        <f t="shared" si="34"/>
        <v>6005</v>
      </c>
      <c r="AW21" s="117">
        <f t="shared" si="34"/>
        <v>6185</v>
      </c>
      <c r="AX21" s="117">
        <f t="shared" si="34"/>
        <v>6371</v>
      </c>
      <c r="AY21" s="117">
        <f t="shared" si="34"/>
        <v>6562</v>
      </c>
      <c r="AZ21" s="117">
        <f t="shared" si="34"/>
        <v>6759</v>
      </c>
      <c r="BA21" s="117">
        <f t="shared" si="34"/>
        <v>6962</v>
      </c>
      <c r="BB21" s="117">
        <f t="shared" si="34"/>
        <v>7171</v>
      </c>
      <c r="BC21" s="117">
        <f t="shared" si="34"/>
        <v>7386</v>
      </c>
      <c r="BD21" s="117">
        <f t="shared" si="34"/>
        <v>7608</v>
      </c>
    </row>
    <row r="22" spans="1:56" x14ac:dyDescent="0.2">
      <c r="A22" t="s">
        <v>156</v>
      </c>
      <c r="C22" t="s">
        <v>144</v>
      </c>
      <c r="D22" s="94" t="s">
        <v>145</v>
      </c>
      <c r="E22" s="118"/>
      <c r="F22" s="117"/>
      <c r="G22" s="117"/>
      <c r="H22" s="117">
        <f>-G59</f>
        <v>0</v>
      </c>
      <c r="I22" s="117">
        <f t="shared" ref="I22:BD22" si="35">-H59</f>
        <v>0</v>
      </c>
      <c r="J22" s="117">
        <f t="shared" si="35"/>
        <v>0</v>
      </c>
      <c r="K22" s="117">
        <f t="shared" si="35"/>
        <v>0</v>
      </c>
      <c r="L22" s="117">
        <f t="shared" si="35"/>
        <v>0</v>
      </c>
      <c r="M22" s="117">
        <f t="shared" si="35"/>
        <v>0</v>
      </c>
      <c r="N22" s="117">
        <f t="shared" si="35"/>
        <v>0</v>
      </c>
      <c r="O22" s="117">
        <f t="shared" si="35"/>
        <v>0</v>
      </c>
      <c r="P22" s="117">
        <f t="shared" si="35"/>
        <v>0</v>
      </c>
      <c r="Q22" s="117">
        <f t="shared" si="35"/>
        <v>0</v>
      </c>
      <c r="R22" s="117">
        <f t="shared" si="35"/>
        <v>0</v>
      </c>
      <c r="S22" s="117">
        <f t="shared" si="35"/>
        <v>0</v>
      </c>
      <c r="T22" s="117">
        <f t="shared" si="35"/>
        <v>0</v>
      </c>
      <c r="U22" s="117">
        <f t="shared" si="35"/>
        <v>0</v>
      </c>
      <c r="V22" s="117">
        <f t="shared" si="35"/>
        <v>0</v>
      </c>
      <c r="W22" s="117">
        <f t="shared" si="35"/>
        <v>0</v>
      </c>
      <c r="X22" s="117">
        <f t="shared" si="35"/>
        <v>0</v>
      </c>
      <c r="Y22" s="117">
        <f t="shared" si="35"/>
        <v>0</v>
      </c>
      <c r="Z22" s="117">
        <f t="shared" si="35"/>
        <v>0</v>
      </c>
      <c r="AA22" s="117">
        <f t="shared" si="35"/>
        <v>0</v>
      </c>
      <c r="AB22" s="117">
        <f t="shared" si="35"/>
        <v>0</v>
      </c>
      <c r="AC22" s="117">
        <f t="shared" si="35"/>
        <v>0</v>
      </c>
      <c r="AD22" s="117">
        <f t="shared" si="35"/>
        <v>0</v>
      </c>
      <c r="AE22" s="117">
        <f t="shared" si="35"/>
        <v>0</v>
      </c>
      <c r="AF22" s="117">
        <f t="shared" si="35"/>
        <v>-1596</v>
      </c>
      <c r="AG22" s="117">
        <f t="shared" si="35"/>
        <v>-2445</v>
      </c>
      <c r="AH22" s="117">
        <f t="shared" si="35"/>
        <v>-3644</v>
      </c>
      <c r="AI22" s="117">
        <f t="shared" si="35"/>
        <v>-3822.5</v>
      </c>
      <c r="AJ22" s="117">
        <f t="shared" si="35"/>
        <v>-4213</v>
      </c>
      <c r="AK22" s="117">
        <f t="shared" si="35"/>
        <v>-4339</v>
      </c>
      <c r="AL22" s="117">
        <f t="shared" si="35"/>
        <v>-4469</v>
      </c>
      <c r="AM22" s="117">
        <f t="shared" si="35"/>
        <v>-4603</v>
      </c>
      <c r="AN22" s="117">
        <f t="shared" si="35"/>
        <v>-4741</v>
      </c>
      <c r="AO22" s="117">
        <f t="shared" si="35"/>
        <v>-4883</v>
      </c>
      <c r="AP22" s="117">
        <f t="shared" si="35"/>
        <v>-5029</v>
      </c>
      <c r="AQ22" s="117">
        <f t="shared" si="35"/>
        <v>-5180</v>
      </c>
      <c r="AR22" s="117">
        <f t="shared" si="35"/>
        <v>-5335</v>
      </c>
      <c r="AS22" s="117">
        <f t="shared" si="35"/>
        <v>-5495</v>
      </c>
      <c r="AT22" s="117">
        <f t="shared" si="35"/>
        <v>-5660</v>
      </c>
      <c r="AU22" s="117">
        <f t="shared" si="35"/>
        <v>-5830</v>
      </c>
      <c r="AV22" s="117">
        <f t="shared" si="35"/>
        <v>-6005</v>
      </c>
      <c r="AW22" s="117">
        <f t="shared" si="35"/>
        <v>-6185</v>
      </c>
      <c r="AX22" s="117">
        <f t="shared" si="35"/>
        <v>-6371</v>
      </c>
      <c r="AY22" s="117">
        <f t="shared" si="35"/>
        <v>-6562</v>
      </c>
      <c r="AZ22" s="117">
        <f t="shared" si="35"/>
        <v>-6759</v>
      </c>
      <c r="BA22" s="117">
        <f t="shared" si="35"/>
        <v>-6962</v>
      </c>
      <c r="BB22" s="117">
        <f t="shared" si="35"/>
        <v>-7171</v>
      </c>
      <c r="BC22" s="117">
        <f t="shared" si="35"/>
        <v>-7386</v>
      </c>
      <c r="BD22" s="117">
        <f t="shared" si="35"/>
        <v>-7608</v>
      </c>
    </row>
    <row r="23" spans="1:56" x14ac:dyDescent="0.2">
      <c r="A23" t="s">
        <v>122</v>
      </c>
      <c r="C23" t="s">
        <v>106</v>
      </c>
      <c r="D23" t="s">
        <v>78</v>
      </c>
      <c r="E23" s="125">
        <f>'Data Input'!AC18</f>
        <v>-5536</v>
      </c>
      <c r="F23" s="117">
        <f>ROUND(E23*(1+F9),0)</f>
        <v>-5757</v>
      </c>
      <c r="G23" s="117">
        <f t="shared" ref="G23:BD23" si="36">ROUND(F23*(1+G9),0)</f>
        <v>-5987</v>
      </c>
      <c r="H23" s="117">
        <f t="shared" si="36"/>
        <v>-6226</v>
      </c>
      <c r="I23" s="117">
        <f t="shared" si="36"/>
        <v>-6475</v>
      </c>
      <c r="J23" s="117">
        <f t="shared" si="36"/>
        <v>-6734</v>
      </c>
      <c r="K23" s="117">
        <f t="shared" si="36"/>
        <v>-7003</v>
      </c>
      <c r="L23" s="117">
        <f t="shared" si="36"/>
        <v>-7283</v>
      </c>
      <c r="M23" s="117">
        <f t="shared" si="36"/>
        <v>-7574</v>
      </c>
      <c r="N23" s="117">
        <f t="shared" si="36"/>
        <v>-7877</v>
      </c>
      <c r="O23" s="117">
        <f t="shared" si="36"/>
        <v>-8192</v>
      </c>
      <c r="P23" s="117">
        <f t="shared" si="36"/>
        <v>-8520</v>
      </c>
      <c r="Q23" s="117">
        <f t="shared" si="36"/>
        <v>-8861</v>
      </c>
      <c r="R23" s="117">
        <f t="shared" si="36"/>
        <v>-9215</v>
      </c>
      <c r="S23" s="117">
        <f t="shared" si="36"/>
        <v>-9584</v>
      </c>
      <c r="T23" s="117">
        <f t="shared" si="36"/>
        <v>-9967</v>
      </c>
      <c r="U23" s="117">
        <f t="shared" si="36"/>
        <v>-10366</v>
      </c>
      <c r="V23" s="117">
        <f t="shared" si="36"/>
        <v>-10781</v>
      </c>
      <c r="W23" s="117">
        <f t="shared" si="36"/>
        <v>-11212</v>
      </c>
      <c r="X23" s="117">
        <f t="shared" si="36"/>
        <v>-11660</v>
      </c>
      <c r="Y23" s="117">
        <f t="shared" si="36"/>
        <v>-12126</v>
      </c>
      <c r="Z23" s="117">
        <f t="shared" si="36"/>
        <v>-12611</v>
      </c>
      <c r="AA23" s="117">
        <f t="shared" si="36"/>
        <v>-13115</v>
      </c>
      <c r="AB23" s="117">
        <f t="shared" si="36"/>
        <v>-13640</v>
      </c>
      <c r="AC23" s="117">
        <f t="shared" si="36"/>
        <v>-14186</v>
      </c>
      <c r="AD23" s="117">
        <f t="shared" si="36"/>
        <v>-14753</v>
      </c>
      <c r="AE23" s="117">
        <f t="shared" si="36"/>
        <v>-15343</v>
      </c>
      <c r="AF23" s="117">
        <f t="shared" si="36"/>
        <v>-15957</v>
      </c>
      <c r="AG23" s="117">
        <f t="shared" si="36"/>
        <v>-16595</v>
      </c>
      <c r="AH23" s="117">
        <f t="shared" si="36"/>
        <v>-17259</v>
      </c>
      <c r="AI23" s="117">
        <f t="shared" si="36"/>
        <v>-17949</v>
      </c>
      <c r="AJ23" s="117">
        <f t="shared" si="36"/>
        <v>-18667</v>
      </c>
      <c r="AK23" s="117">
        <f t="shared" si="36"/>
        <v>-19414</v>
      </c>
      <c r="AL23" s="117">
        <f t="shared" si="36"/>
        <v>-20191</v>
      </c>
      <c r="AM23" s="117">
        <f t="shared" si="36"/>
        <v>-20999</v>
      </c>
      <c r="AN23" s="117">
        <f t="shared" si="36"/>
        <v>-21839</v>
      </c>
      <c r="AO23" s="117">
        <f t="shared" si="36"/>
        <v>-22713</v>
      </c>
      <c r="AP23" s="117">
        <f t="shared" si="36"/>
        <v>-23622</v>
      </c>
      <c r="AQ23" s="117">
        <f t="shared" si="36"/>
        <v>-24567</v>
      </c>
      <c r="AR23" s="117">
        <f t="shared" si="36"/>
        <v>-25550</v>
      </c>
      <c r="AS23" s="117">
        <f t="shared" si="36"/>
        <v>-26572</v>
      </c>
      <c r="AT23" s="117">
        <f t="shared" si="36"/>
        <v>-27635</v>
      </c>
      <c r="AU23" s="117">
        <f t="shared" si="36"/>
        <v>-28740</v>
      </c>
      <c r="AV23" s="117">
        <f t="shared" si="36"/>
        <v>-29890</v>
      </c>
      <c r="AW23" s="117">
        <f t="shared" si="36"/>
        <v>-31086</v>
      </c>
      <c r="AX23" s="117">
        <f t="shared" si="36"/>
        <v>-32329</v>
      </c>
      <c r="AY23" s="117">
        <f t="shared" si="36"/>
        <v>-33622</v>
      </c>
      <c r="AZ23" s="117">
        <f t="shared" si="36"/>
        <v>-34967</v>
      </c>
      <c r="BA23" s="117">
        <f t="shared" si="36"/>
        <v>-36366</v>
      </c>
      <c r="BB23" s="117">
        <f t="shared" si="36"/>
        <v>-37821</v>
      </c>
      <c r="BC23" s="117">
        <f t="shared" si="36"/>
        <v>-39334</v>
      </c>
      <c r="BD23" s="117">
        <f t="shared" si="36"/>
        <v>-40907</v>
      </c>
    </row>
    <row r="24" spans="1:56" x14ac:dyDescent="0.2">
      <c r="A24" t="s">
        <v>119</v>
      </c>
      <c r="B24" s="126">
        <f>54774/(38817+3406)</f>
        <v>1.2972550505648581</v>
      </c>
      <c r="C24" t="s">
        <v>107</v>
      </c>
      <c r="D24" t="s">
        <v>89</v>
      </c>
      <c r="E24" s="127">
        <f>B24*(E17+E21)</f>
        <v>4279.6444118134668</v>
      </c>
      <c r="F24" s="117">
        <f>ROUND(E24*(1+F8),0)</f>
        <v>4408</v>
      </c>
      <c r="G24" s="117">
        <f t="shared" ref="G24:BD24" si="37">ROUND(F24*(1+G8),0)</f>
        <v>4540</v>
      </c>
      <c r="H24" s="117">
        <f t="shared" si="37"/>
        <v>4676</v>
      </c>
      <c r="I24" s="117">
        <f t="shared" si="37"/>
        <v>4816</v>
      </c>
      <c r="J24" s="117">
        <f t="shared" si="37"/>
        <v>4960</v>
      </c>
      <c r="K24" s="117">
        <f t="shared" si="37"/>
        <v>5109</v>
      </c>
      <c r="L24" s="117">
        <f t="shared" si="37"/>
        <v>5262</v>
      </c>
      <c r="M24" s="117">
        <f t="shared" si="37"/>
        <v>5420</v>
      </c>
      <c r="N24" s="117">
        <f t="shared" si="37"/>
        <v>5583</v>
      </c>
      <c r="O24" s="117">
        <f t="shared" si="37"/>
        <v>5750</v>
      </c>
      <c r="P24" s="117">
        <f t="shared" si="37"/>
        <v>5923</v>
      </c>
      <c r="Q24" s="117">
        <f t="shared" si="37"/>
        <v>6101</v>
      </c>
      <c r="R24" s="117">
        <f t="shared" si="37"/>
        <v>6284</v>
      </c>
      <c r="S24" s="117">
        <f t="shared" si="37"/>
        <v>6473</v>
      </c>
      <c r="T24" s="117">
        <f t="shared" si="37"/>
        <v>6667</v>
      </c>
      <c r="U24" s="117">
        <f t="shared" si="37"/>
        <v>6867</v>
      </c>
      <c r="V24" s="117">
        <f t="shared" si="37"/>
        <v>7073</v>
      </c>
      <c r="W24" s="117">
        <f t="shared" si="37"/>
        <v>7285</v>
      </c>
      <c r="X24" s="117">
        <f t="shared" si="37"/>
        <v>7504</v>
      </c>
      <c r="Y24" s="117">
        <f t="shared" si="37"/>
        <v>7729</v>
      </c>
      <c r="Z24" s="117">
        <f t="shared" si="37"/>
        <v>7961</v>
      </c>
      <c r="AA24" s="117">
        <f t="shared" si="37"/>
        <v>8200</v>
      </c>
      <c r="AB24" s="117">
        <f t="shared" si="37"/>
        <v>8446</v>
      </c>
      <c r="AC24" s="117">
        <f t="shared" si="37"/>
        <v>8699</v>
      </c>
      <c r="AD24" s="117">
        <f t="shared" si="37"/>
        <v>8960</v>
      </c>
      <c r="AE24" s="117">
        <f t="shared" si="37"/>
        <v>9229</v>
      </c>
      <c r="AF24" s="117">
        <f t="shared" si="37"/>
        <v>9506</v>
      </c>
      <c r="AG24" s="117">
        <f t="shared" si="37"/>
        <v>9791</v>
      </c>
      <c r="AH24" s="117">
        <f t="shared" si="37"/>
        <v>10085</v>
      </c>
      <c r="AI24" s="117">
        <f t="shared" si="37"/>
        <v>10388</v>
      </c>
      <c r="AJ24" s="117">
        <f t="shared" si="37"/>
        <v>10700</v>
      </c>
      <c r="AK24" s="117">
        <f t="shared" si="37"/>
        <v>11021</v>
      </c>
      <c r="AL24" s="117">
        <f t="shared" si="37"/>
        <v>11352</v>
      </c>
      <c r="AM24" s="117">
        <f t="shared" si="37"/>
        <v>11693</v>
      </c>
      <c r="AN24" s="117">
        <f t="shared" si="37"/>
        <v>12044</v>
      </c>
      <c r="AO24" s="117">
        <f t="shared" si="37"/>
        <v>12405</v>
      </c>
      <c r="AP24" s="117">
        <f t="shared" si="37"/>
        <v>12777</v>
      </c>
      <c r="AQ24" s="117">
        <f t="shared" si="37"/>
        <v>13160</v>
      </c>
      <c r="AR24" s="117">
        <f t="shared" si="37"/>
        <v>13555</v>
      </c>
      <c r="AS24" s="117">
        <f t="shared" si="37"/>
        <v>13962</v>
      </c>
      <c r="AT24" s="117">
        <f t="shared" si="37"/>
        <v>14381</v>
      </c>
      <c r="AU24" s="117">
        <f t="shared" si="37"/>
        <v>14812</v>
      </c>
      <c r="AV24" s="117">
        <f t="shared" si="37"/>
        <v>15256</v>
      </c>
      <c r="AW24" s="117">
        <f t="shared" si="37"/>
        <v>15714</v>
      </c>
      <c r="AX24" s="117">
        <f t="shared" si="37"/>
        <v>16185</v>
      </c>
      <c r="AY24" s="117">
        <f t="shared" si="37"/>
        <v>16671</v>
      </c>
      <c r="AZ24" s="117">
        <f t="shared" si="37"/>
        <v>17171</v>
      </c>
      <c r="BA24" s="117">
        <f t="shared" si="37"/>
        <v>17686</v>
      </c>
      <c r="BB24" s="117">
        <f t="shared" si="37"/>
        <v>18217</v>
      </c>
      <c r="BC24" s="117">
        <f t="shared" si="37"/>
        <v>18764</v>
      </c>
      <c r="BD24" s="117">
        <f t="shared" si="37"/>
        <v>19327</v>
      </c>
    </row>
    <row r="25" spans="1:56" x14ac:dyDescent="0.2">
      <c r="A25" t="s">
        <v>122</v>
      </c>
      <c r="C25" t="s">
        <v>108</v>
      </c>
      <c r="D25" t="s">
        <v>90</v>
      </c>
      <c r="E25" s="125">
        <f>'Data Input'!AC14</f>
        <v>2902</v>
      </c>
      <c r="F25" s="117">
        <f>ROUND(E25*(1+F8),0)</f>
        <v>2989</v>
      </c>
      <c r="G25" s="117">
        <f t="shared" ref="G25:BD25" si="38">ROUND(F25*(1+G8),0)</f>
        <v>3079</v>
      </c>
      <c r="H25" s="117">
        <f t="shared" si="38"/>
        <v>3171</v>
      </c>
      <c r="I25" s="117">
        <f t="shared" si="38"/>
        <v>3266</v>
      </c>
      <c r="J25" s="117">
        <f t="shared" si="38"/>
        <v>3364</v>
      </c>
      <c r="K25" s="117">
        <f t="shared" si="38"/>
        <v>3465</v>
      </c>
      <c r="L25" s="117">
        <f t="shared" si="38"/>
        <v>3569</v>
      </c>
      <c r="M25" s="117">
        <f t="shared" si="38"/>
        <v>3676</v>
      </c>
      <c r="N25" s="117">
        <f t="shared" si="38"/>
        <v>3786</v>
      </c>
      <c r="O25" s="117">
        <f t="shared" si="38"/>
        <v>3900</v>
      </c>
      <c r="P25" s="117">
        <f t="shared" si="38"/>
        <v>4017</v>
      </c>
      <c r="Q25" s="117">
        <f t="shared" si="38"/>
        <v>4138</v>
      </c>
      <c r="R25" s="117">
        <f t="shared" si="38"/>
        <v>4262</v>
      </c>
      <c r="S25" s="117">
        <f t="shared" si="38"/>
        <v>4390</v>
      </c>
      <c r="T25" s="117">
        <f t="shared" si="38"/>
        <v>4522</v>
      </c>
      <c r="U25" s="117">
        <f t="shared" si="38"/>
        <v>4658</v>
      </c>
      <c r="V25" s="117">
        <f t="shared" si="38"/>
        <v>4798</v>
      </c>
      <c r="W25" s="117">
        <f t="shared" si="38"/>
        <v>4942</v>
      </c>
      <c r="X25" s="117">
        <f t="shared" si="38"/>
        <v>5090</v>
      </c>
      <c r="Y25" s="117">
        <f t="shared" si="38"/>
        <v>5243</v>
      </c>
      <c r="Z25" s="117">
        <f t="shared" si="38"/>
        <v>5400</v>
      </c>
      <c r="AA25" s="117">
        <f t="shared" si="38"/>
        <v>5562</v>
      </c>
      <c r="AB25" s="117">
        <f t="shared" si="38"/>
        <v>5729</v>
      </c>
      <c r="AC25" s="117">
        <f t="shared" si="38"/>
        <v>5901</v>
      </c>
      <c r="AD25" s="117">
        <f t="shared" si="38"/>
        <v>6078</v>
      </c>
      <c r="AE25" s="117">
        <f t="shared" si="38"/>
        <v>6260</v>
      </c>
      <c r="AF25" s="117">
        <f t="shared" si="38"/>
        <v>6448</v>
      </c>
      <c r="AG25" s="117">
        <f t="shared" si="38"/>
        <v>6641</v>
      </c>
      <c r="AH25" s="117">
        <f t="shared" si="38"/>
        <v>6840</v>
      </c>
      <c r="AI25" s="117">
        <f t="shared" si="38"/>
        <v>7045</v>
      </c>
      <c r="AJ25" s="117">
        <f t="shared" si="38"/>
        <v>7256</v>
      </c>
      <c r="AK25" s="117">
        <f t="shared" si="38"/>
        <v>7474</v>
      </c>
      <c r="AL25" s="117">
        <f t="shared" si="38"/>
        <v>7698</v>
      </c>
      <c r="AM25" s="117">
        <f t="shared" si="38"/>
        <v>7929</v>
      </c>
      <c r="AN25" s="117">
        <f t="shared" si="38"/>
        <v>8167</v>
      </c>
      <c r="AO25" s="117">
        <f t="shared" si="38"/>
        <v>8412</v>
      </c>
      <c r="AP25" s="117">
        <f t="shared" si="38"/>
        <v>8664</v>
      </c>
      <c r="AQ25" s="117">
        <f t="shared" si="38"/>
        <v>8924</v>
      </c>
      <c r="AR25" s="117">
        <f t="shared" si="38"/>
        <v>9192</v>
      </c>
      <c r="AS25" s="117">
        <f t="shared" si="38"/>
        <v>9468</v>
      </c>
      <c r="AT25" s="117">
        <f t="shared" si="38"/>
        <v>9752</v>
      </c>
      <c r="AU25" s="117">
        <f t="shared" si="38"/>
        <v>10045</v>
      </c>
      <c r="AV25" s="117">
        <f t="shared" si="38"/>
        <v>10346</v>
      </c>
      <c r="AW25" s="117">
        <f t="shared" si="38"/>
        <v>10656</v>
      </c>
      <c r="AX25" s="117">
        <f t="shared" si="38"/>
        <v>10976</v>
      </c>
      <c r="AY25" s="117">
        <f t="shared" si="38"/>
        <v>11305</v>
      </c>
      <c r="AZ25" s="117">
        <f t="shared" si="38"/>
        <v>11644</v>
      </c>
      <c r="BA25" s="117">
        <f t="shared" si="38"/>
        <v>11993</v>
      </c>
      <c r="BB25" s="117">
        <f t="shared" si="38"/>
        <v>12353</v>
      </c>
      <c r="BC25" s="117">
        <f t="shared" si="38"/>
        <v>12724</v>
      </c>
      <c r="BD25" s="117">
        <f t="shared" si="38"/>
        <v>13106</v>
      </c>
    </row>
    <row r="26" spans="1:56" x14ac:dyDescent="0.2"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</row>
    <row r="27" spans="1:56" x14ac:dyDescent="0.2">
      <c r="A27" t="s">
        <v>168</v>
      </c>
      <c r="C27" t="s">
        <v>109</v>
      </c>
      <c r="D27" t="s">
        <v>79</v>
      </c>
      <c r="E27" s="117">
        <f>ROUND(E13*E6+E24*E6*50%+E23*E6*50%+E19*E6*50%,0)</f>
        <v>6884</v>
      </c>
      <c r="F27" s="117">
        <f t="shared" ref="F27:BD27" si="39">ROUND(F13*F6+F24*F6*50%+F23*F6*50%+F19*F6*50%,0)</f>
        <v>7155</v>
      </c>
      <c r="G27" s="117">
        <f t="shared" si="39"/>
        <v>7434</v>
      </c>
      <c r="H27" s="117">
        <f t="shared" si="39"/>
        <v>8036</v>
      </c>
      <c r="I27" s="117">
        <f t="shared" si="39"/>
        <v>8682</v>
      </c>
      <c r="J27" s="117">
        <f t="shared" si="39"/>
        <v>9058</v>
      </c>
      <c r="K27" s="117">
        <f t="shared" si="39"/>
        <v>9444</v>
      </c>
      <c r="L27" s="117">
        <f t="shared" si="39"/>
        <v>9844</v>
      </c>
      <c r="M27" s="117">
        <f t="shared" si="39"/>
        <v>10260</v>
      </c>
      <c r="N27" s="117">
        <f t="shared" si="39"/>
        <v>10691</v>
      </c>
      <c r="O27" s="117">
        <f t="shared" si="39"/>
        <v>11138</v>
      </c>
      <c r="P27" s="117">
        <f t="shared" si="39"/>
        <v>11602</v>
      </c>
      <c r="Q27" s="117">
        <f t="shared" si="39"/>
        <v>12083</v>
      </c>
      <c r="R27" s="117">
        <f t="shared" si="39"/>
        <v>12582</v>
      </c>
      <c r="S27" s="117">
        <f t="shared" si="39"/>
        <v>13099</v>
      </c>
      <c r="T27" s="117">
        <f t="shared" si="39"/>
        <v>13634</v>
      </c>
      <c r="U27" s="117">
        <f t="shared" si="39"/>
        <v>14189</v>
      </c>
      <c r="V27" s="117">
        <f t="shared" si="39"/>
        <v>14763</v>
      </c>
      <c r="W27" s="117">
        <f t="shared" si="39"/>
        <v>15358</v>
      </c>
      <c r="X27" s="117">
        <f t="shared" si="39"/>
        <v>15974</v>
      </c>
      <c r="Y27" s="117">
        <f t="shared" si="39"/>
        <v>16612</v>
      </c>
      <c r="Z27" s="117">
        <f t="shared" si="39"/>
        <v>17271</v>
      </c>
      <c r="AA27" s="117">
        <f t="shared" si="39"/>
        <v>17954</v>
      </c>
      <c r="AB27" s="117">
        <f t="shared" si="39"/>
        <v>18660</v>
      </c>
      <c r="AC27" s="117">
        <f t="shared" si="39"/>
        <v>19390</v>
      </c>
      <c r="AD27" s="117">
        <f t="shared" si="39"/>
        <v>20144</v>
      </c>
      <c r="AE27" s="117">
        <f t="shared" si="39"/>
        <v>20924</v>
      </c>
      <c r="AF27" s="117">
        <f t="shared" si="39"/>
        <v>21730</v>
      </c>
      <c r="AG27" s="117">
        <f t="shared" si="39"/>
        <v>22523</v>
      </c>
      <c r="AH27" s="117">
        <f t="shared" si="39"/>
        <v>23300</v>
      </c>
      <c r="AI27" s="117">
        <f t="shared" si="39"/>
        <v>24085</v>
      </c>
      <c r="AJ27" s="117">
        <f t="shared" si="39"/>
        <v>24885</v>
      </c>
      <c r="AK27" s="117">
        <f t="shared" si="39"/>
        <v>25711</v>
      </c>
      <c r="AL27" s="117">
        <f t="shared" si="39"/>
        <v>26560</v>
      </c>
      <c r="AM27" s="117">
        <f t="shared" si="39"/>
        <v>27433</v>
      </c>
      <c r="AN27" s="117">
        <f t="shared" si="39"/>
        <v>28326</v>
      </c>
      <c r="AO27" s="117">
        <f t="shared" si="39"/>
        <v>29240</v>
      </c>
      <c r="AP27" s="117">
        <f t="shared" si="39"/>
        <v>30174</v>
      </c>
      <c r="AQ27" s="117">
        <f t="shared" si="39"/>
        <v>31128</v>
      </c>
      <c r="AR27" s="117">
        <f t="shared" si="39"/>
        <v>32102</v>
      </c>
      <c r="AS27" s="117">
        <f t="shared" si="39"/>
        <v>33095</v>
      </c>
      <c r="AT27" s="117">
        <f t="shared" si="39"/>
        <v>34107</v>
      </c>
      <c r="AU27" s="117">
        <f t="shared" si="39"/>
        <v>35131</v>
      </c>
      <c r="AV27" s="117">
        <f t="shared" si="39"/>
        <v>36170</v>
      </c>
      <c r="AW27" s="117">
        <f t="shared" si="39"/>
        <v>37229</v>
      </c>
      <c r="AX27" s="117">
        <f t="shared" si="39"/>
        <v>38303</v>
      </c>
      <c r="AY27" s="117">
        <f t="shared" si="39"/>
        <v>39391</v>
      </c>
      <c r="AZ27" s="117">
        <f t="shared" si="39"/>
        <v>40493</v>
      </c>
      <c r="BA27" s="117">
        <f t="shared" si="39"/>
        <v>41607</v>
      </c>
      <c r="BB27" s="117">
        <f t="shared" si="39"/>
        <v>42732</v>
      </c>
      <c r="BC27" s="117">
        <f t="shared" si="39"/>
        <v>43867</v>
      </c>
      <c r="BD27" s="117">
        <f t="shared" si="39"/>
        <v>45008</v>
      </c>
    </row>
    <row r="28" spans="1:56" x14ac:dyDescent="0.2">
      <c r="A28" t="s">
        <v>170</v>
      </c>
      <c r="C28" t="s">
        <v>110</v>
      </c>
      <c r="D28" t="s">
        <v>80</v>
      </c>
      <c r="E28" s="121"/>
      <c r="F28" s="117">
        <f>ROUND(F14*F7+F25*F7*50%+F23*F7*50%+F20*F7*50%,0)</f>
        <v>7186</v>
      </c>
      <c r="G28" s="117">
        <f t="shared" ref="G28:BD28" si="40">ROUND(G14*G7+G25*G7*50%+G23*G7*50%+G20*G7*50%,0)</f>
        <v>7458</v>
      </c>
      <c r="H28" s="117">
        <f t="shared" si="40"/>
        <v>8055</v>
      </c>
      <c r="I28" s="117">
        <f t="shared" si="40"/>
        <v>8700</v>
      </c>
      <c r="J28" s="117">
        <f t="shared" si="40"/>
        <v>9076</v>
      </c>
      <c r="K28" s="117">
        <f t="shared" si="40"/>
        <v>9464</v>
      </c>
      <c r="L28" s="117">
        <f t="shared" si="40"/>
        <v>9866</v>
      </c>
      <c r="M28" s="117">
        <f t="shared" si="40"/>
        <v>10285</v>
      </c>
      <c r="N28" s="117">
        <f t="shared" si="40"/>
        <v>10720</v>
      </c>
      <c r="O28" s="117">
        <f t="shared" si="40"/>
        <v>11172</v>
      </c>
      <c r="P28" s="117">
        <f t="shared" si="40"/>
        <v>11642</v>
      </c>
      <c r="Q28" s="117">
        <f t="shared" si="40"/>
        <v>12130</v>
      </c>
      <c r="R28" s="117">
        <f t="shared" si="40"/>
        <v>12637</v>
      </c>
      <c r="S28" s="117">
        <f t="shared" si="40"/>
        <v>13163</v>
      </c>
      <c r="T28" s="117">
        <f t="shared" si="40"/>
        <v>13709</v>
      </c>
      <c r="U28" s="117">
        <f t="shared" si="40"/>
        <v>14277</v>
      </c>
      <c r="V28" s="117">
        <f t="shared" si="40"/>
        <v>14866</v>
      </c>
      <c r="W28" s="117">
        <f t="shared" si="40"/>
        <v>15477</v>
      </c>
      <c r="X28" s="117">
        <f t="shared" si="40"/>
        <v>16111</v>
      </c>
      <c r="Y28" s="117">
        <f t="shared" si="40"/>
        <v>16769</v>
      </c>
      <c r="Z28" s="117">
        <f t="shared" si="40"/>
        <v>17451</v>
      </c>
      <c r="AA28" s="117">
        <f t="shared" si="40"/>
        <v>18158</v>
      </c>
      <c r="AB28" s="117">
        <f t="shared" si="40"/>
        <v>18892</v>
      </c>
      <c r="AC28" s="117">
        <f t="shared" si="40"/>
        <v>19652</v>
      </c>
      <c r="AD28" s="117">
        <f t="shared" si="40"/>
        <v>20440</v>
      </c>
      <c r="AE28" s="117">
        <f t="shared" si="40"/>
        <v>21256</v>
      </c>
      <c r="AF28" s="117">
        <f t="shared" si="40"/>
        <v>22101</v>
      </c>
      <c r="AG28" s="117">
        <f t="shared" si="40"/>
        <v>22936</v>
      </c>
      <c r="AH28" s="117">
        <f t="shared" si="40"/>
        <v>23757</v>
      </c>
      <c r="AI28" s="117">
        <f t="shared" si="40"/>
        <v>24588</v>
      </c>
      <c r="AJ28" s="117">
        <f t="shared" si="40"/>
        <v>25436</v>
      </c>
      <c r="AK28" s="117">
        <f t="shared" si="40"/>
        <v>26313</v>
      </c>
      <c r="AL28" s="117">
        <f t="shared" si="40"/>
        <v>27214</v>
      </c>
      <c r="AM28" s="117">
        <f t="shared" si="40"/>
        <v>28142</v>
      </c>
      <c r="AN28" s="117">
        <f t="shared" si="40"/>
        <v>29092</v>
      </c>
      <c r="AO28" s="117">
        <f t="shared" si="40"/>
        <v>30065</v>
      </c>
      <c r="AP28" s="117">
        <f t="shared" si="40"/>
        <v>31059</v>
      </c>
      <c r="AQ28" s="117">
        <f t="shared" si="40"/>
        <v>32075</v>
      </c>
      <c r="AR28" s="117">
        <f t="shared" si="40"/>
        <v>33113</v>
      </c>
      <c r="AS28" s="117">
        <f t="shared" si="40"/>
        <v>34171</v>
      </c>
      <c r="AT28" s="117">
        <f t="shared" si="40"/>
        <v>35248</v>
      </c>
      <c r="AU28" s="117">
        <f t="shared" si="40"/>
        <v>36339</v>
      </c>
      <c r="AV28" s="117">
        <f t="shared" si="40"/>
        <v>37444</v>
      </c>
      <c r="AW28" s="117">
        <f t="shared" si="40"/>
        <v>38568</v>
      </c>
      <c r="AX28" s="117">
        <f t="shared" si="40"/>
        <v>39707</v>
      </c>
      <c r="AY28" s="117">
        <f t="shared" si="40"/>
        <v>40859</v>
      </c>
      <c r="AZ28" s="117">
        <f t="shared" si="40"/>
        <v>42022</v>
      </c>
      <c r="BA28" s="117">
        <f t="shared" si="40"/>
        <v>43194</v>
      </c>
      <c r="BB28" s="117">
        <f t="shared" si="40"/>
        <v>44374</v>
      </c>
      <c r="BC28" s="117">
        <f t="shared" si="40"/>
        <v>45557</v>
      </c>
      <c r="BD28" s="117">
        <f t="shared" si="40"/>
        <v>46742</v>
      </c>
    </row>
    <row r="29" spans="1:56" x14ac:dyDescent="0.2">
      <c r="A29" t="s">
        <v>158</v>
      </c>
      <c r="C29" t="s">
        <v>111</v>
      </c>
      <c r="D29" t="s">
        <v>81</v>
      </c>
      <c r="E29" s="116">
        <f>E34-E15-E17-E21-E23</f>
        <v>19181</v>
      </c>
      <c r="F29" s="117">
        <f>ROUND(F15*F5+(F17+F21+F22+F18)*F5*50%+F23*F5*50%,0)</f>
        <v>10640</v>
      </c>
      <c r="G29" s="117">
        <f t="shared" ref="G29:BD29" si="41">ROUND(G15*G5+(G17+G21+G22+G18)*G5*50%+G23*G5*50%,0)</f>
        <v>11154</v>
      </c>
      <c r="H29" s="117">
        <f t="shared" si="41"/>
        <v>11691</v>
      </c>
      <c r="I29" s="117">
        <f t="shared" si="41"/>
        <v>12254</v>
      </c>
      <c r="J29" s="117">
        <f t="shared" si="41"/>
        <v>12842</v>
      </c>
      <c r="K29" s="117">
        <f t="shared" si="41"/>
        <v>13458</v>
      </c>
      <c r="L29" s="117">
        <f t="shared" si="41"/>
        <v>14103</v>
      </c>
      <c r="M29" s="117">
        <f t="shared" si="41"/>
        <v>14777</v>
      </c>
      <c r="N29" s="117">
        <f t="shared" si="41"/>
        <v>15483</v>
      </c>
      <c r="O29" s="117">
        <f t="shared" si="41"/>
        <v>16222</v>
      </c>
      <c r="P29" s="117">
        <f t="shared" si="41"/>
        <v>16995</v>
      </c>
      <c r="Q29" s="117">
        <f t="shared" si="41"/>
        <v>17804</v>
      </c>
      <c r="R29" s="117">
        <f t="shared" si="41"/>
        <v>18650</v>
      </c>
      <c r="S29" s="117">
        <f t="shared" si="41"/>
        <v>19535</v>
      </c>
      <c r="T29" s="117">
        <f t="shared" si="41"/>
        <v>20462</v>
      </c>
      <c r="U29" s="117">
        <f t="shared" si="41"/>
        <v>21431</v>
      </c>
      <c r="V29" s="117">
        <f t="shared" si="41"/>
        <v>22446</v>
      </c>
      <c r="W29" s="117">
        <f t="shared" si="41"/>
        <v>23507</v>
      </c>
      <c r="X29" s="117">
        <f t="shared" si="41"/>
        <v>24618</v>
      </c>
      <c r="Y29" s="117">
        <f t="shared" si="41"/>
        <v>25780</v>
      </c>
      <c r="Z29" s="117">
        <f t="shared" si="41"/>
        <v>26996</v>
      </c>
      <c r="AA29" s="117">
        <f t="shared" si="41"/>
        <v>28269</v>
      </c>
      <c r="AB29" s="117">
        <f t="shared" si="41"/>
        <v>29601</v>
      </c>
      <c r="AC29" s="117">
        <f t="shared" si="41"/>
        <v>30994</v>
      </c>
      <c r="AD29" s="117">
        <f t="shared" si="41"/>
        <v>32452</v>
      </c>
      <c r="AE29" s="117">
        <f t="shared" si="41"/>
        <v>33978</v>
      </c>
      <c r="AF29" s="117">
        <f t="shared" si="41"/>
        <v>35475</v>
      </c>
      <c r="AG29" s="117">
        <f t="shared" si="41"/>
        <v>36887</v>
      </c>
      <c r="AH29" s="117">
        <f t="shared" si="41"/>
        <v>38233</v>
      </c>
      <c r="AI29" s="117">
        <f t="shared" si="41"/>
        <v>39549</v>
      </c>
      <c r="AJ29" s="117">
        <f t="shared" si="41"/>
        <v>40888</v>
      </c>
      <c r="AK29" s="117">
        <f t="shared" si="41"/>
        <v>42253</v>
      </c>
      <c r="AL29" s="117">
        <f t="shared" si="41"/>
        <v>43656</v>
      </c>
      <c r="AM29" s="117">
        <f t="shared" si="41"/>
        <v>45098</v>
      </c>
      <c r="AN29" s="117">
        <f t="shared" si="41"/>
        <v>46578</v>
      </c>
      <c r="AO29" s="117">
        <f t="shared" si="41"/>
        <v>48096</v>
      </c>
      <c r="AP29" s="117">
        <f t="shared" si="41"/>
        <v>49655</v>
      </c>
      <c r="AQ29" s="117">
        <f t="shared" si="41"/>
        <v>51252</v>
      </c>
      <c r="AR29" s="117">
        <f t="shared" si="41"/>
        <v>52889</v>
      </c>
      <c r="AS29" s="117">
        <f t="shared" si="41"/>
        <v>54566</v>
      </c>
      <c r="AT29" s="117">
        <f t="shared" si="41"/>
        <v>56282</v>
      </c>
      <c r="AU29" s="117">
        <f t="shared" si="41"/>
        <v>58038</v>
      </c>
      <c r="AV29" s="117">
        <f t="shared" si="41"/>
        <v>59833</v>
      </c>
      <c r="AW29" s="117">
        <f t="shared" si="41"/>
        <v>61667</v>
      </c>
      <c r="AX29" s="117">
        <f t="shared" si="41"/>
        <v>63540</v>
      </c>
      <c r="AY29" s="117">
        <f t="shared" si="41"/>
        <v>65450</v>
      </c>
      <c r="AZ29" s="117">
        <f t="shared" si="41"/>
        <v>67397</v>
      </c>
      <c r="BA29" s="117">
        <f t="shared" si="41"/>
        <v>69381</v>
      </c>
      <c r="BB29" s="117">
        <f t="shared" si="41"/>
        <v>71399</v>
      </c>
      <c r="BC29" s="117">
        <f t="shared" si="41"/>
        <v>73450</v>
      </c>
      <c r="BD29" s="117">
        <f t="shared" si="41"/>
        <v>75533</v>
      </c>
    </row>
    <row r="30" spans="1:56" x14ac:dyDescent="0.2">
      <c r="E30" s="115">
        <f>E29/E15</f>
        <v>0.12416815557109195</v>
      </c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</row>
    <row r="31" spans="1:56" x14ac:dyDescent="0.2">
      <c r="D31" s="2" t="s">
        <v>83</v>
      </c>
      <c r="E31" s="117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</row>
    <row r="32" spans="1:56" x14ac:dyDescent="0.2">
      <c r="A32" t="s">
        <v>167</v>
      </c>
      <c r="C32" t="s">
        <v>112</v>
      </c>
      <c r="D32" t="s">
        <v>74</v>
      </c>
      <c r="E32" s="117">
        <f>E13+E24+E23+E27</f>
        <v>148196.64441181347</v>
      </c>
      <c r="F32" s="117">
        <f>F13+F24+F23+F27+F19</f>
        <v>154002.64441181347</v>
      </c>
      <c r="G32" s="117">
        <f t="shared" ref="G32:BD32" si="42">G13+G24+G23+G27+G19</f>
        <v>159989.64441181347</v>
      </c>
      <c r="H32" s="117">
        <f t="shared" si="42"/>
        <v>179434.82220590673</v>
      </c>
      <c r="I32" s="117">
        <f t="shared" si="42"/>
        <v>187285.34789984132</v>
      </c>
      <c r="J32" s="117">
        <f t="shared" si="42"/>
        <v>195285.70252171136</v>
      </c>
      <c r="K32" s="117">
        <f t="shared" si="42"/>
        <v>203588.16197551484</v>
      </c>
      <c r="L32" s="117">
        <f t="shared" si="42"/>
        <v>212203.41703724969</v>
      </c>
      <c r="M32" s="117">
        <f t="shared" si="42"/>
        <v>221143.77381966374</v>
      </c>
      <c r="N32" s="117">
        <f t="shared" si="42"/>
        <v>230418.17300152822</v>
      </c>
      <c r="O32" s="117">
        <f t="shared" si="42"/>
        <v>240035.709657826</v>
      </c>
      <c r="P32" s="117">
        <f t="shared" si="42"/>
        <v>250009.60683463304</v>
      </c>
      <c r="Q32" s="117">
        <f t="shared" si="42"/>
        <v>260349.62579821533</v>
      </c>
      <c r="R32" s="117">
        <f t="shared" si="42"/>
        <v>271068.61410440959</v>
      </c>
      <c r="S32" s="117">
        <f t="shared" si="42"/>
        <v>282175.91454517236</v>
      </c>
      <c r="T32" s="117">
        <f t="shared" si="42"/>
        <v>293683.41187470901</v>
      </c>
      <c r="U32" s="117">
        <f t="shared" si="42"/>
        <v>305604.42474579369</v>
      </c>
      <c r="V32" s="117">
        <f t="shared" si="42"/>
        <v>317949.1567690997</v>
      </c>
      <c r="W32" s="117">
        <f t="shared" si="42"/>
        <v>330731.2241681341</v>
      </c>
      <c r="X32" s="117">
        <f t="shared" si="42"/>
        <v>343964.07492338825</v>
      </c>
      <c r="Y32" s="117">
        <f t="shared" si="42"/>
        <v>357659.45226474415</v>
      </c>
      <c r="Z32" s="117">
        <f t="shared" si="42"/>
        <v>371828.87264801742</v>
      </c>
      <c r="AA32" s="117">
        <f t="shared" si="42"/>
        <v>386487.05616826797</v>
      </c>
      <c r="AB32" s="117">
        <f t="shared" si="42"/>
        <v>401645.87042352633</v>
      </c>
      <c r="AC32" s="117">
        <f t="shared" si="42"/>
        <v>417318.7726242615</v>
      </c>
      <c r="AD32" s="117">
        <f t="shared" si="42"/>
        <v>433518.73426876968</v>
      </c>
      <c r="AE32" s="117">
        <f t="shared" si="42"/>
        <v>450259.22596466873</v>
      </c>
      <c r="AF32" s="117">
        <f t="shared" si="42"/>
        <v>467553.13927606464</v>
      </c>
      <c r="AG32" s="117">
        <f t="shared" si="42"/>
        <v>483735.70612844167</v>
      </c>
      <c r="AH32" s="117">
        <f t="shared" si="42"/>
        <v>500372.50944495545</v>
      </c>
      <c r="AI32" s="117">
        <f t="shared" si="42"/>
        <v>516896.50944495545</v>
      </c>
      <c r="AJ32" s="117">
        <f t="shared" si="42"/>
        <v>534161.06767089991</v>
      </c>
      <c r="AK32" s="117">
        <f t="shared" si="42"/>
        <v>551802.80416061555</v>
      </c>
      <c r="AL32" s="117">
        <f t="shared" si="42"/>
        <v>570017.04804063472</v>
      </c>
      <c r="AM32" s="117">
        <f t="shared" si="42"/>
        <v>588667.45579190459</v>
      </c>
      <c r="AN32" s="117">
        <f t="shared" si="42"/>
        <v>607750.84503540164</v>
      </c>
      <c r="AO32" s="117">
        <f t="shared" si="42"/>
        <v>627262.8401927579</v>
      </c>
      <c r="AP32" s="117">
        <f t="shared" si="42"/>
        <v>647199.86644878157</v>
      </c>
      <c r="AQ32" s="117">
        <f t="shared" si="42"/>
        <v>667556.58102530602</v>
      </c>
      <c r="AR32" s="117">
        <f t="shared" si="42"/>
        <v>688326.88043234684</v>
      </c>
      <c r="AS32" s="117">
        <f t="shared" si="42"/>
        <v>709503.40794585762</v>
      </c>
      <c r="AT32" s="117">
        <f t="shared" si="42"/>
        <v>731074.51444416575</v>
      </c>
      <c r="AU32" s="117">
        <f t="shared" si="42"/>
        <v>752776.3117705459</v>
      </c>
      <c r="AV32" s="117">
        <f t="shared" si="42"/>
        <v>774954.1340133755</v>
      </c>
      <c r="AW32" s="117">
        <f t="shared" si="42"/>
        <v>797474.60695129342</v>
      </c>
      <c r="AX32" s="117">
        <f t="shared" si="42"/>
        <v>820316.06341852131</v>
      </c>
      <c r="AY32" s="117">
        <f t="shared" si="42"/>
        <v>843454.53415035014</v>
      </c>
      <c r="AZ32" s="117">
        <f t="shared" si="42"/>
        <v>866863.7695925486</v>
      </c>
      <c r="BA32" s="117">
        <f t="shared" si="42"/>
        <v>890515.66864231578</v>
      </c>
      <c r="BB32" s="117">
        <f t="shared" si="42"/>
        <v>914378.75203738816</v>
      </c>
      <c r="BC32" s="117">
        <f t="shared" si="42"/>
        <v>938416.68178855651</v>
      </c>
      <c r="BD32" s="117">
        <f t="shared" si="42"/>
        <v>962588.29684444889</v>
      </c>
    </row>
    <row r="33" spans="1:56" x14ac:dyDescent="0.2">
      <c r="A33" t="s">
        <v>169</v>
      </c>
      <c r="C33" t="s">
        <v>113</v>
      </c>
      <c r="D33" t="s">
        <v>75</v>
      </c>
      <c r="E33" s="118">
        <f>'Data Input'!AC12</f>
        <v>116367</v>
      </c>
      <c r="F33" s="117">
        <f>F14+F25+F23+F28+F20</f>
        <v>120785</v>
      </c>
      <c r="G33" s="117">
        <f t="shared" ref="G33:BD33" si="43">G14+G25+G23+G28+G20</f>
        <v>125335</v>
      </c>
      <c r="H33" s="117">
        <f t="shared" si="43"/>
        <v>140487.14800179121</v>
      </c>
      <c r="I33" s="117">
        <f t="shared" si="43"/>
        <v>146626.0530361087</v>
      </c>
      <c r="J33" s="117">
        <f t="shared" si="43"/>
        <v>152892.88842423074</v>
      </c>
      <c r="K33" s="117">
        <f t="shared" si="43"/>
        <v>159408.00323309057</v>
      </c>
      <c r="L33" s="117">
        <f t="shared" si="43"/>
        <v>166180.33300185998</v>
      </c>
      <c r="M33" s="117">
        <f t="shared" si="43"/>
        <v>173220.73288523505</v>
      </c>
      <c r="N33" s="117">
        <f t="shared" si="43"/>
        <v>180536.99496225565</v>
      </c>
      <c r="O33" s="117">
        <f t="shared" si="43"/>
        <v>188139.0363555552</v>
      </c>
      <c r="P33" s="117">
        <f t="shared" si="43"/>
        <v>196037.45411648732</v>
      </c>
      <c r="Q33" s="117">
        <f t="shared" si="43"/>
        <v>204241.91870568102</v>
      </c>
      <c r="R33" s="117">
        <f t="shared" si="43"/>
        <v>212763.74583964969</v>
      </c>
      <c r="S33" s="117">
        <f t="shared" si="43"/>
        <v>221611.29297533887</v>
      </c>
      <c r="T33" s="117">
        <f t="shared" si="43"/>
        <v>230796.91756162187</v>
      </c>
      <c r="U33" s="117">
        <f t="shared" si="43"/>
        <v>240333.33337278871</v>
      </c>
      <c r="V33" s="117">
        <f t="shared" si="43"/>
        <v>250230.60401555381</v>
      </c>
      <c r="W33" s="117">
        <f t="shared" si="43"/>
        <v>260500.91368041199</v>
      </c>
      <c r="X33" s="117">
        <f t="shared" si="43"/>
        <v>271156.32286688109</v>
      </c>
      <c r="Y33" s="117">
        <f t="shared" si="43"/>
        <v>282209.34496483399</v>
      </c>
      <c r="Z33" s="117">
        <f t="shared" si="43"/>
        <v>293671.118077013</v>
      </c>
      <c r="AA33" s="117">
        <f t="shared" si="43"/>
        <v>305554.95215834043</v>
      </c>
      <c r="AB33" s="117">
        <f t="shared" si="43"/>
        <v>317874.28359925997</v>
      </c>
      <c r="AC33" s="117">
        <f t="shared" si="43"/>
        <v>330642.03594237805</v>
      </c>
      <c r="AD33" s="117">
        <f t="shared" si="43"/>
        <v>343871.96990323294</v>
      </c>
      <c r="AE33" s="117">
        <f t="shared" si="43"/>
        <v>357576.25778049242</v>
      </c>
      <c r="AF33" s="117">
        <f t="shared" si="43"/>
        <v>371768.41413508443</v>
      </c>
      <c r="AG33" s="117">
        <f t="shared" si="43"/>
        <v>385119.0129083076</v>
      </c>
      <c r="AH33" s="117">
        <f t="shared" si="43"/>
        <v>398863.68139805074</v>
      </c>
      <c r="AI33" s="117">
        <f t="shared" si="43"/>
        <v>412547.68139805074</v>
      </c>
      <c r="AJ33" s="117">
        <f t="shared" si="43"/>
        <v>426849.27795068815</v>
      </c>
      <c r="AK33" s="117">
        <f t="shared" si="43"/>
        <v>441480.97648797376</v>
      </c>
      <c r="AL33" s="117">
        <f t="shared" si="43"/>
        <v>456596.60621467268</v>
      </c>
      <c r="AM33" s="117">
        <f t="shared" si="43"/>
        <v>472087.86771521508</v>
      </c>
      <c r="AN33" s="117">
        <f t="shared" si="43"/>
        <v>487950.86190071923</v>
      </c>
      <c r="AO33" s="117">
        <f t="shared" si="43"/>
        <v>504180.52828233282</v>
      </c>
      <c r="AP33" s="117">
        <f t="shared" si="43"/>
        <v>520770.24685344624</v>
      </c>
      <c r="AQ33" s="117">
        <f t="shared" si="43"/>
        <v>537713.77544624638</v>
      </c>
      <c r="AR33" s="117">
        <f t="shared" si="43"/>
        <v>555003.06008750235</v>
      </c>
      <c r="AS33" s="117">
        <f t="shared" si="43"/>
        <v>572627.64384173858</v>
      </c>
      <c r="AT33" s="117">
        <f t="shared" si="43"/>
        <v>590572.21488755511</v>
      </c>
      <c r="AU33" s="117">
        <f t="shared" si="43"/>
        <v>608619.15034215001</v>
      </c>
      <c r="AV33" s="117">
        <f t="shared" si="43"/>
        <v>627038.06320111454</v>
      </c>
      <c r="AW33" s="117">
        <f t="shared" si="43"/>
        <v>645712.89856687211</v>
      </c>
      <c r="AX33" s="117">
        <f t="shared" si="43"/>
        <v>664619.48160808533</v>
      </c>
      <c r="AY33" s="117">
        <f t="shared" si="43"/>
        <v>683727.3820901165</v>
      </c>
      <c r="AZ33" s="117">
        <f t="shared" si="43"/>
        <v>703003.73967681406</v>
      </c>
      <c r="BA33" s="117">
        <f t="shared" si="43"/>
        <v>722412.61375893652</v>
      </c>
      <c r="BB33" s="117">
        <f t="shared" si="43"/>
        <v>741914.93512133835</v>
      </c>
      <c r="BC33" s="117">
        <f t="shared" si="43"/>
        <v>761463.11581045948</v>
      </c>
      <c r="BD33" s="117">
        <f t="shared" si="43"/>
        <v>781007.51028160658</v>
      </c>
    </row>
    <row r="34" spans="1:56" x14ac:dyDescent="0.2">
      <c r="A34" t="s">
        <v>159</v>
      </c>
      <c r="C34" t="s">
        <v>97</v>
      </c>
      <c r="D34" t="s">
        <v>172</v>
      </c>
      <c r="E34" s="118">
        <f>'Data Input'!AC26</f>
        <v>171420</v>
      </c>
      <c r="F34" s="117">
        <f>F15+F17+F18+F21+F22+F23+F29</f>
        <v>179701</v>
      </c>
      <c r="G34" s="117">
        <f t="shared" ref="G34:BD34" si="44">G15+G17+G18+G21+G22+G23+G29</f>
        <v>188368</v>
      </c>
      <c r="H34" s="117">
        <f t="shared" si="44"/>
        <v>197438</v>
      </c>
      <c r="I34" s="117">
        <f t="shared" si="44"/>
        <v>206930</v>
      </c>
      <c r="J34" s="117">
        <f t="shared" si="44"/>
        <v>216863</v>
      </c>
      <c r="K34" s="117">
        <f t="shared" si="44"/>
        <v>227258</v>
      </c>
      <c r="L34" s="117">
        <f t="shared" si="44"/>
        <v>238136</v>
      </c>
      <c r="M34" s="117">
        <f t="shared" si="44"/>
        <v>249519</v>
      </c>
      <c r="N34" s="117">
        <f t="shared" si="44"/>
        <v>261430</v>
      </c>
      <c r="O34" s="117">
        <f t="shared" si="44"/>
        <v>273894</v>
      </c>
      <c r="P34" s="117">
        <f t="shared" si="44"/>
        <v>286936</v>
      </c>
      <c r="Q34" s="117">
        <f t="shared" si="44"/>
        <v>300583</v>
      </c>
      <c r="R34" s="117">
        <f t="shared" si="44"/>
        <v>314863</v>
      </c>
      <c r="S34" s="117">
        <f t="shared" si="44"/>
        <v>329804</v>
      </c>
      <c r="T34" s="117">
        <f t="shared" si="44"/>
        <v>345438</v>
      </c>
      <c r="U34" s="117">
        <f t="shared" si="44"/>
        <v>361796</v>
      </c>
      <c r="V34" s="117">
        <f t="shared" si="44"/>
        <v>378913</v>
      </c>
      <c r="W34" s="117">
        <f t="shared" si="44"/>
        <v>396824</v>
      </c>
      <c r="X34" s="117">
        <f t="shared" si="44"/>
        <v>415566</v>
      </c>
      <c r="Y34" s="117">
        <f t="shared" si="44"/>
        <v>435178</v>
      </c>
      <c r="Z34" s="117">
        <f t="shared" si="44"/>
        <v>455699</v>
      </c>
      <c r="AA34" s="117">
        <f t="shared" si="44"/>
        <v>477173</v>
      </c>
      <c r="AB34" s="117">
        <f t="shared" si="44"/>
        <v>499644</v>
      </c>
      <c r="AC34" s="117">
        <f t="shared" si="44"/>
        <v>523158</v>
      </c>
      <c r="AD34" s="117">
        <f t="shared" si="44"/>
        <v>547764</v>
      </c>
      <c r="AE34" s="117">
        <f t="shared" si="44"/>
        <v>573513</v>
      </c>
      <c r="AF34" s="117">
        <f t="shared" si="44"/>
        <v>597166</v>
      </c>
      <c r="AG34" s="117">
        <f t="shared" si="44"/>
        <v>620115</v>
      </c>
      <c r="AH34" s="117">
        <f t="shared" si="44"/>
        <v>641575</v>
      </c>
      <c r="AI34" s="117">
        <f t="shared" si="44"/>
        <v>663537</v>
      </c>
      <c r="AJ34" s="117">
        <f t="shared" si="44"/>
        <v>685758</v>
      </c>
      <c r="AK34" s="117">
        <f t="shared" si="44"/>
        <v>708597</v>
      </c>
      <c r="AL34" s="117">
        <f t="shared" si="44"/>
        <v>732062</v>
      </c>
      <c r="AM34" s="117">
        <f t="shared" si="44"/>
        <v>756161</v>
      </c>
      <c r="AN34" s="117">
        <f t="shared" si="44"/>
        <v>780900</v>
      </c>
      <c r="AO34" s="117">
        <f t="shared" si="44"/>
        <v>806283</v>
      </c>
      <c r="AP34" s="117">
        <f t="shared" si="44"/>
        <v>832316</v>
      </c>
      <c r="AQ34" s="117">
        <f t="shared" si="44"/>
        <v>859001</v>
      </c>
      <c r="AR34" s="117">
        <f t="shared" si="44"/>
        <v>886340</v>
      </c>
      <c r="AS34" s="117">
        <f t="shared" si="44"/>
        <v>914334</v>
      </c>
      <c r="AT34" s="117">
        <f t="shared" si="44"/>
        <v>942981</v>
      </c>
      <c r="AU34" s="117">
        <f t="shared" si="44"/>
        <v>972279</v>
      </c>
      <c r="AV34" s="117">
        <f t="shared" si="44"/>
        <v>1002222</v>
      </c>
      <c r="AW34" s="117">
        <f t="shared" si="44"/>
        <v>1032803</v>
      </c>
      <c r="AX34" s="117">
        <f t="shared" si="44"/>
        <v>1064014</v>
      </c>
      <c r="AY34" s="117">
        <f t="shared" si="44"/>
        <v>1095842</v>
      </c>
      <c r="AZ34" s="117">
        <f t="shared" si="44"/>
        <v>1128272</v>
      </c>
      <c r="BA34" s="117">
        <f t="shared" si="44"/>
        <v>1161287</v>
      </c>
      <c r="BB34" s="117">
        <f t="shared" si="44"/>
        <v>1194865</v>
      </c>
      <c r="BC34" s="117">
        <f t="shared" si="44"/>
        <v>1228981</v>
      </c>
      <c r="BD34" s="117">
        <f t="shared" si="44"/>
        <v>1263607</v>
      </c>
    </row>
    <row r="35" spans="1:56" x14ac:dyDescent="0.2">
      <c r="A35" t="s">
        <v>142</v>
      </c>
      <c r="C35" t="s">
        <v>104</v>
      </c>
      <c r="D35" t="s">
        <v>171</v>
      </c>
      <c r="E35" s="121"/>
      <c r="F35" s="117"/>
      <c r="G35" s="117">
        <f>G34-G54</f>
        <v>185908</v>
      </c>
      <c r="H35" s="117">
        <f t="shared" ref="H35:BD35" si="45">H34-H54</f>
        <v>194859</v>
      </c>
      <c r="I35" s="117">
        <f t="shared" si="45"/>
        <v>204227</v>
      </c>
      <c r="J35" s="117">
        <f t="shared" si="45"/>
        <v>214030</v>
      </c>
      <c r="K35" s="117">
        <f t="shared" si="45"/>
        <v>224289</v>
      </c>
      <c r="L35" s="117">
        <f t="shared" si="45"/>
        <v>235025</v>
      </c>
      <c r="M35" s="117">
        <f t="shared" si="45"/>
        <v>246260</v>
      </c>
      <c r="N35" s="117">
        <f t="shared" si="45"/>
        <v>258015</v>
      </c>
      <c r="O35" s="117">
        <f t="shared" si="45"/>
        <v>270316</v>
      </c>
      <c r="P35" s="117">
        <f t="shared" si="45"/>
        <v>283187</v>
      </c>
      <c r="Q35" s="117">
        <f t="shared" si="45"/>
        <v>296656</v>
      </c>
      <c r="R35" s="117">
        <f t="shared" si="45"/>
        <v>310748</v>
      </c>
      <c r="S35" s="117">
        <f t="shared" si="45"/>
        <v>325493</v>
      </c>
      <c r="T35" s="117">
        <f t="shared" si="45"/>
        <v>340923</v>
      </c>
      <c r="U35" s="117">
        <f t="shared" si="45"/>
        <v>357068</v>
      </c>
      <c r="V35" s="117">
        <f t="shared" si="45"/>
        <v>373961</v>
      </c>
      <c r="W35" s="117">
        <f t="shared" si="45"/>
        <v>391638</v>
      </c>
      <c r="X35" s="117">
        <f t="shared" si="45"/>
        <v>410135</v>
      </c>
      <c r="Y35" s="117">
        <f t="shared" si="45"/>
        <v>429490</v>
      </c>
      <c r="Z35" s="117">
        <f t="shared" si="45"/>
        <v>449742</v>
      </c>
      <c r="AA35" s="117">
        <f t="shared" si="45"/>
        <v>470935</v>
      </c>
      <c r="AB35" s="117">
        <f t="shared" si="45"/>
        <v>493113</v>
      </c>
      <c r="AC35" s="117">
        <f t="shared" si="45"/>
        <v>516320</v>
      </c>
      <c r="AD35" s="117">
        <f t="shared" si="45"/>
        <v>540604</v>
      </c>
      <c r="AE35" s="117">
        <f t="shared" si="45"/>
        <v>566016</v>
      </c>
      <c r="AF35" s="117">
        <f t="shared" si="45"/>
        <v>589331</v>
      </c>
      <c r="AG35" s="117">
        <f t="shared" si="45"/>
        <v>611958</v>
      </c>
      <c r="AH35" s="117">
        <f t="shared" si="45"/>
        <v>633111</v>
      </c>
      <c r="AI35" s="117">
        <f t="shared" si="45"/>
        <v>654776</v>
      </c>
      <c r="AJ35" s="117">
        <f t="shared" si="45"/>
        <v>676699</v>
      </c>
      <c r="AK35" s="117">
        <f t="shared" si="45"/>
        <v>699234</v>
      </c>
      <c r="AL35" s="117">
        <f t="shared" si="45"/>
        <v>722387</v>
      </c>
      <c r="AM35" s="117">
        <f t="shared" si="45"/>
        <v>746167</v>
      </c>
      <c r="AN35" s="117">
        <f t="shared" si="45"/>
        <v>770577</v>
      </c>
      <c r="AO35" s="117">
        <f t="shared" si="45"/>
        <v>795623</v>
      </c>
      <c r="AP35" s="117">
        <f t="shared" si="45"/>
        <v>821309</v>
      </c>
      <c r="AQ35" s="117">
        <f t="shared" si="45"/>
        <v>847639</v>
      </c>
      <c r="AR35" s="117">
        <f t="shared" si="45"/>
        <v>874615</v>
      </c>
      <c r="AS35" s="117">
        <f t="shared" si="45"/>
        <v>902237</v>
      </c>
      <c r="AT35" s="117">
        <f t="shared" si="45"/>
        <v>930503</v>
      </c>
      <c r="AU35" s="117">
        <f t="shared" si="45"/>
        <v>959409</v>
      </c>
      <c r="AV35" s="117">
        <f t="shared" si="45"/>
        <v>988952</v>
      </c>
      <c r="AW35" s="117">
        <f t="shared" si="45"/>
        <v>1019127</v>
      </c>
      <c r="AX35" s="117">
        <f t="shared" si="45"/>
        <v>1049922</v>
      </c>
      <c r="AY35" s="117">
        <f t="shared" si="45"/>
        <v>1081324</v>
      </c>
      <c r="AZ35" s="117">
        <f t="shared" si="45"/>
        <v>1113321</v>
      </c>
      <c r="BA35" s="117">
        <f t="shared" si="45"/>
        <v>1145895</v>
      </c>
      <c r="BB35" s="117">
        <f t="shared" si="45"/>
        <v>1179023</v>
      </c>
      <c r="BC35" s="117">
        <f t="shared" si="45"/>
        <v>1212682</v>
      </c>
      <c r="BD35" s="117">
        <f t="shared" si="45"/>
        <v>1246843</v>
      </c>
    </row>
    <row r="36" spans="1:56" x14ac:dyDescent="0.2">
      <c r="E36" s="117"/>
      <c r="F36" s="117"/>
      <c r="G36" s="115">
        <f>G35/G34</f>
        <v>0.98694045697783062</v>
      </c>
      <c r="H36" s="115">
        <f t="shared" ref="H36:BD36" si="46">H35/H34</f>
        <v>0.98693767157284817</v>
      </c>
      <c r="I36" s="115">
        <f t="shared" si="46"/>
        <v>0.98693761175276662</v>
      </c>
      <c r="J36" s="115">
        <f t="shared" si="46"/>
        <v>0.98693645296800281</v>
      </c>
      <c r="K36" s="115">
        <f t="shared" si="46"/>
        <v>0.98693555342386186</v>
      </c>
      <c r="L36" s="115">
        <f t="shared" si="46"/>
        <v>0.98693603655054252</v>
      </c>
      <c r="M36" s="115">
        <f t="shared" si="46"/>
        <v>0.98693887038662387</v>
      </c>
      <c r="N36" s="115">
        <f t="shared" si="46"/>
        <v>0.98693722985120302</v>
      </c>
      <c r="O36" s="115">
        <f t="shared" si="46"/>
        <v>0.98693655209679654</v>
      </c>
      <c r="P36" s="115">
        <f t="shared" si="46"/>
        <v>0.98693436863969664</v>
      </c>
      <c r="Q36" s="115">
        <f t="shared" si="46"/>
        <v>0.98693538889424881</v>
      </c>
      <c r="R36" s="115">
        <f t="shared" si="46"/>
        <v>0.98693082388213282</v>
      </c>
      <c r="S36" s="115">
        <f t="shared" si="46"/>
        <v>0.9869286000169798</v>
      </c>
      <c r="T36" s="115">
        <f t="shared" si="46"/>
        <v>0.98692963715630588</v>
      </c>
      <c r="U36" s="115">
        <f t="shared" si="46"/>
        <v>0.98693186215436324</v>
      </c>
      <c r="V36" s="115">
        <f t="shared" si="46"/>
        <v>0.98693103693987805</v>
      </c>
      <c r="W36" s="115">
        <f t="shared" si="46"/>
        <v>0.98693123399794369</v>
      </c>
      <c r="X36" s="115">
        <f t="shared" si="46"/>
        <v>0.98693107713335548</v>
      </c>
      <c r="Y36" s="115">
        <f t="shared" si="46"/>
        <v>0.98692948632513589</v>
      </c>
      <c r="Z36" s="115">
        <f t="shared" si="46"/>
        <v>0.98692777469338311</v>
      </c>
      <c r="AA36" s="115">
        <f t="shared" si="46"/>
        <v>0.98692717316361156</v>
      </c>
      <c r="AB36" s="115">
        <f t="shared" si="46"/>
        <v>0.98692869322957943</v>
      </c>
      <c r="AC36" s="115">
        <f t="shared" si="46"/>
        <v>0.98692937888744892</v>
      </c>
      <c r="AD36" s="115">
        <f t="shared" si="46"/>
        <v>0.98692867731358758</v>
      </c>
      <c r="AE36" s="115">
        <f t="shared" si="46"/>
        <v>0.98692793363010078</v>
      </c>
      <c r="AF36" s="115">
        <f t="shared" si="46"/>
        <v>0.98687969509315665</v>
      </c>
      <c r="AG36" s="115">
        <f t="shared" si="46"/>
        <v>0.98684598824411596</v>
      </c>
      <c r="AH36" s="115">
        <f t="shared" si="46"/>
        <v>0.9868074660016366</v>
      </c>
      <c r="AI36" s="115">
        <f t="shared" si="46"/>
        <v>0.98679651624551457</v>
      </c>
      <c r="AJ36" s="115">
        <f t="shared" si="46"/>
        <v>0.98678980048355247</v>
      </c>
      <c r="AK36" s="115">
        <f t="shared" si="46"/>
        <v>0.98678656556547661</v>
      </c>
      <c r="AL36" s="115">
        <f t="shared" si="46"/>
        <v>0.98678390628116197</v>
      </c>
      <c r="AM36" s="115">
        <f t="shared" si="46"/>
        <v>0.9867832379612278</v>
      </c>
      <c r="AN36" s="115">
        <f t="shared" si="46"/>
        <v>0.98678063772570113</v>
      </c>
      <c r="AO36" s="115">
        <f t="shared" si="46"/>
        <v>0.98677883571897207</v>
      </c>
      <c r="AP36" s="115">
        <f t="shared" si="46"/>
        <v>0.98677545547604517</v>
      </c>
      <c r="AQ36" s="115">
        <f t="shared" si="46"/>
        <v>0.98677300724911843</v>
      </c>
      <c r="AR36" s="115">
        <f t="shared" si="46"/>
        <v>0.98677144211025114</v>
      </c>
      <c r="AS36" s="115">
        <f t="shared" si="46"/>
        <v>0.98676960498023703</v>
      </c>
      <c r="AT36" s="115">
        <f t="shared" si="46"/>
        <v>0.98676749584562151</v>
      </c>
      <c r="AU36" s="115">
        <f t="shared" si="46"/>
        <v>0.9867630587516546</v>
      </c>
      <c r="AV36" s="115">
        <f t="shared" si="46"/>
        <v>0.98675942056749899</v>
      </c>
      <c r="AW36" s="115">
        <f t="shared" si="46"/>
        <v>0.98675836534169636</v>
      </c>
      <c r="AX36" s="115">
        <f t="shared" si="46"/>
        <v>0.98675581336335805</v>
      </c>
      <c r="AY36" s="115">
        <f t="shared" si="46"/>
        <v>0.98675173975810382</v>
      </c>
      <c r="AZ36" s="115">
        <f t="shared" si="46"/>
        <v>0.98674876270970124</v>
      </c>
      <c r="BA36" s="115">
        <f t="shared" si="46"/>
        <v>0.98674573985586678</v>
      </c>
      <c r="BB36" s="115">
        <f t="shared" si="46"/>
        <v>0.98674159842325282</v>
      </c>
      <c r="BC36" s="115">
        <f t="shared" si="46"/>
        <v>0.98673779334261469</v>
      </c>
      <c r="BD36" s="115">
        <f t="shared" si="46"/>
        <v>0.9867332168941767</v>
      </c>
    </row>
    <row r="37" spans="1:56" x14ac:dyDescent="0.2">
      <c r="D37" s="2" t="s">
        <v>91</v>
      </c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</row>
    <row r="38" spans="1:56" x14ac:dyDescent="0.2">
      <c r="A38" t="s">
        <v>124</v>
      </c>
      <c r="C38" t="s">
        <v>114</v>
      </c>
      <c r="D38" t="s">
        <v>93</v>
      </c>
      <c r="E38" s="117">
        <f>E34-E32</f>
        <v>23223.355588186532</v>
      </c>
      <c r="F38" s="117">
        <f t="shared" ref="F38:BD38" si="47">F34-F32</f>
        <v>25698.355588186532</v>
      </c>
      <c r="G38" s="117">
        <f t="shared" si="47"/>
        <v>28378.355588186532</v>
      </c>
      <c r="H38" s="117">
        <f t="shared" si="47"/>
        <v>18003.177794093266</v>
      </c>
      <c r="I38" s="117">
        <f t="shared" si="47"/>
        <v>19644.652100158681</v>
      </c>
      <c r="J38" s="117">
        <f t="shared" si="47"/>
        <v>21577.297478288645</v>
      </c>
      <c r="K38" s="117">
        <f t="shared" si="47"/>
        <v>23669.838024485158</v>
      </c>
      <c r="L38" s="117">
        <f t="shared" si="47"/>
        <v>25932.582962750312</v>
      </c>
      <c r="M38" s="117">
        <f t="shared" si="47"/>
        <v>28375.226180336263</v>
      </c>
      <c r="N38" s="117">
        <f t="shared" si="47"/>
        <v>31011.826998471777</v>
      </c>
      <c r="O38" s="117">
        <f t="shared" si="47"/>
        <v>33858.290342174005</v>
      </c>
      <c r="P38" s="117">
        <f t="shared" si="47"/>
        <v>36926.393165366957</v>
      </c>
      <c r="Q38" s="117">
        <f t="shared" si="47"/>
        <v>40233.374201784667</v>
      </c>
      <c r="R38" s="117">
        <f t="shared" si="47"/>
        <v>43794.385895590414</v>
      </c>
      <c r="S38" s="117">
        <f t="shared" si="47"/>
        <v>47628.08545482764</v>
      </c>
      <c r="T38" s="117">
        <f t="shared" si="47"/>
        <v>51754.588125290989</v>
      </c>
      <c r="U38" s="117">
        <f t="shared" si="47"/>
        <v>56191.575254206313</v>
      </c>
      <c r="V38" s="117">
        <f t="shared" si="47"/>
        <v>60963.843230900296</v>
      </c>
      <c r="W38" s="117">
        <f t="shared" si="47"/>
        <v>66092.775831865903</v>
      </c>
      <c r="X38" s="117">
        <f t="shared" si="47"/>
        <v>71601.925076611747</v>
      </c>
      <c r="Y38" s="117">
        <f t="shared" si="47"/>
        <v>77518.547735255852</v>
      </c>
      <c r="Z38" s="117">
        <f t="shared" si="47"/>
        <v>83870.127351982577</v>
      </c>
      <c r="AA38" s="117">
        <f t="shared" si="47"/>
        <v>90685.943831732031</v>
      </c>
      <c r="AB38" s="117">
        <f t="shared" si="47"/>
        <v>97998.129576473671</v>
      </c>
      <c r="AC38" s="117">
        <f t="shared" si="47"/>
        <v>105839.2273757385</v>
      </c>
      <c r="AD38" s="117">
        <f t="shared" si="47"/>
        <v>114245.26573123032</v>
      </c>
      <c r="AE38" s="117">
        <f t="shared" si="47"/>
        <v>123253.77403533127</v>
      </c>
      <c r="AF38" s="117">
        <f t="shared" si="47"/>
        <v>129612.86072393536</v>
      </c>
      <c r="AG38" s="117">
        <f t="shared" si="47"/>
        <v>136379.29387155833</v>
      </c>
      <c r="AH38" s="117">
        <f t="shared" si="47"/>
        <v>141202.49055504455</v>
      </c>
      <c r="AI38" s="117">
        <f t="shared" si="47"/>
        <v>146640.49055504455</v>
      </c>
      <c r="AJ38" s="117">
        <f t="shared" si="47"/>
        <v>151596.93232910009</v>
      </c>
      <c r="AK38" s="117">
        <f t="shared" si="47"/>
        <v>156794.19583938445</v>
      </c>
      <c r="AL38" s="117">
        <f t="shared" si="47"/>
        <v>162044.95195936528</v>
      </c>
      <c r="AM38" s="117">
        <f t="shared" si="47"/>
        <v>167493.54420809541</v>
      </c>
      <c r="AN38" s="117">
        <f t="shared" si="47"/>
        <v>173149.15496459836</v>
      </c>
      <c r="AO38" s="117">
        <f t="shared" si="47"/>
        <v>179020.1598072421</v>
      </c>
      <c r="AP38" s="117">
        <f t="shared" si="47"/>
        <v>185116.13355121843</v>
      </c>
      <c r="AQ38" s="117">
        <f t="shared" si="47"/>
        <v>191444.41897469398</v>
      </c>
      <c r="AR38" s="117">
        <f t="shared" si="47"/>
        <v>198013.11956765316</v>
      </c>
      <c r="AS38" s="117">
        <f t="shared" si="47"/>
        <v>204830.59205414238</v>
      </c>
      <c r="AT38" s="117">
        <f t="shared" si="47"/>
        <v>211906.48555583425</v>
      </c>
      <c r="AU38" s="117">
        <f t="shared" si="47"/>
        <v>219502.6882294541</v>
      </c>
      <c r="AV38" s="117">
        <f t="shared" si="47"/>
        <v>227267.8659866245</v>
      </c>
      <c r="AW38" s="117">
        <f t="shared" si="47"/>
        <v>235328.39304870658</v>
      </c>
      <c r="AX38" s="117">
        <f t="shared" si="47"/>
        <v>243697.93658147869</v>
      </c>
      <c r="AY38" s="117">
        <f t="shared" si="47"/>
        <v>252387.46584964986</v>
      </c>
      <c r="AZ38" s="117">
        <f t="shared" si="47"/>
        <v>261408.2304074514</v>
      </c>
      <c r="BA38" s="117">
        <f t="shared" si="47"/>
        <v>270771.33135768422</v>
      </c>
      <c r="BB38" s="117">
        <f t="shared" si="47"/>
        <v>280486.24796261184</v>
      </c>
      <c r="BC38" s="117">
        <f t="shared" si="47"/>
        <v>290564.31821144349</v>
      </c>
      <c r="BD38" s="117">
        <f t="shared" si="47"/>
        <v>301018.70315555111</v>
      </c>
    </row>
    <row r="39" spans="1:56" x14ac:dyDescent="0.2">
      <c r="A39" t="s">
        <v>125</v>
      </c>
      <c r="C39" t="s">
        <v>105</v>
      </c>
      <c r="D39" t="s">
        <v>92</v>
      </c>
      <c r="E39" s="117">
        <f>E34-E33</f>
        <v>55053</v>
      </c>
      <c r="F39" s="117">
        <f t="shared" ref="F39:BD39" si="48">F34-F33</f>
        <v>58916</v>
      </c>
      <c r="G39" s="117">
        <f t="shared" si="48"/>
        <v>63033</v>
      </c>
      <c r="H39" s="117">
        <f t="shared" si="48"/>
        <v>56950.851998208789</v>
      </c>
      <c r="I39" s="117">
        <f t="shared" si="48"/>
        <v>60303.9469638913</v>
      </c>
      <c r="J39" s="117">
        <f t="shared" si="48"/>
        <v>63970.111575769261</v>
      </c>
      <c r="K39" s="117">
        <f t="shared" si="48"/>
        <v>67849.996766909433</v>
      </c>
      <c r="L39" s="117">
        <f t="shared" si="48"/>
        <v>71955.666998140019</v>
      </c>
      <c r="M39" s="117">
        <f t="shared" si="48"/>
        <v>76298.267114764953</v>
      </c>
      <c r="N39" s="117">
        <f t="shared" si="48"/>
        <v>80893.005037744355</v>
      </c>
      <c r="O39" s="117">
        <f t="shared" si="48"/>
        <v>85754.963644444797</v>
      </c>
      <c r="P39" s="117">
        <f t="shared" si="48"/>
        <v>90898.545883512677</v>
      </c>
      <c r="Q39" s="117">
        <f t="shared" si="48"/>
        <v>96341.081294318981</v>
      </c>
      <c r="R39" s="117">
        <f t="shared" si="48"/>
        <v>102099.25416035031</v>
      </c>
      <c r="S39" s="117">
        <f t="shared" si="48"/>
        <v>108192.70702466113</v>
      </c>
      <c r="T39" s="117">
        <f t="shared" si="48"/>
        <v>114641.08243837813</v>
      </c>
      <c r="U39" s="117">
        <f t="shared" si="48"/>
        <v>121462.66662721129</v>
      </c>
      <c r="V39" s="117">
        <f t="shared" si="48"/>
        <v>128682.39598444619</v>
      </c>
      <c r="W39" s="117">
        <f t="shared" si="48"/>
        <v>136323.08631958801</v>
      </c>
      <c r="X39" s="117">
        <f t="shared" si="48"/>
        <v>144409.67713311891</v>
      </c>
      <c r="Y39" s="117">
        <f t="shared" si="48"/>
        <v>152968.65503516601</v>
      </c>
      <c r="Z39" s="117">
        <f t="shared" si="48"/>
        <v>162027.881922987</v>
      </c>
      <c r="AA39" s="117">
        <f t="shared" si="48"/>
        <v>171618.04784165957</v>
      </c>
      <c r="AB39" s="117">
        <f t="shared" si="48"/>
        <v>181769.71640074003</v>
      </c>
      <c r="AC39" s="117">
        <f t="shared" si="48"/>
        <v>192515.96405762195</v>
      </c>
      <c r="AD39" s="117">
        <f t="shared" si="48"/>
        <v>203892.03009676706</v>
      </c>
      <c r="AE39" s="117">
        <f t="shared" si="48"/>
        <v>215936.74221950758</v>
      </c>
      <c r="AF39" s="117">
        <f t="shared" si="48"/>
        <v>225397.58586491557</v>
      </c>
      <c r="AG39" s="117">
        <f t="shared" si="48"/>
        <v>234995.9870916924</v>
      </c>
      <c r="AH39" s="117">
        <f t="shared" si="48"/>
        <v>242711.31860194926</v>
      </c>
      <c r="AI39" s="117">
        <f t="shared" si="48"/>
        <v>250989.31860194926</v>
      </c>
      <c r="AJ39" s="117">
        <f t="shared" si="48"/>
        <v>258908.72204931185</v>
      </c>
      <c r="AK39" s="117">
        <f t="shared" si="48"/>
        <v>267116.02351202624</v>
      </c>
      <c r="AL39" s="117">
        <f t="shared" si="48"/>
        <v>275465.39378532732</v>
      </c>
      <c r="AM39" s="117">
        <f t="shared" si="48"/>
        <v>284073.13228478492</v>
      </c>
      <c r="AN39" s="117">
        <f t="shared" si="48"/>
        <v>292949.13809928077</v>
      </c>
      <c r="AO39" s="117">
        <f t="shared" si="48"/>
        <v>302102.47171766718</v>
      </c>
      <c r="AP39" s="117">
        <f t="shared" si="48"/>
        <v>311545.75314655376</v>
      </c>
      <c r="AQ39" s="117">
        <f t="shared" si="48"/>
        <v>321287.22455375362</v>
      </c>
      <c r="AR39" s="117">
        <f t="shared" si="48"/>
        <v>331336.93991249765</v>
      </c>
      <c r="AS39" s="117">
        <f t="shared" si="48"/>
        <v>341706.35615826142</v>
      </c>
      <c r="AT39" s="117">
        <f t="shared" si="48"/>
        <v>352408.78511244489</v>
      </c>
      <c r="AU39" s="117">
        <f t="shared" si="48"/>
        <v>363659.84965784999</v>
      </c>
      <c r="AV39" s="117">
        <f t="shared" si="48"/>
        <v>375183.93679888546</v>
      </c>
      <c r="AW39" s="117">
        <f t="shared" si="48"/>
        <v>387090.10143312789</v>
      </c>
      <c r="AX39" s="117">
        <f t="shared" si="48"/>
        <v>399394.51839191467</v>
      </c>
      <c r="AY39" s="117">
        <f t="shared" si="48"/>
        <v>412114.6179098835</v>
      </c>
      <c r="AZ39" s="117">
        <f t="shared" si="48"/>
        <v>425268.26032318594</v>
      </c>
      <c r="BA39" s="117">
        <f t="shared" si="48"/>
        <v>438874.38624106348</v>
      </c>
      <c r="BB39" s="117">
        <f t="shared" si="48"/>
        <v>452950.06487866165</v>
      </c>
      <c r="BC39" s="117">
        <f t="shared" si="48"/>
        <v>467517.88418954052</v>
      </c>
      <c r="BD39" s="117">
        <f t="shared" si="48"/>
        <v>482599.48971839342</v>
      </c>
    </row>
    <row r="40" spans="1:56" x14ac:dyDescent="0.2">
      <c r="A40" t="s">
        <v>131</v>
      </c>
      <c r="C40" t="s">
        <v>115</v>
      </c>
      <c r="D40" t="s">
        <v>173</v>
      </c>
      <c r="E40" s="117"/>
      <c r="F40" s="117"/>
      <c r="G40" s="117">
        <f>G35-G32</f>
        <v>25918.355588186532</v>
      </c>
      <c r="H40" s="117">
        <f t="shared" ref="H40:BD40" si="49">H35-H32</f>
        <v>15424.177794093266</v>
      </c>
      <c r="I40" s="117">
        <f t="shared" si="49"/>
        <v>16941.652100158681</v>
      </c>
      <c r="J40" s="117">
        <f t="shared" si="49"/>
        <v>18744.297478288645</v>
      </c>
      <c r="K40" s="117">
        <f t="shared" si="49"/>
        <v>20700.838024485158</v>
      </c>
      <c r="L40" s="117">
        <f t="shared" si="49"/>
        <v>22821.582962750312</v>
      </c>
      <c r="M40" s="117">
        <f t="shared" si="49"/>
        <v>25116.226180336263</v>
      </c>
      <c r="N40" s="117">
        <f t="shared" si="49"/>
        <v>27596.826998471777</v>
      </c>
      <c r="O40" s="117">
        <f t="shared" si="49"/>
        <v>30280.290342174005</v>
      </c>
      <c r="P40" s="117">
        <f t="shared" si="49"/>
        <v>33177.393165366957</v>
      </c>
      <c r="Q40" s="117">
        <f t="shared" si="49"/>
        <v>36306.374201784667</v>
      </c>
      <c r="R40" s="117">
        <f t="shared" si="49"/>
        <v>39679.385895590414</v>
      </c>
      <c r="S40" s="117">
        <f t="shared" si="49"/>
        <v>43317.08545482764</v>
      </c>
      <c r="T40" s="117">
        <f t="shared" si="49"/>
        <v>47239.588125290989</v>
      </c>
      <c r="U40" s="117">
        <f t="shared" si="49"/>
        <v>51463.575254206313</v>
      </c>
      <c r="V40" s="117">
        <f t="shared" si="49"/>
        <v>56011.843230900296</v>
      </c>
      <c r="W40" s="117">
        <f t="shared" si="49"/>
        <v>60906.775831865903</v>
      </c>
      <c r="X40" s="117">
        <f t="shared" si="49"/>
        <v>66170.925076611747</v>
      </c>
      <c r="Y40" s="117">
        <f t="shared" si="49"/>
        <v>71830.547735255852</v>
      </c>
      <c r="Z40" s="117">
        <f t="shared" si="49"/>
        <v>77913.127351982577</v>
      </c>
      <c r="AA40" s="117">
        <f t="shared" si="49"/>
        <v>84447.943831732031</v>
      </c>
      <c r="AB40" s="117">
        <f t="shared" si="49"/>
        <v>91467.129576473671</v>
      </c>
      <c r="AC40" s="117">
        <f t="shared" si="49"/>
        <v>99001.227375738497</v>
      </c>
      <c r="AD40" s="117">
        <f t="shared" si="49"/>
        <v>107085.26573123032</v>
      </c>
      <c r="AE40" s="117">
        <f t="shared" si="49"/>
        <v>115756.77403533127</v>
      </c>
      <c r="AF40" s="117">
        <f t="shared" si="49"/>
        <v>121777.86072393536</v>
      </c>
      <c r="AG40" s="117">
        <f t="shared" si="49"/>
        <v>128222.29387155833</v>
      </c>
      <c r="AH40" s="117">
        <f t="shared" si="49"/>
        <v>132738.49055504455</v>
      </c>
      <c r="AI40" s="117">
        <f t="shared" si="49"/>
        <v>137879.49055504455</v>
      </c>
      <c r="AJ40" s="117">
        <f t="shared" si="49"/>
        <v>142537.93232910009</v>
      </c>
      <c r="AK40" s="117">
        <f t="shared" si="49"/>
        <v>147431.19583938445</v>
      </c>
      <c r="AL40" s="117">
        <f t="shared" si="49"/>
        <v>152369.95195936528</v>
      </c>
      <c r="AM40" s="117">
        <f t="shared" si="49"/>
        <v>157499.54420809541</v>
      </c>
      <c r="AN40" s="117">
        <f t="shared" si="49"/>
        <v>162826.15496459836</v>
      </c>
      <c r="AO40" s="117">
        <f t="shared" si="49"/>
        <v>168360.1598072421</v>
      </c>
      <c r="AP40" s="117">
        <f t="shared" si="49"/>
        <v>174109.13355121843</v>
      </c>
      <c r="AQ40" s="117">
        <f t="shared" si="49"/>
        <v>180082.41897469398</v>
      </c>
      <c r="AR40" s="117">
        <f t="shared" si="49"/>
        <v>186288.11956765316</v>
      </c>
      <c r="AS40" s="117">
        <f t="shared" si="49"/>
        <v>192733.59205414238</v>
      </c>
      <c r="AT40" s="117">
        <f t="shared" si="49"/>
        <v>199428.48555583425</v>
      </c>
      <c r="AU40" s="117">
        <f t="shared" si="49"/>
        <v>206632.6882294541</v>
      </c>
      <c r="AV40" s="117">
        <f t="shared" si="49"/>
        <v>213997.8659866245</v>
      </c>
      <c r="AW40" s="117">
        <f t="shared" si="49"/>
        <v>221652.39304870658</v>
      </c>
      <c r="AX40" s="117">
        <f t="shared" si="49"/>
        <v>229605.93658147869</v>
      </c>
      <c r="AY40" s="117">
        <f t="shared" si="49"/>
        <v>237869.46584964986</v>
      </c>
      <c r="AZ40" s="117">
        <f t="shared" si="49"/>
        <v>246457.2304074514</v>
      </c>
      <c r="BA40" s="117">
        <f t="shared" si="49"/>
        <v>255379.33135768422</v>
      </c>
      <c r="BB40" s="117">
        <f t="shared" si="49"/>
        <v>264644.24796261184</v>
      </c>
      <c r="BC40" s="117">
        <f t="shared" si="49"/>
        <v>274265.31821144349</v>
      </c>
      <c r="BD40" s="117">
        <f t="shared" si="49"/>
        <v>284254.70315555111</v>
      </c>
    </row>
    <row r="42" spans="1:56" x14ac:dyDescent="0.2">
      <c r="D42" s="2" t="s">
        <v>94</v>
      </c>
    </row>
    <row r="43" spans="1:56" x14ac:dyDescent="0.2">
      <c r="A43" t="s">
        <v>126</v>
      </c>
      <c r="C43" t="s">
        <v>128</v>
      </c>
      <c r="D43" t="s">
        <v>93</v>
      </c>
      <c r="E43" s="115">
        <f>E34/E32</f>
        <v>1.1567063524303069</v>
      </c>
      <c r="F43" s="115">
        <f t="shared" ref="F43:BD43" si="50">F34/F32</f>
        <v>1.1668695734825656</v>
      </c>
      <c r="G43" s="115">
        <f t="shared" si="50"/>
        <v>1.1773762026443451</v>
      </c>
      <c r="H43" s="115">
        <f t="shared" si="50"/>
        <v>1.1003326866701162</v>
      </c>
      <c r="I43" s="115">
        <f t="shared" si="50"/>
        <v>1.1048915588990147</v>
      </c>
      <c r="J43" s="115">
        <f t="shared" si="50"/>
        <v>1.1104909227847324</v>
      </c>
      <c r="K43" s="115">
        <f t="shared" si="50"/>
        <v>1.1162633317910295</v>
      </c>
      <c r="L43" s="115">
        <f t="shared" si="50"/>
        <v>1.1222062458975304</v>
      </c>
      <c r="M43" s="115">
        <f t="shared" si="50"/>
        <v>1.1283112144205127</v>
      </c>
      <c r="N43" s="115">
        <f t="shared" si="50"/>
        <v>1.1345893277188084</v>
      </c>
      <c r="O43" s="115">
        <f t="shared" si="50"/>
        <v>1.1410552221185732</v>
      </c>
      <c r="P43" s="115">
        <f t="shared" si="50"/>
        <v>1.1476998969475267</v>
      </c>
      <c r="Q43" s="115">
        <f t="shared" si="50"/>
        <v>1.1545359401936213</v>
      </c>
      <c r="R43" s="115">
        <f t="shared" si="50"/>
        <v>1.1615619943322608</v>
      </c>
      <c r="S43" s="115">
        <f t="shared" si="50"/>
        <v>1.1687886279436619</v>
      </c>
      <c r="T43" s="115">
        <f t="shared" si="50"/>
        <v>1.1762257793006385</v>
      </c>
      <c r="U43" s="115">
        <f t="shared" si="50"/>
        <v>1.183870293438805</v>
      </c>
      <c r="V43" s="115">
        <f t="shared" si="50"/>
        <v>1.1917408552058948</v>
      </c>
      <c r="W43" s="115">
        <f t="shared" si="50"/>
        <v>1.1998383309531919</v>
      </c>
      <c r="X43" s="115">
        <f t="shared" si="50"/>
        <v>1.2081668706028668</v>
      </c>
      <c r="Y43" s="115">
        <f t="shared" si="50"/>
        <v>1.2167384288165706</v>
      </c>
      <c r="Z43" s="115">
        <f t="shared" si="50"/>
        <v>1.2255610941525139</v>
      </c>
      <c r="AA43" s="115">
        <f t="shared" si="50"/>
        <v>1.2346416067094608</v>
      </c>
      <c r="AB43" s="115">
        <f t="shared" si="50"/>
        <v>1.2439913784576868</v>
      </c>
      <c r="AC43" s="115">
        <f t="shared" si="50"/>
        <v>1.2536172209799732</v>
      </c>
      <c r="AD43" s="115">
        <f t="shared" si="50"/>
        <v>1.2635301699796933</v>
      </c>
      <c r="AE43" s="115">
        <f t="shared" si="50"/>
        <v>1.2737395858380542</v>
      </c>
      <c r="AF43" s="115">
        <f t="shared" si="50"/>
        <v>1.2772152507084462</v>
      </c>
      <c r="AG43" s="115">
        <f t="shared" si="50"/>
        <v>1.2819293513870709</v>
      </c>
      <c r="AH43" s="115">
        <f t="shared" si="50"/>
        <v>1.2821947406976359</v>
      </c>
      <c r="AI43" s="115">
        <f t="shared" si="50"/>
        <v>1.2836941009961693</v>
      </c>
      <c r="AJ43" s="115">
        <f t="shared" si="50"/>
        <v>1.2838037841097396</v>
      </c>
      <c r="AK43" s="115">
        <f t="shared" si="50"/>
        <v>1.2841489652773597</v>
      </c>
      <c r="AL43" s="115">
        <f t="shared" si="50"/>
        <v>1.2842808868899191</v>
      </c>
      <c r="AM43" s="115">
        <f t="shared" si="50"/>
        <v>1.284529988128484</v>
      </c>
      <c r="AN43" s="115">
        <f t="shared" si="50"/>
        <v>1.2849015453931822</v>
      </c>
      <c r="AO43" s="115">
        <f t="shared" si="50"/>
        <v>1.2853989561253607</v>
      </c>
      <c r="AP43" s="115">
        <f t="shared" si="50"/>
        <v>1.2860262233472946</v>
      </c>
      <c r="AQ43" s="115">
        <f t="shared" si="50"/>
        <v>1.2867838089179688</v>
      </c>
      <c r="AR43" s="115">
        <f t="shared" si="50"/>
        <v>1.2876730884652923</v>
      </c>
      <c r="AS43" s="115">
        <f t="shared" si="50"/>
        <v>1.28869571274811</v>
      </c>
      <c r="AT43" s="115">
        <f t="shared" si="50"/>
        <v>1.2898562066781198</v>
      </c>
      <c r="AU43" s="115">
        <f t="shared" si="50"/>
        <v>1.2915908548094175</v>
      </c>
      <c r="AV43" s="115">
        <f t="shared" si="50"/>
        <v>1.2932662153947576</v>
      </c>
      <c r="AW43" s="115">
        <f t="shared" si="50"/>
        <v>1.2950920204824521</v>
      </c>
      <c r="AX43" s="115">
        <f t="shared" si="50"/>
        <v>1.2970780988560811</v>
      </c>
      <c r="AY43" s="115">
        <f t="shared" si="50"/>
        <v>1.2992306705706327</v>
      </c>
      <c r="AZ43" s="115">
        <f t="shared" si="50"/>
        <v>1.3015562993598417</v>
      </c>
      <c r="BA43" s="115">
        <f t="shared" si="50"/>
        <v>1.3040612769570954</v>
      </c>
      <c r="BB43" s="115">
        <f t="shared" si="50"/>
        <v>1.3067506187535982</v>
      </c>
      <c r="BC43" s="115">
        <f t="shared" si="50"/>
        <v>1.3096325159711018</v>
      </c>
      <c r="BD43" s="115">
        <f t="shared" si="50"/>
        <v>1.3127180167703563</v>
      </c>
    </row>
    <row r="44" spans="1:56" x14ac:dyDescent="0.2">
      <c r="A44" t="s">
        <v>127</v>
      </c>
      <c r="C44" t="s">
        <v>129</v>
      </c>
      <c r="D44" t="s">
        <v>92</v>
      </c>
      <c r="E44" s="115">
        <f>E34/E33</f>
        <v>1.473098043259687</v>
      </c>
      <c r="F44" s="115">
        <f t="shared" ref="F44:BD44" si="51">F34/F33</f>
        <v>1.4877757999751624</v>
      </c>
      <c r="G44" s="115">
        <f t="shared" si="51"/>
        <v>1.5029161846252044</v>
      </c>
      <c r="H44" s="115">
        <f t="shared" si="51"/>
        <v>1.4053812238930401</v>
      </c>
      <c r="I44" s="115">
        <f t="shared" si="51"/>
        <v>1.4112771619723039</v>
      </c>
      <c r="J44" s="115">
        <f t="shared" si="51"/>
        <v>1.4183982148226011</v>
      </c>
      <c r="K44" s="115">
        <f t="shared" si="51"/>
        <v>1.4256373293108588</v>
      </c>
      <c r="L44" s="115">
        <f t="shared" si="51"/>
        <v>1.4329974895244353</v>
      </c>
      <c r="M44" s="115">
        <f t="shared" si="51"/>
        <v>1.4404684464954625</v>
      </c>
      <c r="N44" s="115">
        <f t="shared" si="51"/>
        <v>1.4480688573256491</v>
      </c>
      <c r="O44" s="115">
        <f t="shared" si="51"/>
        <v>1.4558063297527499</v>
      </c>
      <c r="P44" s="115">
        <f t="shared" si="51"/>
        <v>1.4636794856022763</v>
      </c>
      <c r="Q44" s="115">
        <f t="shared" si="51"/>
        <v>1.4717008237331999</v>
      </c>
      <c r="R44" s="115">
        <f t="shared" si="51"/>
        <v>1.4798714826035158</v>
      </c>
      <c r="S44" s="115">
        <f t="shared" si="51"/>
        <v>1.4882093577997442</v>
      </c>
      <c r="T44" s="115">
        <f t="shared" si="51"/>
        <v>1.4967184295594824</v>
      </c>
      <c r="U44" s="115">
        <f t="shared" si="51"/>
        <v>1.5053925101550798</v>
      </c>
      <c r="V44" s="115">
        <f t="shared" si="51"/>
        <v>1.5142552266566385</v>
      </c>
      <c r="W44" s="115">
        <f t="shared" si="51"/>
        <v>1.523311355778322</v>
      </c>
      <c r="X44" s="115">
        <f t="shared" si="51"/>
        <v>1.5325698313294136</v>
      </c>
      <c r="Y44" s="115">
        <f t="shared" si="51"/>
        <v>1.5420396516430999</v>
      </c>
      <c r="Z44" s="115">
        <f t="shared" si="51"/>
        <v>1.5517324379188573</v>
      </c>
      <c r="AA44" s="115">
        <f t="shared" si="51"/>
        <v>1.5616601748045833</v>
      </c>
      <c r="AB44" s="115">
        <f t="shared" si="51"/>
        <v>1.5718289455270775</v>
      </c>
      <c r="AC44" s="115">
        <f t="shared" si="51"/>
        <v>1.582248907066288</v>
      </c>
      <c r="AD44" s="115">
        <f t="shared" si="51"/>
        <v>1.592930066833139</v>
      </c>
      <c r="AE44" s="115">
        <f t="shared" si="51"/>
        <v>1.6038900444896595</v>
      </c>
      <c r="AF44" s="115">
        <f t="shared" si="51"/>
        <v>1.6062849271079169</v>
      </c>
      <c r="AG44" s="115">
        <f t="shared" si="51"/>
        <v>1.6101905624369739</v>
      </c>
      <c r="AH44" s="115">
        <f t="shared" si="51"/>
        <v>1.6085069408957609</v>
      </c>
      <c r="AI44" s="115">
        <f t="shared" si="51"/>
        <v>1.6083886297733903</v>
      </c>
      <c r="AJ44" s="115">
        <f t="shared" si="51"/>
        <v>1.6065577135150322</v>
      </c>
      <c r="AK44" s="115">
        <f t="shared" si="51"/>
        <v>1.6050453762174794</v>
      </c>
      <c r="AL44" s="115">
        <f t="shared" si="51"/>
        <v>1.6033014482280559</v>
      </c>
      <c r="AM44" s="115">
        <f t="shared" si="51"/>
        <v>1.6017378367709945</v>
      </c>
      <c r="AN44" s="115">
        <f t="shared" si="51"/>
        <v>1.6003660634149788</v>
      </c>
      <c r="AO44" s="115">
        <f t="shared" si="51"/>
        <v>1.599195039814181</v>
      </c>
      <c r="AP44" s="115">
        <f t="shared" si="51"/>
        <v>1.5982403085217503</v>
      </c>
      <c r="AQ44" s="115">
        <f t="shared" si="51"/>
        <v>1.5975060324372734</v>
      </c>
      <c r="AR44" s="115">
        <f t="shared" si="51"/>
        <v>1.5970002036750188</v>
      </c>
      <c r="AS44" s="115">
        <f t="shared" si="51"/>
        <v>1.5967339506450746</v>
      </c>
      <c r="AT44" s="115">
        <f t="shared" si="51"/>
        <v>1.5967242891363311</v>
      </c>
      <c r="AU44" s="115">
        <f t="shared" si="51"/>
        <v>1.5975162783711452</v>
      </c>
      <c r="AV44" s="115">
        <f t="shared" si="51"/>
        <v>1.5983431609933223</v>
      </c>
      <c r="AW44" s="115">
        <f t="shared" si="51"/>
        <v>1.599477108622509</v>
      </c>
      <c r="AX44" s="115">
        <f t="shared" si="51"/>
        <v>1.6009371218333182</v>
      </c>
      <c r="AY44" s="115">
        <f t="shared" si="51"/>
        <v>1.6027469846974274</v>
      </c>
      <c r="AZ44" s="115">
        <f t="shared" si="51"/>
        <v>1.6049302959877438</v>
      </c>
      <c r="BA44" s="115">
        <f t="shared" si="51"/>
        <v>1.6075120753463372</v>
      </c>
      <c r="BB44" s="115">
        <f t="shared" si="51"/>
        <v>1.6105148224365948</v>
      </c>
      <c r="BC44" s="115">
        <f t="shared" si="51"/>
        <v>1.6139731189631428</v>
      </c>
      <c r="BD44" s="115">
        <f t="shared" si="51"/>
        <v>1.6179191408087528</v>
      </c>
    </row>
    <row r="45" spans="1:56" s="94" customFormat="1" x14ac:dyDescent="0.2">
      <c r="A45" s="94" t="s">
        <v>132</v>
      </c>
      <c r="C45" s="94" t="s">
        <v>130</v>
      </c>
      <c r="D45" s="94" t="s">
        <v>173</v>
      </c>
      <c r="G45" s="124">
        <f>G35/G32</f>
        <v>1.1620002074726328</v>
      </c>
      <c r="H45" s="124">
        <f t="shared" ref="H45:BD45" si="52">H35/H32</f>
        <v>1.085959779737701</v>
      </c>
      <c r="I45" s="124">
        <f t="shared" si="52"/>
        <v>1.0904590363855848</v>
      </c>
      <c r="J45" s="124">
        <f t="shared" si="52"/>
        <v>1.0959839723863283</v>
      </c>
      <c r="K45" s="124">
        <f t="shared" si="52"/>
        <v>1.1016799691279437</v>
      </c>
      <c r="L45" s="124">
        <f t="shared" si="52"/>
        <v>1.107545784518372</v>
      </c>
      <c r="M45" s="124">
        <f t="shared" si="52"/>
        <v>1.1135741954047407</v>
      </c>
      <c r="N45" s="124">
        <f t="shared" si="52"/>
        <v>1.1197684481175396</v>
      </c>
      <c r="O45" s="124">
        <f t="shared" si="52"/>
        <v>1.1261491066697491</v>
      </c>
      <c r="P45" s="124">
        <f t="shared" si="52"/>
        <v>1.1327044731817522</v>
      </c>
      <c r="Q45" s="124">
        <f t="shared" si="52"/>
        <v>1.1394523771273788</v>
      </c>
      <c r="R45" s="124">
        <f t="shared" si="52"/>
        <v>1.1463813360565116</v>
      </c>
      <c r="S45" s="124">
        <f t="shared" si="52"/>
        <v>1.153510924292205</v>
      </c>
      <c r="T45" s="124">
        <f t="shared" si="52"/>
        <v>1.1608520815790724</v>
      </c>
      <c r="U45" s="124">
        <f t="shared" si="52"/>
        <v>1.1683993132527923</v>
      </c>
      <c r="V45" s="124">
        <f t="shared" si="52"/>
        <v>1.1761660379919707</v>
      </c>
      <c r="W45" s="124">
        <f t="shared" si="52"/>
        <v>1.1841579245656668</v>
      </c>
      <c r="X45" s="124">
        <f t="shared" si="52"/>
        <v>1.1923774309609227</v>
      </c>
      <c r="Y45" s="124">
        <f t="shared" si="52"/>
        <v>1.2008350325439909</v>
      </c>
      <c r="Z45" s="124">
        <f t="shared" si="52"/>
        <v>1.2095402834027285</v>
      </c>
      <c r="AA45" s="124">
        <f t="shared" si="52"/>
        <v>1.2185013507799476</v>
      </c>
      <c r="AB45" s="124">
        <f t="shared" si="52"/>
        <v>1.2277307855301081</v>
      </c>
      <c r="AC45" s="124">
        <f t="shared" si="52"/>
        <v>1.2372316652643747</v>
      </c>
      <c r="AD45" s="124">
        <f t="shared" si="52"/>
        <v>1.2470141594038711</v>
      </c>
      <c r="AE45" s="124">
        <f t="shared" si="52"/>
        <v>1.2570891774340112</v>
      </c>
      <c r="AF45" s="124">
        <f t="shared" si="52"/>
        <v>1.2604577971874811</v>
      </c>
      <c r="AG45" s="124">
        <f t="shared" si="52"/>
        <v>1.2650668376287126</v>
      </c>
      <c r="AH45" s="124">
        <f t="shared" si="52"/>
        <v>1.2652793429884595</v>
      </c>
      <c r="AI45" s="124">
        <f t="shared" si="52"/>
        <v>1.2667448667879375</v>
      </c>
      <c r="AJ45" s="124">
        <f t="shared" si="52"/>
        <v>1.2668444799816796</v>
      </c>
      <c r="AK45" s="124">
        <f t="shared" si="52"/>
        <v>1.2671809471205062</v>
      </c>
      <c r="AL45" s="124">
        <f t="shared" si="52"/>
        <v>1.2673077103274695</v>
      </c>
      <c r="AM45" s="124">
        <f t="shared" si="52"/>
        <v>1.2675526609437229</v>
      </c>
      <c r="AN45" s="124">
        <f t="shared" si="52"/>
        <v>1.2679159663778232</v>
      </c>
      <c r="AO45" s="124">
        <f t="shared" si="52"/>
        <v>1.2684044853597656</v>
      </c>
      <c r="AP45" s="124">
        <f t="shared" si="52"/>
        <v>1.2690191122976648</v>
      </c>
      <c r="AQ45" s="124">
        <f t="shared" si="52"/>
        <v>1.2697635288054592</v>
      </c>
      <c r="AR45" s="124">
        <f t="shared" si="52"/>
        <v>1.2706390304714574</v>
      </c>
      <c r="AS45" s="124">
        <f t="shared" si="52"/>
        <v>1.2716457594081774</v>
      </c>
      <c r="AT45" s="124">
        <f t="shared" si="52"/>
        <v>1.2727881790647009</v>
      </c>
      <c r="AU45" s="124">
        <f t="shared" si="52"/>
        <v>1.274494142547405</v>
      </c>
      <c r="AV45" s="124">
        <f t="shared" si="52"/>
        <v>1.2761426213424534</v>
      </c>
      <c r="AW45" s="124">
        <f t="shared" si="52"/>
        <v>1.2779428850983392</v>
      </c>
      <c r="AX45" s="124">
        <f t="shared" si="52"/>
        <v>1.2798993544325303</v>
      </c>
      <c r="AY45" s="124">
        <f t="shared" si="52"/>
        <v>1.2820181245326596</v>
      </c>
      <c r="AZ45" s="124">
        <f t="shared" si="52"/>
        <v>1.2843090679903413</v>
      </c>
      <c r="BA45" s="124">
        <f t="shared" si="52"/>
        <v>1.2867769095484156</v>
      </c>
      <c r="BB45" s="124">
        <f t="shared" si="52"/>
        <v>1.2894251942895003</v>
      </c>
      <c r="BC45" s="124">
        <f t="shared" si="52"/>
        <v>1.2922638988990616</v>
      </c>
      <c r="BD45" s="124">
        <f t="shared" si="52"/>
        <v>1.2953024715627575</v>
      </c>
    </row>
    <row r="49" spans="1:56" x14ac:dyDescent="0.2">
      <c r="A49" s="2" t="s">
        <v>174</v>
      </c>
    </row>
    <row r="50" spans="1:56" x14ac:dyDescent="0.2">
      <c r="A50" t="s">
        <v>138</v>
      </c>
      <c r="C50" t="s">
        <v>133</v>
      </c>
      <c r="F50" s="117">
        <f>ROUND(F29/F5*F6,0)</f>
        <v>8257</v>
      </c>
      <c r="G50" s="117">
        <f t="shared" ref="G50:BD50" si="53">ROUND(G29/G5*G6,0)</f>
        <v>8656</v>
      </c>
      <c r="H50" s="117">
        <f t="shared" si="53"/>
        <v>9072</v>
      </c>
      <c r="I50" s="117">
        <f t="shared" si="53"/>
        <v>9509</v>
      </c>
      <c r="J50" s="117">
        <f t="shared" si="53"/>
        <v>9965</v>
      </c>
      <c r="K50" s="117">
        <f t="shared" si="53"/>
        <v>10443</v>
      </c>
      <c r="L50" s="117">
        <f t="shared" si="53"/>
        <v>10944</v>
      </c>
      <c r="M50" s="117">
        <f t="shared" si="53"/>
        <v>11467</v>
      </c>
      <c r="N50" s="117">
        <f t="shared" si="53"/>
        <v>12015</v>
      </c>
      <c r="O50" s="117">
        <f t="shared" si="53"/>
        <v>12588</v>
      </c>
      <c r="P50" s="117">
        <f t="shared" si="53"/>
        <v>13188</v>
      </c>
      <c r="Q50" s="117">
        <f t="shared" si="53"/>
        <v>13816</v>
      </c>
      <c r="R50" s="117">
        <f t="shared" si="53"/>
        <v>14472</v>
      </c>
      <c r="S50" s="117">
        <f t="shared" si="53"/>
        <v>15159</v>
      </c>
      <c r="T50" s="117">
        <f t="shared" si="53"/>
        <v>15879</v>
      </c>
      <c r="U50" s="117">
        <f t="shared" si="53"/>
        <v>16630</v>
      </c>
      <c r="V50" s="117">
        <f t="shared" si="53"/>
        <v>17418</v>
      </c>
      <c r="W50" s="117">
        <f t="shared" si="53"/>
        <v>18241</v>
      </c>
      <c r="X50" s="117">
        <f t="shared" si="53"/>
        <v>19104</v>
      </c>
      <c r="Y50" s="117">
        <f t="shared" si="53"/>
        <v>20005</v>
      </c>
      <c r="Z50" s="117">
        <f t="shared" si="53"/>
        <v>20949</v>
      </c>
      <c r="AA50" s="117">
        <f t="shared" si="53"/>
        <v>21937</v>
      </c>
      <c r="AB50" s="117">
        <f t="shared" si="53"/>
        <v>22970</v>
      </c>
      <c r="AC50" s="117">
        <f t="shared" si="53"/>
        <v>24051</v>
      </c>
      <c r="AD50" s="117">
        <f t="shared" si="53"/>
        <v>25183</v>
      </c>
      <c r="AE50" s="117">
        <f t="shared" si="53"/>
        <v>26367</v>
      </c>
      <c r="AF50" s="117">
        <f t="shared" si="53"/>
        <v>27529</v>
      </c>
      <c r="AG50" s="117">
        <f t="shared" si="53"/>
        <v>28624</v>
      </c>
      <c r="AH50" s="117">
        <f t="shared" si="53"/>
        <v>29669</v>
      </c>
      <c r="AI50" s="117">
        <f t="shared" si="53"/>
        <v>30690</v>
      </c>
      <c r="AJ50" s="117">
        <f t="shared" si="53"/>
        <v>31729</v>
      </c>
      <c r="AK50" s="117">
        <f t="shared" si="53"/>
        <v>32788</v>
      </c>
      <c r="AL50" s="117">
        <f t="shared" si="53"/>
        <v>33877</v>
      </c>
      <c r="AM50" s="117">
        <f t="shared" si="53"/>
        <v>34996</v>
      </c>
      <c r="AN50" s="117">
        <f t="shared" si="53"/>
        <v>36145</v>
      </c>
      <c r="AO50" s="117">
        <f t="shared" si="53"/>
        <v>37322</v>
      </c>
      <c r="AP50" s="117">
        <f t="shared" si="53"/>
        <v>38532</v>
      </c>
      <c r="AQ50" s="117">
        <f t="shared" si="53"/>
        <v>39772</v>
      </c>
      <c r="AR50" s="117">
        <f t="shared" si="53"/>
        <v>41042</v>
      </c>
      <c r="AS50" s="117">
        <f t="shared" si="53"/>
        <v>42343</v>
      </c>
      <c r="AT50" s="117">
        <f t="shared" si="53"/>
        <v>43675</v>
      </c>
      <c r="AU50" s="117">
        <f t="shared" si="53"/>
        <v>45037</v>
      </c>
      <c r="AV50" s="117">
        <f t="shared" si="53"/>
        <v>46430</v>
      </c>
      <c r="AW50" s="117">
        <f t="shared" si="53"/>
        <v>47854</v>
      </c>
      <c r="AX50" s="117">
        <f t="shared" si="53"/>
        <v>49307</v>
      </c>
      <c r="AY50" s="117">
        <f t="shared" si="53"/>
        <v>50789</v>
      </c>
      <c r="AZ50" s="117">
        <f t="shared" si="53"/>
        <v>52300</v>
      </c>
      <c r="BA50" s="117">
        <f t="shared" si="53"/>
        <v>53840</v>
      </c>
      <c r="BB50" s="117">
        <f t="shared" si="53"/>
        <v>55406</v>
      </c>
      <c r="BC50" s="117">
        <f t="shared" si="53"/>
        <v>56997</v>
      </c>
      <c r="BD50" s="117">
        <f t="shared" si="53"/>
        <v>58614</v>
      </c>
    </row>
    <row r="51" spans="1:56" x14ac:dyDescent="0.2">
      <c r="A51" t="s">
        <v>139</v>
      </c>
      <c r="C51" t="s">
        <v>134</v>
      </c>
      <c r="F51" s="117">
        <f>F29</f>
        <v>10640</v>
      </c>
      <c r="G51" s="117">
        <f t="shared" ref="G51:BD51" si="54">G29</f>
        <v>11154</v>
      </c>
      <c r="H51" s="117">
        <f t="shared" si="54"/>
        <v>11691</v>
      </c>
      <c r="I51" s="117">
        <f t="shared" si="54"/>
        <v>12254</v>
      </c>
      <c r="J51" s="117">
        <f t="shared" si="54"/>
        <v>12842</v>
      </c>
      <c r="K51" s="117">
        <f t="shared" si="54"/>
        <v>13458</v>
      </c>
      <c r="L51" s="117">
        <f t="shared" si="54"/>
        <v>14103</v>
      </c>
      <c r="M51" s="117">
        <f t="shared" si="54"/>
        <v>14777</v>
      </c>
      <c r="N51" s="117">
        <f t="shared" si="54"/>
        <v>15483</v>
      </c>
      <c r="O51" s="117">
        <f t="shared" si="54"/>
        <v>16222</v>
      </c>
      <c r="P51" s="117">
        <f t="shared" si="54"/>
        <v>16995</v>
      </c>
      <c r="Q51" s="117">
        <f t="shared" si="54"/>
        <v>17804</v>
      </c>
      <c r="R51" s="117">
        <f t="shared" si="54"/>
        <v>18650</v>
      </c>
      <c r="S51" s="117">
        <f t="shared" si="54"/>
        <v>19535</v>
      </c>
      <c r="T51" s="117">
        <f t="shared" si="54"/>
        <v>20462</v>
      </c>
      <c r="U51" s="117">
        <f t="shared" si="54"/>
        <v>21431</v>
      </c>
      <c r="V51" s="117">
        <f t="shared" si="54"/>
        <v>22446</v>
      </c>
      <c r="W51" s="117">
        <f t="shared" si="54"/>
        <v>23507</v>
      </c>
      <c r="X51" s="117">
        <f t="shared" si="54"/>
        <v>24618</v>
      </c>
      <c r="Y51" s="117">
        <f t="shared" si="54"/>
        <v>25780</v>
      </c>
      <c r="Z51" s="117">
        <f t="shared" si="54"/>
        <v>26996</v>
      </c>
      <c r="AA51" s="117">
        <f t="shared" si="54"/>
        <v>28269</v>
      </c>
      <c r="AB51" s="117">
        <f t="shared" si="54"/>
        <v>29601</v>
      </c>
      <c r="AC51" s="117">
        <f t="shared" si="54"/>
        <v>30994</v>
      </c>
      <c r="AD51" s="117">
        <f t="shared" si="54"/>
        <v>32452</v>
      </c>
      <c r="AE51" s="117">
        <f t="shared" si="54"/>
        <v>33978</v>
      </c>
      <c r="AF51" s="117">
        <f t="shared" si="54"/>
        <v>35475</v>
      </c>
      <c r="AG51" s="117">
        <f t="shared" si="54"/>
        <v>36887</v>
      </c>
      <c r="AH51" s="117">
        <f t="shared" si="54"/>
        <v>38233</v>
      </c>
      <c r="AI51" s="117">
        <f t="shared" si="54"/>
        <v>39549</v>
      </c>
      <c r="AJ51" s="117">
        <f t="shared" si="54"/>
        <v>40888</v>
      </c>
      <c r="AK51" s="117">
        <f t="shared" si="54"/>
        <v>42253</v>
      </c>
      <c r="AL51" s="117">
        <f t="shared" si="54"/>
        <v>43656</v>
      </c>
      <c r="AM51" s="117">
        <f t="shared" si="54"/>
        <v>45098</v>
      </c>
      <c r="AN51" s="117">
        <f t="shared" si="54"/>
        <v>46578</v>
      </c>
      <c r="AO51" s="117">
        <f t="shared" si="54"/>
        <v>48096</v>
      </c>
      <c r="AP51" s="117">
        <f t="shared" si="54"/>
        <v>49655</v>
      </c>
      <c r="AQ51" s="117">
        <f t="shared" si="54"/>
        <v>51252</v>
      </c>
      <c r="AR51" s="117">
        <f t="shared" si="54"/>
        <v>52889</v>
      </c>
      <c r="AS51" s="117">
        <f t="shared" si="54"/>
        <v>54566</v>
      </c>
      <c r="AT51" s="117">
        <f t="shared" si="54"/>
        <v>56282</v>
      </c>
      <c r="AU51" s="117">
        <f t="shared" si="54"/>
        <v>58038</v>
      </c>
      <c r="AV51" s="117">
        <f t="shared" si="54"/>
        <v>59833</v>
      </c>
      <c r="AW51" s="117">
        <f t="shared" si="54"/>
        <v>61667</v>
      </c>
      <c r="AX51" s="117">
        <f t="shared" si="54"/>
        <v>63540</v>
      </c>
      <c r="AY51" s="117">
        <f t="shared" si="54"/>
        <v>65450</v>
      </c>
      <c r="AZ51" s="117">
        <f t="shared" si="54"/>
        <v>67397</v>
      </c>
      <c r="BA51" s="117">
        <f t="shared" si="54"/>
        <v>69381</v>
      </c>
      <c r="BB51" s="117">
        <f t="shared" si="54"/>
        <v>71399</v>
      </c>
      <c r="BC51" s="117">
        <f t="shared" si="54"/>
        <v>73450</v>
      </c>
      <c r="BD51" s="117">
        <f t="shared" si="54"/>
        <v>75533</v>
      </c>
    </row>
    <row r="52" spans="1:56" x14ac:dyDescent="0.2">
      <c r="A52" t="s">
        <v>140</v>
      </c>
      <c r="C52" t="s">
        <v>135</v>
      </c>
      <c r="F52" s="117">
        <f>F51-F50</f>
        <v>2383</v>
      </c>
      <c r="G52" s="117">
        <f t="shared" ref="G52:BD52" si="55">G51-G50</f>
        <v>2498</v>
      </c>
      <c r="H52" s="117">
        <f t="shared" si="55"/>
        <v>2619</v>
      </c>
      <c r="I52" s="117">
        <f t="shared" si="55"/>
        <v>2745</v>
      </c>
      <c r="J52" s="117">
        <f t="shared" si="55"/>
        <v>2877</v>
      </c>
      <c r="K52" s="117">
        <f t="shared" si="55"/>
        <v>3015</v>
      </c>
      <c r="L52" s="117">
        <f t="shared" si="55"/>
        <v>3159</v>
      </c>
      <c r="M52" s="117">
        <f t="shared" si="55"/>
        <v>3310</v>
      </c>
      <c r="N52" s="117">
        <f t="shared" si="55"/>
        <v>3468</v>
      </c>
      <c r="O52" s="117">
        <f t="shared" si="55"/>
        <v>3634</v>
      </c>
      <c r="P52" s="117">
        <f t="shared" si="55"/>
        <v>3807</v>
      </c>
      <c r="Q52" s="117">
        <f t="shared" si="55"/>
        <v>3988</v>
      </c>
      <c r="R52" s="117">
        <f t="shared" si="55"/>
        <v>4178</v>
      </c>
      <c r="S52" s="117">
        <f t="shared" si="55"/>
        <v>4376</v>
      </c>
      <c r="T52" s="117">
        <f t="shared" si="55"/>
        <v>4583</v>
      </c>
      <c r="U52" s="117">
        <f t="shared" si="55"/>
        <v>4801</v>
      </c>
      <c r="V52" s="117">
        <f t="shared" si="55"/>
        <v>5028</v>
      </c>
      <c r="W52" s="117">
        <f t="shared" si="55"/>
        <v>5266</v>
      </c>
      <c r="X52" s="117">
        <f t="shared" si="55"/>
        <v>5514</v>
      </c>
      <c r="Y52" s="117">
        <f t="shared" si="55"/>
        <v>5775</v>
      </c>
      <c r="Z52" s="117">
        <f t="shared" si="55"/>
        <v>6047</v>
      </c>
      <c r="AA52" s="117">
        <f t="shared" si="55"/>
        <v>6332</v>
      </c>
      <c r="AB52" s="117">
        <f t="shared" si="55"/>
        <v>6631</v>
      </c>
      <c r="AC52" s="117">
        <f t="shared" si="55"/>
        <v>6943</v>
      </c>
      <c r="AD52" s="117">
        <f t="shared" si="55"/>
        <v>7269</v>
      </c>
      <c r="AE52" s="117">
        <f t="shared" si="55"/>
        <v>7611</v>
      </c>
      <c r="AF52" s="117">
        <f t="shared" si="55"/>
        <v>7946</v>
      </c>
      <c r="AG52" s="117">
        <f t="shared" si="55"/>
        <v>8263</v>
      </c>
      <c r="AH52" s="117">
        <f t="shared" si="55"/>
        <v>8564</v>
      </c>
      <c r="AI52" s="117">
        <f t="shared" si="55"/>
        <v>8859</v>
      </c>
      <c r="AJ52" s="117">
        <f t="shared" si="55"/>
        <v>9159</v>
      </c>
      <c r="AK52" s="117">
        <f t="shared" si="55"/>
        <v>9465</v>
      </c>
      <c r="AL52" s="117">
        <f t="shared" si="55"/>
        <v>9779</v>
      </c>
      <c r="AM52" s="117">
        <f t="shared" si="55"/>
        <v>10102</v>
      </c>
      <c r="AN52" s="117">
        <f t="shared" si="55"/>
        <v>10433</v>
      </c>
      <c r="AO52" s="117">
        <f t="shared" si="55"/>
        <v>10774</v>
      </c>
      <c r="AP52" s="117">
        <f t="shared" si="55"/>
        <v>11123</v>
      </c>
      <c r="AQ52" s="117">
        <f t="shared" si="55"/>
        <v>11480</v>
      </c>
      <c r="AR52" s="117">
        <f t="shared" si="55"/>
        <v>11847</v>
      </c>
      <c r="AS52" s="117">
        <f t="shared" si="55"/>
        <v>12223</v>
      </c>
      <c r="AT52" s="117">
        <f t="shared" si="55"/>
        <v>12607</v>
      </c>
      <c r="AU52" s="117">
        <f t="shared" si="55"/>
        <v>13001</v>
      </c>
      <c r="AV52" s="117">
        <f t="shared" si="55"/>
        <v>13403</v>
      </c>
      <c r="AW52" s="117">
        <f t="shared" si="55"/>
        <v>13813</v>
      </c>
      <c r="AX52" s="117">
        <f t="shared" si="55"/>
        <v>14233</v>
      </c>
      <c r="AY52" s="117">
        <f t="shared" si="55"/>
        <v>14661</v>
      </c>
      <c r="AZ52" s="117">
        <f t="shared" si="55"/>
        <v>15097</v>
      </c>
      <c r="BA52" s="117">
        <f t="shared" si="55"/>
        <v>15541</v>
      </c>
      <c r="BB52" s="117">
        <f t="shared" si="55"/>
        <v>15993</v>
      </c>
      <c r="BC52" s="117">
        <f t="shared" si="55"/>
        <v>16453</v>
      </c>
      <c r="BD52" s="117">
        <f t="shared" si="55"/>
        <v>16919</v>
      </c>
    </row>
    <row r="53" spans="1:56" x14ac:dyDescent="0.2">
      <c r="A53" t="s">
        <v>141</v>
      </c>
      <c r="C53" t="s">
        <v>136</v>
      </c>
      <c r="F53" s="117">
        <f>ROUND(F52/3,0)</f>
        <v>794</v>
      </c>
      <c r="G53" s="117">
        <f t="shared" ref="G53:BD53" si="56">ROUND(G52/3,0)</f>
        <v>833</v>
      </c>
      <c r="H53" s="117">
        <f t="shared" si="56"/>
        <v>873</v>
      </c>
      <c r="I53" s="117">
        <f t="shared" si="56"/>
        <v>915</v>
      </c>
      <c r="J53" s="117">
        <f t="shared" si="56"/>
        <v>959</v>
      </c>
      <c r="K53" s="117">
        <f t="shared" si="56"/>
        <v>1005</v>
      </c>
      <c r="L53" s="117">
        <f t="shared" si="56"/>
        <v>1053</v>
      </c>
      <c r="M53" s="117">
        <f t="shared" si="56"/>
        <v>1103</v>
      </c>
      <c r="N53" s="117">
        <f t="shared" si="56"/>
        <v>1156</v>
      </c>
      <c r="O53" s="117">
        <f t="shared" si="56"/>
        <v>1211</v>
      </c>
      <c r="P53" s="117">
        <f t="shared" si="56"/>
        <v>1269</v>
      </c>
      <c r="Q53" s="117">
        <f t="shared" si="56"/>
        <v>1329</v>
      </c>
      <c r="R53" s="117">
        <f t="shared" si="56"/>
        <v>1393</v>
      </c>
      <c r="S53" s="117">
        <f t="shared" si="56"/>
        <v>1459</v>
      </c>
      <c r="T53" s="117">
        <f t="shared" si="56"/>
        <v>1528</v>
      </c>
      <c r="U53" s="117">
        <f t="shared" si="56"/>
        <v>1600</v>
      </c>
      <c r="V53" s="117">
        <f t="shared" si="56"/>
        <v>1676</v>
      </c>
      <c r="W53" s="117">
        <f t="shared" si="56"/>
        <v>1755</v>
      </c>
      <c r="X53" s="117">
        <f t="shared" si="56"/>
        <v>1838</v>
      </c>
      <c r="Y53" s="117">
        <f t="shared" si="56"/>
        <v>1925</v>
      </c>
      <c r="Z53" s="117">
        <f t="shared" si="56"/>
        <v>2016</v>
      </c>
      <c r="AA53" s="117">
        <f t="shared" si="56"/>
        <v>2111</v>
      </c>
      <c r="AB53" s="117">
        <f t="shared" si="56"/>
        <v>2210</v>
      </c>
      <c r="AC53" s="117">
        <f t="shared" si="56"/>
        <v>2314</v>
      </c>
      <c r="AD53" s="117">
        <f t="shared" si="56"/>
        <v>2423</v>
      </c>
      <c r="AE53" s="117">
        <f t="shared" si="56"/>
        <v>2537</v>
      </c>
      <c r="AF53" s="117">
        <f t="shared" si="56"/>
        <v>2649</v>
      </c>
      <c r="AG53" s="117">
        <f t="shared" si="56"/>
        <v>2754</v>
      </c>
      <c r="AH53" s="117">
        <f t="shared" si="56"/>
        <v>2855</v>
      </c>
      <c r="AI53" s="117">
        <f t="shared" si="56"/>
        <v>2953</v>
      </c>
      <c r="AJ53" s="117">
        <f t="shared" si="56"/>
        <v>3053</v>
      </c>
      <c r="AK53" s="117">
        <f t="shared" si="56"/>
        <v>3155</v>
      </c>
      <c r="AL53" s="117">
        <f t="shared" si="56"/>
        <v>3260</v>
      </c>
      <c r="AM53" s="117">
        <f t="shared" si="56"/>
        <v>3367</v>
      </c>
      <c r="AN53" s="117">
        <f t="shared" si="56"/>
        <v>3478</v>
      </c>
      <c r="AO53" s="117">
        <f t="shared" si="56"/>
        <v>3591</v>
      </c>
      <c r="AP53" s="117">
        <f t="shared" si="56"/>
        <v>3708</v>
      </c>
      <c r="AQ53" s="117">
        <f t="shared" si="56"/>
        <v>3827</v>
      </c>
      <c r="AR53" s="117">
        <f t="shared" si="56"/>
        <v>3949</v>
      </c>
      <c r="AS53" s="117">
        <f t="shared" si="56"/>
        <v>4074</v>
      </c>
      <c r="AT53" s="117">
        <f t="shared" si="56"/>
        <v>4202</v>
      </c>
      <c r="AU53" s="117">
        <f t="shared" si="56"/>
        <v>4334</v>
      </c>
      <c r="AV53" s="117">
        <f t="shared" si="56"/>
        <v>4468</v>
      </c>
      <c r="AW53" s="117">
        <f t="shared" si="56"/>
        <v>4604</v>
      </c>
      <c r="AX53" s="117">
        <f t="shared" si="56"/>
        <v>4744</v>
      </c>
      <c r="AY53" s="117">
        <f t="shared" si="56"/>
        <v>4887</v>
      </c>
      <c r="AZ53" s="117">
        <f t="shared" si="56"/>
        <v>5032</v>
      </c>
      <c r="BA53" s="117">
        <f t="shared" si="56"/>
        <v>5180</v>
      </c>
      <c r="BB53" s="117">
        <f t="shared" si="56"/>
        <v>5331</v>
      </c>
      <c r="BC53" s="117">
        <f t="shared" si="56"/>
        <v>5484</v>
      </c>
      <c r="BD53" s="117">
        <f t="shared" si="56"/>
        <v>5640</v>
      </c>
    </row>
    <row r="54" spans="1:56" x14ac:dyDescent="0.2">
      <c r="A54" t="s">
        <v>175</v>
      </c>
      <c r="C54" t="s">
        <v>137</v>
      </c>
      <c r="F54" s="117"/>
      <c r="G54" s="117">
        <f>2*G53+F53</f>
        <v>2460</v>
      </c>
      <c r="H54" s="117">
        <f t="shared" ref="H54:BD54" si="57">2*H53+G53</f>
        <v>2579</v>
      </c>
      <c r="I54" s="117">
        <f t="shared" si="57"/>
        <v>2703</v>
      </c>
      <c r="J54" s="117">
        <f t="shared" si="57"/>
        <v>2833</v>
      </c>
      <c r="K54" s="117">
        <f t="shared" si="57"/>
        <v>2969</v>
      </c>
      <c r="L54" s="117">
        <f t="shared" si="57"/>
        <v>3111</v>
      </c>
      <c r="M54" s="117">
        <f t="shared" si="57"/>
        <v>3259</v>
      </c>
      <c r="N54" s="117">
        <f t="shared" si="57"/>
        <v>3415</v>
      </c>
      <c r="O54" s="117">
        <f t="shared" si="57"/>
        <v>3578</v>
      </c>
      <c r="P54" s="117">
        <f t="shared" si="57"/>
        <v>3749</v>
      </c>
      <c r="Q54" s="117">
        <f t="shared" si="57"/>
        <v>3927</v>
      </c>
      <c r="R54" s="117">
        <f t="shared" si="57"/>
        <v>4115</v>
      </c>
      <c r="S54" s="117">
        <f t="shared" si="57"/>
        <v>4311</v>
      </c>
      <c r="T54" s="117">
        <f t="shared" si="57"/>
        <v>4515</v>
      </c>
      <c r="U54" s="117">
        <f t="shared" si="57"/>
        <v>4728</v>
      </c>
      <c r="V54" s="117">
        <f t="shared" si="57"/>
        <v>4952</v>
      </c>
      <c r="W54" s="117">
        <f t="shared" si="57"/>
        <v>5186</v>
      </c>
      <c r="X54" s="117">
        <f t="shared" si="57"/>
        <v>5431</v>
      </c>
      <c r="Y54" s="117">
        <f t="shared" si="57"/>
        <v>5688</v>
      </c>
      <c r="Z54" s="117">
        <f t="shared" si="57"/>
        <v>5957</v>
      </c>
      <c r="AA54" s="117">
        <f t="shared" si="57"/>
        <v>6238</v>
      </c>
      <c r="AB54" s="117">
        <f t="shared" si="57"/>
        <v>6531</v>
      </c>
      <c r="AC54" s="117">
        <f t="shared" si="57"/>
        <v>6838</v>
      </c>
      <c r="AD54" s="117">
        <f t="shared" si="57"/>
        <v>7160</v>
      </c>
      <c r="AE54" s="117">
        <f t="shared" si="57"/>
        <v>7497</v>
      </c>
      <c r="AF54" s="117">
        <f t="shared" si="57"/>
        <v>7835</v>
      </c>
      <c r="AG54" s="117">
        <f t="shared" si="57"/>
        <v>8157</v>
      </c>
      <c r="AH54" s="117">
        <f t="shared" si="57"/>
        <v>8464</v>
      </c>
      <c r="AI54" s="117">
        <f t="shared" si="57"/>
        <v>8761</v>
      </c>
      <c r="AJ54" s="117">
        <f t="shared" si="57"/>
        <v>9059</v>
      </c>
      <c r="AK54" s="117">
        <f t="shared" si="57"/>
        <v>9363</v>
      </c>
      <c r="AL54" s="117">
        <f t="shared" si="57"/>
        <v>9675</v>
      </c>
      <c r="AM54" s="117">
        <f t="shared" si="57"/>
        <v>9994</v>
      </c>
      <c r="AN54" s="117">
        <f t="shared" si="57"/>
        <v>10323</v>
      </c>
      <c r="AO54" s="117">
        <f t="shared" si="57"/>
        <v>10660</v>
      </c>
      <c r="AP54" s="117">
        <f t="shared" si="57"/>
        <v>11007</v>
      </c>
      <c r="AQ54" s="117">
        <f t="shared" si="57"/>
        <v>11362</v>
      </c>
      <c r="AR54" s="117">
        <f t="shared" si="57"/>
        <v>11725</v>
      </c>
      <c r="AS54" s="117">
        <f t="shared" si="57"/>
        <v>12097</v>
      </c>
      <c r="AT54" s="117">
        <f t="shared" si="57"/>
        <v>12478</v>
      </c>
      <c r="AU54" s="117">
        <f t="shared" si="57"/>
        <v>12870</v>
      </c>
      <c r="AV54" s="117">
        <f t="shared" si="57"/>
        <v>13270</v>
      </c>
      <c r="AW54" s="117">
        <f t="shared" si="57"/>
        <v>13676</v>
      </c>
      <c r="AX54" s="117">
        <f t="shared" si="57"/>
        <v>14092</v>
      </c>
      <c r="AY54" s="117">
        <f t="shared" si="57"/>
        <v>14518</v>
      </c>
      <c r="AZ54" s="117">
        <f t="shared" si="57"/>
        <v>14951</v>
      </c>
      <c r="BA54" s="117">
        <f t="shared" si="57"/>
        <v>15392</v>
      </c>
      <c r="BB54" s="117">
        <f t="shared" si="57"/>
        <v>15842</v>
      </c>
      <c r="BC54" s="117">
        <f t="shared" si="57"/>
        <v>16299</v>
      </c>
      <c r="BD54" s="117">
        <f t="shared" si="57"/>
        <v>16764</v>
      </c>
    </row>
    <row r="55" spans="1:56" x14ac:dyDescent="0.2"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</row>
    <row r="56" spans="1:56" x14ac:dyDescent="0.2">
      <c r="A56" t="s">
        <v>176</v>
      </c>
      <c r="F56" s="117"/>
      <c r="G56" s="117">
        <f>MAX(50%*G40,0)</f>
        <v>12959.177794093266</v>
      </c>
      <c r="H56" s="117">
        <f>MAX(50%*(H40-G57*(1+H5)),0)</f>
        <v>827.52569393458543</v>
      </c>
      <c r="I56" s="117">
        <f>MAX(50%*(I40-H57*(1+I5)),0)</f>
        <v>716.35462187004123</v>
      </c>
      <c r="J56" s="117">
        <f t="shared" ref="J56:BD56" si="58">MAX(50%*(J40-I57*(1+J5)),0)</f>
        <v>752.45945380348348</v>
      </c>
      <c r="K56" s="117">
        <f t="shared" si="58"/>
        <v>792.255061734837</v>
      </c>
      <c r="L56" s="117">
        <f t="shared" si="58"/>
        <v>834.35678241404821</v>
      </c>
      <c r="M56" s="117">
        <f t="shared" si="58"/>
        <v>877.39918186449177</v>
      </c>
      <c r="N56" s="117">
        <f t="shared" si="58"/>
        <v>921.53665629776151</v>
      </c>
      <c r="O56" s="117">
        <f t="shared" si="58"/>
        <v>968.89717680705689</v>
      </c>
      <c r="P56" s="117">
        <f t="shared" si="58"/>
        <v>1017.0189635822862</v>
      </c>
      <c r="Q56" s="117">
        <f t="shared" si="58"/>
        <v>1067.9883061942273</v>
      </c>
      <c r="R56" s="117">
        <f t="shared" si="58"/>
        <v>1119.300440762785</v>
      </c>
      <c r="S56" s="117">
        <f t="shared" si="58"/>
        <v>1173.4973295366435</v>
      </c>
      <c r="T56" s="117">
        <f t="shared" si="58"/>
        <v>1231.0128710846511</v>
      </c>
      <c r="U56" s="117">
        <f t="shared" si="58"/>
        <v>1289.7320233060382</v>
      </c>
      <c r="V56" s="117">
        <f t="shared" si="58"/>
        <v>1351.0673990343785</v>
      </c>
      <c r="W56" s="117">
        <f t="shared" si="58"/>
        <v>1414.8507552541814</v>
      </c>
      <c r="X56" s="117">
        <f t="shared" si="58"/>
        <v>1480.3773413558993</v>
      </c>
      <c r="Y56" s="117">
        <f t="shared" si="58"/>
        <v>1548.4203832732528</v>
      </c>
      <c r="Z56" s="117">
        <f t="shared" si="58"/>
        <v>1619.1835202505317</v>
      </c>
      <c r="AA56" s="117">
        <f t="shared" si="58"/>
        <v>1692.8142552583668</v>
      </c>
      <c r="AB56" s="117">
        <f t="shared" si="58"/>
        <v>1769.9022007351959</v>
      </c>
      <c r="AC56" s="117">
        <f t="shared" si="58"/>
        <v>1848.9616445081847</v>
      </c>
      <c r="AD56" s="117">
        <f t="shared" si="58"/>
        <v>1930.4916958990507</v>
      </c>
      <c r="AE56" s="117">
        <f t="shared" si="58"/>
        <v>2014.913311395896</v>
      </c>
      <c r="AF56" s="117">
        <f t="shared" si="58"/>
        <v>463.56685237701458</v>
      </c>
      <c r="AG56" s="117">
        <f t="shared" si="58"/>
        <v>510.80331651379674</v>
      </c>
      <c r="AH56" s="117">
        <f t="shared" si="58"/>
        <v>0</v>
      </c>
      <c r="AI56" s="117">
        <f t="shared" si="58"/>
        <v>168.55822594440542</v>
      </c>
      <c r="AJ56" s="117">
        <f t="shared" si="58"/>
        <v>140.73648971559305</v>
      </c>
      <c r="AK56" s="117">
        <f t="shared" si="58"/>
        <v>305.24388001920306</v>
      </c>
      <c r="AL56" s="117">
        <f t="shared" si="58"/>
        <v>329.40775126985682</v>
      </c>
      <c r="AM56" s="117">
        <f t="shared" si="58"/>
        <v>352.38924349701847</v>
      </c>
      <c r="AN56" s="117">
        <f t="shared" si="58"/>
        <v>373.99515735628665</v>
      </c>
      <c r="AO56" s="117">
        <f t="shared" si="58"/>
        <v>396.02625602370244</v>
      </c>
      <c r="AP56" s="117">
        <f t="shared" si="58"/>
        <v>417.71457652443496</v>
      </c>
      <c r="AQ56" s="117">
        <f t="shared" si="58"/>
        <v>439.29940704081673</v>
      </c>
      <c r="AR56" s="117">
        <f t="shared" si="58"/>
        <v>460.52751351083862</v>
      </c>
      <c r="AS56" s="117">
        <f t="shared" si="58"/>
        <v>480.10649830808688</v>
      </c>
      <c r="AT56" s="117">
        <f t="shared" si="58"/>
        <v>498.79732638015412</v>
      </c>
      <c r="AU56" s="117">
        <f t="shared" si="58"/>
        <v>641.82224282955576</v>
      </c>
      <c r="AV56" s="117">
        <f t="shared" si="58"/>
        <v>663.472937917948</v>
      </c>
      <c r="AW56" s="117">
        <f t="shared" si="58"/>
        <v>682.45646722793754</v>
      </c>
      <c r="AX56" s="117">
        <f t="shared" si="58"/>
        <v>698.47073182882741</v>
      </c>
      <c r="AY56" s="117">
        <f t="shared" si="58"/>
        <v>712.23544219843461</v>
      </c>
      <c r="AZ56" s="117">
        <f t="shared" si="58"/>
        <v>724.89904976713296</v>
      </c>
      <c r="BA56" s="117">
        <f t="shared" si="58"/>
        <v>735.08339507233177</v>
      </c>
      <c r="BB56" s="117">
        <f t="shared" si="58"/>
        <v>740.92975116835441</v>
      </c>
      <c r="BC56" s="117">
        <f t="shared" si="58"/>
        <v>743.61505589238368</v>
      </c>
      <c r="BD56" s="117">
        <f t="shared" si="58"/>
        <v>742.75927638902795</v>
      </c>
    </row>
    <row r="57" spans="1:56" x14ac:dyDescent="0.2">
      <c r="A57" t="s">
        <v>177</v>
      </c>
      <c r="F57" s="117"/>
      <c r="G57" s="117">
        <f>G56</f>
        <v>12959.177794093266</v>
      </c>
      <c r="H57" s="117">
        <f>G57*(1+H5)+H56-G59</f>
        <v>14596.652100158681</v>
      </c>
      <c r="I57" s="117">
        <f t="shared" ref="I57:Q57" si="59">H57*(1+I5)+I56-H59</f>
        <v>16225.297478288639</v>
      </c>
      <c r="J57" s="117">
        <f t="shared" si="59"/>
        <v>17991.838024485161</v>
      </c>
      <c r="K57" s="117">
        <f t="shared" si="59"/>
        <v>19908.582962750319</v>
      </c>
      <c r="L57" s="117">
        <f t="shared" si="59"/>
        <v>21987.226180336263</v>
      </c>
      <c r="M57" s="117">
        <f t="shared" si="59"/>
        <v>24238.82699847177</v>
      </c>
      <c r="N57" s="117">
        <f t="shared" si="59"/>
        <v>26675.290342174016</v>
      </c>
      <c r="O57" s="117">
        <f t="shared" si="59"/>
        <v>29311.39316536695</v>
      </c>
      <c r="P57" s="117">
        <f t="shared" si="59"/>
        <v>32160.374201784671</v>
      </c>
      <c r="Q57" s="117">
        <f t="shared" si="59"/>
        <v>35238.385895590443</v>
      </c>
      <c r="R57" s="117">
        <f t="shared" ref="R57" si="60">Q57*(1+R5)+R56-Q59</f>
        <v>38560.085454827626</v>
      </c>
      <c r="S57" s="117">
        <f t="shared" ref="S57" si="61">R57*(1+S5)+S56-R59</f>
        <v>42143.588125290997</v>
      </c>
      <c r="T57" s="117">
        <f t="shared" ref="T57" si="62">S57*(1+T5)+T56-S59</f>
        <v>46008.575254206342</v>
      </c>
      <c r="U57" s="117">
        <f t="shared" ref="U57" si="63">T57*(1+U5)+U56-T59</f>
        <v>50173.843230900275</v>
      </c>
      <c r="V57" s="117">
        <f t="shared" ref="V57" si="64">U57*(1+V5)+V56-U59</f>
        <v>54660.775831865918</v>
      </c>
      <c r="W57" s="117">
        <f t="shared" ref="W57" si="65">V57*(1+W5)+W56-V59</f>
        <v>59491.925076611718</v>
      </c>
      <c r="X57" s="117">
        <f t="shared" ref="X57" si="66">W57*(1+X5)+X56-W59</f>
        <v>64690.547735255852</v>
      </c>
      <c r="Y57" s="117">
        <f t="shared" ref="Y57:Z57" si="67">X57*(1+Y5)+Y56-X59</f>
        <v>70282.127351982606</v>
      </c>
      <c r="Z57" s="117">
        <f t="shared" si="67"/>
        <v>76293.943831732046</v>
      </c>
      <c r="AA57" s="117">
        <f t="shared" ref="AA57" si="68">Z57*(1+AA5)+AA56-Z59</f>
        <v>82755.129576473671</v>
      </c>
      <c r="AB57" s="117">
        <f t="shared" ref="AB57" si="69">AA57*(1+AB5)+AB56-AA59</f>
        <v>89697.227375738468</v>
      </c>
      <c r="AC57" s="117">
        <f t="shared" ref="AC57" si="70">AB57*(1+AC5)+AC56-AB59</f>
        <v>97152.26573123032</v>
      </c>
      <c r="AD57" s="117">
        <f t="shared" ref="AD57" si="71">AC57*(1+AD5)+AD56-AC59</f>
        <v>105154.77403533127</v>
      </c>
      <c r="AE57" s="117">
        <f t="shared" ref="AE57" si="72">AD57*(1+AE5)+AE56-AD59</f>
        <v>113741.86072393537</v>
      </c>
      <c r="AF57" s="117">
        <f t="shared" ref="AF57" si="73">AE57*(1+AF5)+AF56-AE59</f>
        <v>119718.29387155834</v>
      </c>
      <c r="AG57" s="117">
        <f t="shared" ref="AG57" si="74">AF57*(1+AG5)+AG56-AF59</f>
        <v>125266.49055504453</v>
      </c>
      <c r="AH57" s="117">
        <f t="shared" ref="AH57:AI57" si="75">AG57*(1+AH5)+AH56-AG59</f>
        <v>129451.64621473482</v>
      </c>
      <c r="AI57" s="117">
        <f t="shared" si="75"/>
        <v>133888.43232910015</v>
      </c>
      <c r="AJ57" s="117">
        <f>AI57*(1+AJ5)+AJ56-AI59</f>
        <v>138184.19583938451</v>
      </c>
      <c r="AK57" s="117">
        <f t="shared" ref="AK57" si="76">AJ57*(1+AK5)+AK56-AJ59</f>
        <v>142786.95195936525</v>
      </c>
      <c r="AL57" s="117">
        <f t="shared" ref="AL57" si="77">AK57*(1+AL5)+AL56-AK59</f>
        <v>147571.54420809541</v>
      </c>
      <c r="AM57" s="117">
        <f t="shared" ref="AM57" si="78">AL57*(1+AM5)+AM56-AL59</f>
        <v>152544.15496459839</v>
      </c>
      <c r="AN57" s="117">
        <f t="shared" ref="AN57" si="79">AM57*(1+AN5)+AN56-AM59</f>
        <v>157711.15980724207</v>
      </c>
      <c r="AO57" s="117">
        <f t="shared" ref="AO57" si="80">AN57*(1+AO5)+AO56-AN59</f>
        <v>163081.1335512184</v>
      </c>
      <c r="AP57" s="117">
        <f t="shared" ref="AP57" si="81">AO57*(1+AP5)+AP56-AO59</f>
        <v>168662.41897469398</v>
      </c>
      <c r="AQ57" s="117">
        <f>AP57*(1+AQ5)+AQ56-AP59</f>
        <v>174463.11956765316</v>
      </c>
      <c r="AR57" s="117">
        <f t="shared" ref="AR57" si="82">AQ57*(1+AR5)+AR56-AQ59</f>
        <v>180492.59205414233</v>
      </c>
      <c r="AS57" s="117">
        <f t="shared" ref="AS57" si="83">AR57*(1+AS5)+AS56-AR59</f>
        <v>186758.48555583431</v>
      </c>
      <c r="AT57" s="117">
        <f t="shared" ref="AT57" si="84">AS57*(1+AT5)+AT56-AS59</f>
        <v>193269.6882294541</v>
      </c>
      <c r="AU57" s="117">
        <f t="shared" ref="AU57" si="85">AT57*(1+AU5)+AU56-AT59</f>
        <v>200160.86598662456</v>
      </c>
      <c r="AV57" s="117">
        <f t="shared" ref="AV57" si="86">AU57*(1+AV5)+AV56-AU59</f>
        <v>207329.39304870655</v>
      </c>
      <c r="AW57" s="117">
        <f t="shared" ref="AW57" si="87">AV57*(1+AW5)+AW56-AV59</f>
        <v>214784.93658147863</v>
      </c>
      <c r="AX57" s="117">
        <f t="shared" ref="AX57" si="88">AW57*(1+AX5)+AX56-AW59</f>
        <v>222536.46584964986</v>
      </c>
      <c r="AY57" s="117">
        <f t="shared" ref="AY57" si="89">AX57*(1+AY5)+AY56-AX59</f>
        <v>230595.23040745142</v>
      </c>
      <c r="AZ57" s="117">
        <f t="shared" ref="AZ57" si="90">AY57*(1+AZ5)+AZ56-AY59</f>
        <v>238973.33135768428</v>
      </c>
      <c r="BA57" s="117">
        <f t="shared" ref="BA57" si="91">AZ57*(1+BA5)+BA56-AZ59</f>
        <v>247682.2479626119</v>
      </c>
      <c r="BB57" s="117">
        <f t="shared" ref="BB57" si="92">BA57*(1+BB5)+BB56-BA59</f>
        <v>256732.31821144349</v>
      </c>
      <c r="BC57" s="117">
        <f t="shared" ref="BC57" si="93">BB57*(1+BC5)+BC56-BB59</f>
        <v>266135.70315555111</v>
      </c>
      <c r="BD57" s="117">
        <f t="shared" ref="BD57" si="94">BC57*(1+BD5)+BD56-BC59</f>
        <v>275903.94387916208</v>
      </c>
    </row>
    <row r="58" spans="1:56" s="94" customFormat="1" x14ac:dyDescent="0.2">
      <c r="A58" s="94" t="s">
        <v>154</v>
      </c>
      <c r="C58" s="94" t="s">
        <v>151</v>
      </c>
      <c r="F58" s="118"/>
      <c r="G58" s="118">
        <f>ROUND(MAX(0,G40-25%*G32),0)</f>
        <v>0</v>
      </c>
      <c r="H58" s="118">
        <f t="shared" ref="H58:BD58" si="95">ROUND(MAX(0,H40-25%*H32),0)</f>
        <v>0</v>
      </c>
      <c r="I58" s="118">
        <f t="shared" si="95"/>
        <v>0</v>
      </c>
      <c r="J58" s="118">
        <f t="shared" si="95"/>
        <v>0</v>
      </c>
      <c r="K58" s="118">
        <f t="shared" si="95"/>
        <v>0</v>
      </c>
      <c r="L58" s="118">
        <f t="shared" si="95"/>
        <v>0</v>
      </c>
      <c r="M58" s="118">
        <f t="shared" si="95"/>
        <v>0</v>
      </c>
      <c r="N58" s="118">
        <f t="shared" si="95"/>
        <v>0</v>
      </c>
      <c r="O58" s="118">
        <f t="shared" si="95"/>
        <v>0</v>
      </c>
      <c r="P58" s="118">
        <f t="shared" si="95"/>
        <v>0</v>
      </c>
      <c r="Q58" s="118">
        <f t="shared" si="95"/>
        <v>0</v>
      </c>
      <c r="R58" s="118">
        <f t="shared" si="95"/>
        <v>0</v>
      </c>
      <c r="S58" s="118">
        <f t="shared" si="95"/>
        <v>0</v>
      </c>
      <c r="T58" s="118">
        <f t="shared" si="95"/>
        <v>0</v>
      </c>
      <c r="U58" s="118">
        <f t="shared" si="95"/>
        <v>0</v>
      </c>
      <c r="V58" s="118">
        <f t="shared" si="95"/>
        <v>0</v>
      </c>
      <c r="W58" s="118">
        <f t="shared" si="95"/>
        <v>0</v>
      </c>
      <c r="X58" s="118">
        <f t="shared" si="95"/>
        <v>0</v>
      </c>
      <c r="Y58" s="118">
        <f t="shared" si="95"/>
        <v>0</v>
      </c>
      <c r="Z58" s="118">
        <f t="shared" si="95"/>
        <v>0</v>
      </c>
      <c r="AA58" s="118">
        <f t="shared" si="95"/>
        <v>0</v>
      </c>
      <c r="AB58" s="118">
        <f>ROUND(MAX(0,AB40-25%*AB32),0)</f>
        <v>0</v>
      </c>
      <c r="AC58" s="118">
        <f t="shared" si="95"/>
        <v>0</v>
      </c>
      <c r="AD58" s="118">
        <f t="shared" si="95"/>
        <v>0</v>
      </c>
      <c r="AE58" s="118">
        <f t="shared" si="95"/>
        <v>3192</v>
      </c>
      <c r="AF58" s="118">
        <f t="shared" si="95"/>
        <v>4890</v>
      </c>
      <c r="AG58" s="118">
        <f t="shared" si="95"/>
        <v>7288</v>
      </c>
      <c r="AH58" s="118">
        <f t="shared" si="95"/>
        <v>7645</v>
      </c>
      <c r="AI58" s="118">
        <f t="shared" si="95"/>
        <v>8655</v>
      </c>
      <c r="AJ58" s="118">
        <f t="shared" si="95"/>
        <v>8998</v>
      </c>
      <c r="AK58" s="118">
        <f t="shared" si="95"/>
        <v>9480</v>
      </c>
      <c r="AL58" s="118">
        <f t="shared" si="95"/>
        <v>9866</v>
      </c>
      <c r="AM58" s="118">
        <f t="shared" si="95"/>
        <v>10333</v>
      </c>
      <c r="AN58" s="118">
        <f t="shared" si="95"/>
        <v>10888</v>
      </c>
      <c r="AO58" s="118">
        <f t="shared" si="95"/>
        <v>11544</v>
      </c>
      <c r="AP58" s="118">
        <f t="shared" si="95"/>
        <v>12309</v>
      </c>
      <c r="AQ58" s="118">
        <f t="shared" si="95"/>
        <v>13193</v>
      </c>
      <c r="AR58" s="118">
        <f t="shared" si="95"/>
        <v>14206</v>
      </c>
      <c r="AS58" s="118">
        <f t="shared" si="95"/>
        <v>15358</v>
      </c>
      <c r="AT58" s="118">
        <f t="shared" si="95"/>
        <v>16660</v>
      </c>
      <c r="AU58" s="118">
        <f t="shared" si="95"/>
        <v>18439</v>
      </c>
      <c r="AV58" s="118">
        <f t="shared" si="95"/>
        <v>20259</v>
      </c>
      <c r="AW58" s="118">
        <f t="shared" si="95"/>
        <v>22284</v>
      </c>
      <c r="AX58" s="118">
        <f t="shared" si="95"/>
        <v>24527</v>
      </c>
      <c r="AY58" s="118">
        <f t="shared" si="95"/>
        <v>27006</v>
      </c>
      <c r="AZ58" s="118">
        <f t="shared" si="95"/>
        <v>29741</v>
      </c>
      <c r="BA58" s="118">
        <f t="shared" si="95"/>
        <v>32750</v>
      </c>
      <c r="BB58" s="118">
        <f t="shared" si="95"/>
        <v>36050</v>
      </c>
      <c r="BC58" s="118">
        <f t="shared" si="95"/>
        <v>39661</v>
      </c>
      <c r="BD58" s="118">
        <f t="shared" si="95"/>
        <v>43608</v>
      </c>
    </row>
    <row r="59" spans="1:56" s="94" customFormat="1" x14ac:dyDescent="0.2">
      <c r="A59" s="94" t="s">
        <v>155</v>
      </c>
      <c r="C59" s="94" t="s">
        <v>152</v>
      </c>
      <c r="F59" s="118"/>
      <c r="G59" s="118">
        <f t="shared" ref="G59:BD59" si="96">MIN(50%*G58,H21)</f>
        <v>0</v>
      </c>
      <c r="H59" s="118">
        <f t="shared" si="96"/>
        <v>0</v>
      </c>
      <c r="I59" s="118">
        <f t="shared" si="96"/>
        <v>0</v>
      </c>
      <c r="J59" s="118">
        <f t="shared" si="96"/>
        <v>0</v>
      </c>
      <c r="K59" s="118">
        <f t="shared" si="96"/>
        <v>0</v>
      </c>
      <c r="L59" s="118">
        <f t="shared" si="96"/>
        <v>0</v>
      </c>
      <c r="M59" s="118">
        <f t="shared" si="96"/>
        <v>0</v>
      </c>
      <c r="N59" s="118">
        <f t="shared" si="96"/>
        <v>0</v>
      </c>
      <c r="O59" s="118">
        <f t="shared" si="96"/>
        <v>0</v>
      </c>
      <c r="P59" s="118">
        <f t="shared" si="96"/>
        <v>0</v>
      </c>
      <c r="Q59" s="118">
        <f t="shared" si="96"/>
        <v>0</v>
      </c>
      <c r="R59" s="118">
        <f t="shared" si="96"/>
        <v>0</v>
      </c>
      <c r="S59" s="118">
        <f t="shared" si="96"/>
        <v>0</v>
      </c>
      <c r="T59" s="118">
        <f t="shared" si="96"/>
        <v>0</v>
      </c>
      <c r="U59" s="118">
        <f t="shared" si="96"/>
        <v>0</v>
      </c>
      <c r="V59" s="118">
        <f t="shared" si="96"/>
        <v>0</v>
      </c>
      <c r="W59" s="118">
        <f t="shared" si="96"/>
        <v>0</v>
      </c>
      <c r="X59" s="118">
        <f t="shared" si="96"/>
        <v>0</v>
      </c>
      <c r="Y59" s="118">
        <f t="shared" si="96"/>
        <v>0</v>
      </c>
      <c r="Z59" s="118">
        <f t="shared" si="96"/>
        <v>0</v>
      </c>
      <c r="AA59" s="118">
        <f t="shared" si="96"/>
        <v>0</v>
      </c>
      <c r="AB59" s="118">
        <f t="shared" si="96"/>
        <v>0</v>
      </c>
      <c r="AC59" s="118">
        <f t="shared" si="96"/>
        <v>0</v>
      </c>
      <c r="AD59" s="118">
        <f t="shared" si="96"/>
        <v>0</v>
      </c>
      <c r="AE59" s="118">
        <f t="shared" si="96"/>
        <v>1596</v>
      </c>
      <c r="AF59" s="118">
        <f t="shared" si="96"/>
        <v>2445</v>
      </c>
      <c r="AG59" s="118">
        <f t="shared" si="96"/>
        <v>3644</v>
      </c>
      <c r="AH59" s="118">
        <f t="shared" si="96"/>
        <v>3822.5</v>
      </c>
      <c r="AI59" s="118">
        <f t="shared" si="96"/>
        <v>4213</v>
      </c>
      <c r="AJ59" s="118">
        <f t="shared" si="96"/>
        <v>4339</v>
      </c>
      <c r="AK59" s="118">
        <f t="shared" si="96"/>
        <v>4469</v>
      </c>
      <c r="AL59" s="118">
        <f t="shared" si="96"/>
        <v>4603</v>
      </c>
      <c r="AM59" s="118">
        <f t="shared" si="96"/>
        <v>4741</v>
      </c>
      <c r="AN59" s="118">
        <f t="shared" si="96"/>
        <v>4883</v>
      </c>
      <c r="AO59" s="118">
        <f t="shared" si="96"/>
        <v>5029</v>
      </c>
      <c r="AP59" s="118">
        <f t="shared" si="96"/>
        <v>5180</v>
      </c>
      <c r="AQ59" s="118">
        <f t="shared" si="96"/>
        <v>5335</v>
      </c>
      <c r="AR59" s="118">
        <f t="shared" si="96"/>
        <v>5495</v>
      </c>
      <c r="AS59" s="118">
        <f t="shared" si="96"/>
        <v>5660</v>
      </c>
      <c r="AT59" s="118">
        <f t="shared" si="96"/>
        <v>5830</v>
      </c>
      <c r="AU59" s="118">
        <f t="shared" si="96"/>
        <v>6005</v>
      </c>
      <c r="AV59" s="118">
        <f t="shared" si="96"/>
        <v>6185</v>
      </c>
      <c r="AW59" s="118">
        <f t="shared" si="96"/>
        <v>6371</v>
      </c>
      <c r="AX59" s="118">
        <f t="shared" si="96"/>
        <v>6562</v>
      </c>
      <c r="AY59" s="118">
        <f t="shared" si="96"/>
        <v>6759</v>
      </c>
      <c r="AZ59" s="118">
        <f t="shared" si="96"/>
        <v>6962</v>
      </c>
      <c r="BA59" s="118">
        <f t="shared" si="96"/>
        <v>7171</v>
      </c>
      <c r="BB59" s="118">
        <f t="shared" si="96"/>
        <v>7386</v>
      </c>
      <c r="BC59" s="118">
        <f t="shared" si="96"/>
        <v>7608</v>
      </c>
      <c r="BD59" s="118">
        <f t="shared" si="96"/>
        <v>21804</v>
      </c>
    </row>
    <row r="60" spans="1:56" x14ac:dyDescent="0.2">
      <c r="A60" s="94" t="s">
        <v>146</v>
      </c>
    </row>
    <row r="62" spans="1:56" x14ac:dyDescent="0.2">
      <c r="A62" s="94" t="s">
        <v>150</v>
      </c>
      <c r="C62" t="s">
        <v>153</v>
      </c>
      <c r="G62" s="115">
        <f>G22/G21</f>
        <v>0</v>
      </c>
      <c r="H62" s="115">
        <f t="shared" ref="H62:BD62" si="97">H22/H21</f>
        <v>0</v>
      </c>
      <c r="I62" s="115">
        <f t="shared" si="97"/>
        <v>0</v>
      </c>
      <c r="J62" s="115">
        <f t="shared" si="97"/>
        <v>0</v>
      </c>
      <c r="K62" s="115">
        <f t="shared" si="97"/>
        <v>0</v>
      </c>
      <c r="L62" s="115">
        <f t="shared" si="97"/>
        <v>0</v>
      </c>
      <c r="M62" s="115">
        <f t="shared" si="97"/>
        <v>0</v>
      </c>
      <c r="N62" s="115">
        <f t="shared" si="97"/>
        <v>0</v>
      </c>
      <c r="O62" s="115">
        <f t="shared" si="97"/>
        <v>0</v>
      </c>
      <c r="P62" s="115">
        <f t="shared" si="97"/>
        <v>0</v>
      </c>
      <c r="Q62" s="115">
        <f t="shared" si="97"/>
        <v>0</v>
      </c>
      <c r="R62" s="115">
        <f>R22/R21</f>
        <v>0</v>
      </c>
      <c r="S62" s="115">
        <f t="shared" si="97"/>
        <v>0</v>
      </c>
      <c r="T62" s="115">
        <f t="shared" si="97"/>
        <v>0</v>
      </c>
      <c r="U62" s="115">
        <f t="shared" si="97"/>
        <v>0</v>
      </c>
      <c r="V62" s="115">
        <f t="shared" si="97"/>
        <v>0</v>
      </c>
      <c r="W62" s="115">
        <f t="shared" si="97"/>
        <v>0</v>
      </c>
      <c r="X62" s="115">
        <f t="shared" si="97"/>
        <v>0</v>
      </c>
      <c r="Y62" s="115">
        <f t="shared" si="97"/>
        <v>0</v>
      </c>
      <c r="Z62" s="115">
        <f t="shared" si="97"/>
        <v>0</v>
      </c>
      <c r="AA62" s="115">
        <f t="shared" si="97"/>
        <v>0</v>
      </c>
      <c r="AB62" s="115">
        <f t="shared" si="97"/>
        <v>0</v>
      </c>
      <c r="AC62" s="115">
        <f t="shared" si="97"/>
        <v>0</v>
      </c>
      <c r="AD62" s="115">
        <f t="shared" si="97"/>
        <v>0</v>
      </c>
      <c r="AE62" s="115">
        <f t="shared" si="97"/>
        <v>0</v>
      </c>
      <c r="AF62" s="115">
        <f t="shared" si="97"/>
        <v>-0.42639593908629442</v>
      </c>
      <c r="AG62" s="115">
        <f t="shared" si="97"/>
        <v>-0.63424124513618674</v>
      </c>
      <c r="AH62" s="115">
        <f t="shared" si="97"/>
        <v>-0.91765298413497864</v>
      </c>
      <c r="AI62" s="115">
        <f t="shared" si="97"/>
        <v>-0.93459657701711496</v>
      </c>
      <c r="AJ62" s="115">
        <f t="shared" si="97"/>
        <v>-1</v>
      </c>
      <c r="AK62" s="115">
        <f t="shared" si="97"/>
        <v>-1</v>
      </c>
      <c r="AL62" s="115">
        <f t="shared" si="97"/>
        <v>-1</v>
      </c>
      <c r="AM62" s="115">
        <f t="shared" si="97"/>
        <v>-1</v>
      </c>
      <c r="AN62" s="115">
        <f t="shared" si="97"/>
        <v>-1</v>
      </c>
      <c r="AO62" s="115">
        <f t="shared" si="97"/>
        <v>-1</v>
      </c>
      <c r="AP62" s="115">
        <f t="shared" si="97"/>
        <v>-1</v>
      </c>
      <c r="AQ62" s="115">
        <f t="shared" si="97"/>
        <v>-1</v>
      </c>
      <c r="AR62" s="115">
        <f t="shared" si="97"/>
        <v>-1</v>
      </c>
      <c r="AS62" s="115">
        <f t="shared" si="97"/>
        <v>-1</v>
      </c>
      <c r="AT62" s="115">
        <f t="shared" si="97"/>
        <v>-1</v>
      </c>
      <c r="AU62" s="115">
        <f t="shared" si="97"/>
        <v>-1</v>
      </c>
      <c r="AV62" s="115">
        <f t="shared" si="97"/>
        <v>-1</v>
      </c>
      <c r="AW62" s="115">
        <f t="shared" si="97"/>
        <v>-1</v>
      </c>
      <c r="AX62" s="115">
        <f t="shared" si="97"/>
        <v>-1</v>
      </c>
      <c r="AY62" s="115">
        <f t="shared" si="97"/>
        <v>-1</v>
      </c>
      <c r="AZ62" s="115">
        <f t="shared" si="97"/>
        <v>-1</v>
      </c>
      <c r="BA62" s="115">
        <f t="shared" si="97"/>
        <v>-1</v>
      </c>
      <c r="BB62" s="115">
        <f t="shared" si="97"/>
        <v>-1</v>
      </c>
      <c r="BC62" s="115">
        <f t="shared" si="97"/>
        <v>-1</v>
      </c>
      <c r="BD62" s="115">
        <f t="shared" si="97"/>
        <v>-1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E49"/>
  <sheetViews>
    <sheetView workbookViewId="0">
      <pane xSplit="2" ySplit="3" topLeftCell="W4" activePane="bottomRight" state="frozen"/>
      <selection activeCell="AD1" sqref="AD1"/>
      <selection pane="topRight" activeCell="AD1" sqref="AD1"/>
      <selection pane="bottomLeft" activeCell="AD1" sqref="AD1"/>
      <selection pane="bottomRight" activeCell="AI21" sqref="AI21"/>
    </sheetView>
  </sheetViews>
  <sheetFormatPr baseColWidth="10" defaultColWidth="9.140625" defaultRowHeight="12.75" outlineLevelCol="1" x14ac:dyDescent="0.2"/>
  <cols>
    <col min="1" max="1" width="54.7109375" customWidth="1"/>
    <col min="2" max="2" width="20.28515625" customWidth="1"/>
    <col min="3" max="3" width="10.5703125" hidden="1" customWidth="1"/>
    <col min="4" max="7" width="10.42578125" hidden="1" customWidth="1"/>
    <col min="8" max="15" width="10.42578125" customWidth="1" outlineLevel="1"/>
    <col min="16" max="16" width="10.28515625" customWidth="1" outlineLevel="1"/>
    <col min="17" max="17" width="9.140625" customWidth="1" outlineLevel="1"/>
    <col min="18" max="21" width="9.140625" style="22" customWidth="1" outlineLevel="1"/>
    <col min="22" max="22" width="9.140625" style="22"/>
    <col min="23" max="23" width="10.28515625" style="22" bestFit="1" customWidth="1"/>
    <col min="24" max="27" width="9.140625" style="22"/>
    <col min="28" max="28" width="9.140625" style="22" customWidth="1"/>
    <col min="29" max="29" width="9.140625" style="80" customWidth="1"/>
    <col min="30" max="32" width="9.28515625" style="19" bestFit="1" customWidth="1" outlineLevel="1"/>
    <col min="33" max="33" width="9.28515625" style="60" bestFit="1" customWidth="1" outlineLevel="1"/>
    <col min="34" max="83" width="9.140625" style="37"/>
  </cols>
  <sheetData>
    <row r="1" spans="1:83" ht="15.75" x14ac:dyDescent="0.25">
      <c r="A1" s="13" t="s">
        <v>46</v>
      </c>
      <c r="B1" s="2"/>
      <c r="C1" s="2"/>
      <c r="D1" s="2"/>
      <c r="V1" s="44"/>
      <c r="W1" s="44"/>
      <c r="X1" s="44"/>
      <c r="Y1" s="44"/>
      <c r="Z1" s="44"/>
      <c r="AA1" s="44"/>
      <c r="AB1" s="44"/>
      <c r="AC1" s="76"/>
      <c r="AD1" s="41"/>
      <c r="AE1" s="41"/>
      <c r="AF1" s="41"/>
      <c r="AG1" s="62"/>
    </row>
    <row r="2" spans="1:83" x14ac:dyDescent="0.2">
      <c r="A2" s="70" t="s">
        <v>69</v>
      </c>
      <c r="V2" s="44"/>
      <c r="W2" s="44"/>
      <c r="X2" s="44"/>
      <c r="Y2" s="44"/>
      <c r="Z2" s="44"/>
      <c r="AA2" s="74" t="s">
        <v>58</v>
      </c>
      <c r="AB2" s="74" t="s">
        <v>63</v>
      </c>
      <c r="AC2" s="77" t="s">
        <v>64</v>
      </c>
      <c r="AD2" s="71" t="s">
        <v>65</v>
      </c>
      <c r="AE2" s="71" t="s">
        <v>66</v>
      </c>
      <c r="AF2" s="71" t="s">
        <v>67</v>
      </c>
      <c r="AG2" s="72" t="s">
        <v>68</v>
      </c>
    </row>
    <row r="3" spans="1:83" s="2" customFormat="1" ht="13.5" thickBot="1" x14ac:dyDescent="0.25">
      <c r="A3" s="14" t="s">
        <v>1</v>
      </c>
      <c r="B3" s="15" t="s">
        <v>26</v>
      </c>
      <c r="C3" s="15">
        <v>1989</v>
      </c>
      <c r="D3" s="15">
        <v>1990</v>
      </c>
      <c r="E3" s="15">
        <v>1991</v>
      </c>
      <c r="F3" s="15">
        <v>1992</v>
      </c>
      <c r="G3" s="15">
        <v>1993</v>
      </c>
      <c r="H3" s="15">
        <v>1994</v>
      </c>
      <c r="I3" s="15">
        <v>1995</v>
      </c>
      <c r="J3" s="15">
        <v>1996</v>
      </c>
      <c r="K3" s="15">
        <v>1997</v>
      </c>
      <c r="L3" s="15">
        <v>1998</v>
      </c>
      <c r="M3" s="15">
        <v>1999</v>
      </c>
      <c r="N3" s="15">
        <v>2000</v>
      </c>
      <c r="O3" s="15">
        <v>2001</v>
      </c>
      <c r="P3" s="15">
        <v>2002</v>
      </c>
      <c r="Q3" s="15">
        <v>2003</v>
      </c>
      <c r="R3" s="23">
        <v>2004</v>
      </c>
      <c r="S3" s="23">
        <v>2005</v>
      </c>
      <c r="T3" s="23">
        <v>2006</v>
      </c>
      <c r="U3" s="23">
        <v>2007</v>
      </c>
      <c r="V3" s="45">
        <v>2008</v>
      </c>
      <c r="W3" s="45">
        <v>2009</v>
      </c>
      <c r="X3" s="45">
        <v>2010</v>
      </c>
      <c r="Y3" s="45">
        <v>2011</v>
      </c>
      <c r="Z3" s="45">
        <v>2012</v>
      </c>
      <c r="AA3" s="45">
        <v>2013</v>
      </c>
      <c r="AB3" s="45">
        <v>2014</v>
      </c>
      <c r="AC3" s="78">
        <v>2015</v>
      </c>
      <c r="AD3" s="42">
        <v>2016</v>
      </c>
      <c r="AE3" s="42">
        <v>2017</v>
      </c>
      <c r="AF3" s="42">
        <v>2018</v>
      </c>
      <c r="AG3" s="63">
        <v>2019</v>
      </c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</row>
    <row r="4" spans="1:83" x14ac:dyDescent="0.2">
      <c r="V4" s="46"/>
      <c r="W4" s="46"/>
      <c r="X4" s="46"/>
      <c r="Y4" s="46"/>
      <c r="Z4" s="46"/>
      <c r="AA4" s="46"/>
      <c r="AB4" s="46"/>
      <c r="AC4" s="79"/>
      <c r="AD4" s="43"/>
      <c r="AE4" s="43"/>
      <c r="AF4" s="43"/>
      <c r="AG4" s="64"/>
    </row>
    <row r="5" spans="1:83" x14ac:dyDescent="0.2">
      <c r="A5" s="2" t="s">
        <v>0</v>
      </c>
      <c r="B5" s="2" t="s">
        <v>59</v>
      </c>
      <c r="C5" s="2"/>
      <c r="D5" s="2"/>
      <c r="V5" s="46"/>
      <c r="W5" s="46"/>
      <c r="X5" s="46"/>
      <c r="Y5" s="44"/>
      <c r="Z5" s="44"/>
      <c r="AA5" s="44"/>
      <c r="AB5" s="44"/>
      <c r="AC5" s="95"/>
      <c r="AD5" s="96"/>
      <c r="AE5" s="96"/>
      <c r="AF5" s="96"/>
      <c r="AG5" s="97"/>
    </row>
    <row r="6" spans="1:83" s="1" customFormat="1" x14ac:dyDescent="0.2">
      <c r="A6" s="75" t="s">
        <v>72</v>
      </c>
      <c r="B6" s="1" t="s">
        <v>27</v>
      </c>
      <c r="D6" s="4">
        <v>0.105</v>
      </c>
      <c r="E6" s="4">
        <v>0.10249999999999999</v>
      </c>
      <c r="F6" s="4">
        <v>9.5000000000000001E-2</v>
      </c>
      <c r="G6" s="4">
        <v>8.7499999999999994E-2</v>
      </c>
      <c r="H6" s="4">
        <v>8.7499999999999994E-2</v>
      </c>
      <c r="I6" s="4">
        <v>8.2500000000000004E-2</v>
      </c>
      <c r="J6" s="4">
        <v>8.2500000000000004E-2</v>
      </c>
      <c r="K6" s="4">
        <v>7.7499999999999999E-2</v>
      </c>
      <c r="L6" s="4">
        <v>7.2499999999999995E-2</v>
      </c>
      <c r="M6" s="4">
        <v>7.2499999999999995E-2</v>
      </c>
      <c r="N6" s="4">
        <v>7.0000000000000007E-2</v>
      </c>
      <c r="O6" s="4">
        <v>7.0000000000000007E-2</v>
      </c>
      <c r="P6" s="4">
        <v>7.0000000000000007E-2</v>
      </c>
      <c r="Q6" s="4">
        <v>7.0000000000000007E-2</v>
      </c>
      <c r="R6" s="24">
        <v>7.0000000000000007E-2</v>
      </c>
      <c r="S6" s="24">
        <v>7.0000000000000007E-2</v>
      </c>
      <c r="T6" s="24">
        <v>6.7500000000000004E-2</v>
      </c>
      <c r="U6" s="24">
        <v>6.7500000000000004E-2</v>
      </c>
      <c r="V6" s="47">
        <v>6.7500000000000004E-2</v>
      </c>
      <c r="W6" s="47">
        <v>6.7500000000000004E-2</v>
      </c>
      <c r="X6" s="47">
        <v>6.7500000000000004E-2</v>
      </c>
      <c r="Y6" s="57">
        <v>6.7500000000000004E-2</v>
      </c>
      <c r="Z6" s="57">
        <v>6.7500000000000004E-2</v>
      </c>
      <c r="AA6" s="57">
        <v>6.7500000000000004E-2</v>
      </c>
      <c r="AB6" s="81">
        <v>6.7500000000000004E-2</v>
      </c>
      <c r="AC6" s="98">
        <v>6.5000000000000002E-2</v>
      </c>
      <c r="AD6" s="99">
        <v>6.25E-2</v>
      </c>
      <c r="AE6" s="99">
        <v>6.25E-2</v>
      </c>
      <c r="AF6" s="99">
        <v>6.25E-2</v>
      </c>
      <c r="AG6" s="100">
        <v>6.25E-2</v>
      </c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</row>
    <row r="7" spans="1:83" s="1" customFormat="1" x14ac:dyDescent="0.2">
      <c r="A7" s="75" t="s">
        <v>72</v>
      </c>
      <c r="B7" s="1" t="s">
        <v>27</v>
      </c>
      <c r="D7" s="4">
        <v>9.2499999999999999E-2</v>
      </c>
      <c r="E7" s="4">
        <v>9.2499999999999999E-2</v>
      </c>
      <c r="F7" s="4">
        <v>0.09</v>
      </c>
      <c r="G7" s="4">
        <v>8.7499999999999994E-2</v>
      </c>
      <c r="H7" s="4">
        <v>8.7499999999999994E-2</v>
      </c>
      <c r="I7" s="4">
        <v>8.2500000000000004E-2</v>
      </c>
      <c r="J7" s="4">
        <v>8.2500000000000004E-2</v>
      </c>
      <c r="K7" s="4">
        <v>7.7499999999999999E-2</v>
      </c>
      <c r="L7" s="4">
        <v>7.2499999999999995E-2</v>
      </c>
      <c r="M7" s="4">
        <v>7.2499999999999995E-2</v>
      </c>
      <c r="N7" s="4">
        <v>7.0000000000000007E-2</v>
      </c>
      <c r="O7" s="4">
        <v>7.0000000000000007E-2</v>
      </c>
      <c r="P7" s="4">
        <v>7.0000000000000007E-2</v>
      </c>
      <c r="Q7" s="4">
        <v>7.0000000000000007E-2</v>
      </c>
      <c r="R7" s="24">
        <v>7.0000000000000007E-2</v>
      </c>
      <c r="S7" s="24">
        <v>7.0000000000000007E-2</v>
      </c>
      <c r="T7" s="24">
        <v>6.7500000000000004E-2</v>
      </c>
      <c r="U7" s="24">
        <v>6.7500000000000004E-2</v>
      </c>
      <c r="V7" s="47">
        <v>6.7500000000000004E-2</v>
      </c>
      <c r="W7" s="47">
        <v>6.7500000000000004E-2</v>
      </c>
      <c r="X7" s="47">
        <v>6.7500000000000004E-2</v>
      </c>
      <c r="Y7" s="57">
        <v>6.7500000000000004E-2</v>
      </c>
      <c r="Z7" s="57">
        <v>6.7500000000000004E-2</v>
      </c>
      <c r="AA7" s="57">
        <v>6.7500000000000004E-2</v>
      </c>
      <c r="AB7" s="81">
        <v>6.7500000000000004E-2</v>
      </c>
      <c r="AC7" s="98">
        <v>6.5000000000000002E-2</v>
      </c>
      <c r="AD7" s="99">
        <v>6.25E-2</v>
      </c>
      <c r="AE7" s="99">
        <v>6.25E-2</v>
      </c>
      <c r="AF7" s="99">
        <v>6.25E-2</v>
      </c>
      <c r="AG7" s="100">
        <v>6.25E-2</v>
      </c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</row>
    <row r="8" spans="1:83" s="1" customFormat="1" x14ac:dyDescent="0.2">
      <c r="A8" s="1" t="s">
        <v>2</v>
      </c>
      <c r="B8" s="1" t="s">
        <v>27</v>
      </c>
      <c r="D8" s="4">
        <v>0.06</v>
      </c>
      <c r="E8" s="4">
        <v>5.7500000000000002E-2</v>
      </c>
      <c r="F8" s="4">
        <v>5.2499999999999998E-2</v>
      </c>
      <c r="G8" s="4">
        <v>0.05</v>
      </c>
      <c r="H8" s="4">
        <v>0.05</v>
      </c>
      <c r="I8" s="4">
        <v>4.4999999999999998E-2</v>
      </c>
      <c r="J8" s="4">
        <v>4.4999999999999998E-2</v>
      </c>
      <c r="K8" s="4">
        <v>0.04</v>
      </c>
      <c r="L8" s="4">
        <v>3.5000000000000003E-2</v>
      </c>
      <c r="M8" s="4">
        <v>3.5000000000000003E-2</v>
      </c>
      <c r="N8" s="4">
        <v>3.5000000000000003E-2</v>
      </c>
      <c r="O8" s="4">
        <v>3.5000000000000003E-2</v>
      </c>
      <c r="P8" s="4">
        <v>3.5000000000000003E-2</v>
      </c>
      <c r="Q8" s="4">
        <v>3.5000000000000003E-2</v>
      </c>
      <c r="R8" s="24">
        <v>3.5000000000000003E-2</v>
      </c>
      <c r="S8" s="24">
        <v>3.5000000000000003E-2</v>
      </c>
      <c r="T8" s="24">
        <v>3.5000000000000003E-2</v>
      </c>
      <c r="U8" s="24">
        <v>3.5000000000000003E-2</v>
      </c>
      <c r="V8" s="47">
        <v>3.5000000000000003E-2</v>
      </c>
      <c r="W8" s="47">
        <v>3.5000000000000003E-2</v>
      </c>
      <c r="X8" s="47">
        <v>3.5000000000000003E-2</v>
      </c>
      <c r="Y8" s="57">
        <v>3.5000000000000003E-2</v>
      </c>
      <c r="Z8" s="57">
        <v>3.5000000000000003E-2</v>
      </c>
      <c r="AA8" s="57">
        <v>3.5000000000000003E-2</v>
      </c>
      <c r="AB8" s="81">
        <v>3.5000000000000003E-2</v>
      </c>
      <c r="AC8" s="98">
        <v>3.2500000000000001E-2</v>
      </c>
      <c r="AD8" s="99">
        <v>0.03</v>
      </c>
      <c r="AE8" s="99">
        <v>0.03</v>
      </c>
      <c r="AF8" s="99">
        <v>0.03</v>
      </c>
      <c r="AG8" s="100">
        <v>0.03</v>
      </c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</row>
    <row r="9" spans="1:83" s="1" customFormat="1" x14ac:dyDescent="0.2">
      <c r="A9" s="1" t="s">
        <v>3</v>
      </c>
      <c r="B9" s="1" t="s">
        <v>27</v>
      </c>
      <c r="D9" s="4">
        <v>4.4999999999999998E-2</v>
      </c>
      <c r="E9" s="4">
        <v>4.4999999999999998E-2</v>
      </c>
      <c r="F9" s="4">
        <v>4.2500000000000003E-2</v>
      </c>
      <c r="G9" s="4">
        <v>0.04</v>
      </c>
      <c r="H9" s="4">
        <v>0.04</v>
      </c>
      <c r="I9" s="4">
        <v>3.5000000000000003E-2</v>
      </c>
      <c r="J9" s="4">
        <v>3.5000000000000003E-2</v>
      </c>
      <c r="K9" s="4">
        <v>0.03</v>
      </c>
      <c r="L9" s="4">
        <v>2.5000000000000001E-2</v>
      </c>
      <c r="M9" s="4">
        <v>2.5000000000000001E-2</v>
      </c>
      <c r="N9" s="4">
        <v>2.5000000000000001E-2</v>
      </c>
      <c r="O9" s="4">
        <v>2.5000000000000001E-2</v>
      </c>
      <c r="P9" s="4">
        <v>2.5000000000000001E-2</v>
      </c>
      <c r="Q9" s="4">
        <v>2.5000000000000001E-2</v>
      </c>
      <c r="R9" s="24">
        <v>2.5000000000000001E-2</v>
      </c>
      <c r="S9" s="24">
        <v>2.5000000000000001E-2</v>
      </c>
      <c r="T9" s="24">
        <v>2.5000000000000001E-2</v>
      </c>
      <c r="U9" s="24">
        <v>2.5000000000000001E-2</v>
      </c>
      <c r="V9" s="47">
        <v>2.5000000000000001E-2</v>
      </c>
      <c r="W9" s="47">
        <v>2.5000000000000001E-2</v>
      </c>
      <c r="X9" s="47">
        <v>2.5000000000000001E-2</v>
      </c>
      <c r="Y9" s="57">
        <v>2.5000000000000001E-2</v>
      </c>
      <c r="Z9" s="57">
        <v>2.5000000000000001E-2</v>
      </c>
      <c r="AA9" s="57">
        <v>2.5000000000000001E-2</v>
      </c>
      <c r="AB9" s="81">
        <v>2.5000000000000001E-2</v>
      </c>
      <c r="AC9" s="98">
        <v>2.2500000000000003E-2</v>
      </c>
      <c r="AD9" s="99">
        <v>0.02</v>
      </c>
      <c r="AE9" s="99">
        <v>0.02</v>
      </c>
      <c r="AF9" s="99">
        <v>0.02</v>
      </c>
      <c r="AG9" s="100">
        <v>0.02</v>
      </c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</row>
    <row r="10" spans="1:83" x14ac:dyDescent="0.2">
      <c r="V10" s="46"/>
      <c r="W10" s="46"/>
      <c r="X10" s="46"/>
      <c r="Y10" s="44"/>
      <c r="Z10" s="44"/>
      <c r="AA10" s="44"/>
      <c r="AB10" s="82"/>
      <c r="AC10" s="76"/>
      <c r="AD10" s="41"/>
      <c r="AE10" s="41"/>
      <c r="AF10" s="41"/>
      <c r="AG10" s="62"/>
    </row>
    <row r="11" spans="1:83" x14ac:dyDescent="0.2">
      <c r="A11" s="2" t="s">
        <v>4</v>
      </c>
      <c r="B11" s="2"/>
      <c r="C11" s="2"/>
      <c r="D11" s="2"/>
      <c r="V11" s="46"/>
      <c r="W11" s="46"/>
      <c r="X11" s="46"/>
      <c r="Y11" s="44"/>
      <c r="Z11" s="44"/>
      <c r="AA11" s="44"/>
      <c r="AB11" s="82"/>
      <c r="AC11" s="76"/>
      <c r="AD11" s="41"/>
      <c r="AE11" s="41"/>
      <c r="AF11" s="41"/>
      <c r="AG11" s="62"/>
    </row>
    <row r="12" spans="1:83" s="3" customFormat="1" x14ac:dyDescent="0.2">
      <c r="A12" s="3" t="s">
        <v>11</v>
      </c>
      <c r="B12" s="3" t="s">
        <v>28</v>
      </c>
      <c r="C12" s="5">
        <v>21912</v>
      </c>
      <c r="D12" s="5">
        <v>24391</v>
      </c>
      <c r="E12" s="5">
        <v>27479</v>
      </c>
      <c r="F12" s="5">
        <v>30781</v>
      </c>
      <c r="G12" s="5">
        <v>33998</v>
      </c>
      <c r="H12" s="5">
        <v>36848</v>
      </c>
      <c r="I12" s="5">
        <v>39007</v>
      </c>
      <c r="J12" s="5">
        <v>41833</v>
      </c>
      <c r="K12" s="5">
        <v>46470</v>
      </c>
      <c r="L12" s="5">
        <v>48635</v>
      </c>
      <c r="M12" s="5">
        <v>50346</v>
      </c>
      <c r="N12" s="5">
        <v>55087</v>
      </c>
      <c r="O12" s="5">
        <v>64369</v>
      </c>
      <c r="P12" s="5">
        <v>67319</v>
      </c>
      <c r="Q12" s="5">
        <v>71009</v>
      </c>
      <c r="R12" s="25">
        <v>74089</v>
      </c>
      <c r="S12" s="25">
        <v>80371</v>
      </c>
      <c r="T12" s="25">
        <v>83120</v>
      </c>
      <c r="U12" s="25">
        <v>88356</v>
      </c>
      <c r="V12" s="48">
        <v>92022</v>
      </c>
      <c r="W12" s="48">
        <v>96608</v>
      </c>
      <c r="X12" s="48">
        <v>99117</v>
      </c>
      <c r="Y12" s="58">
        <v>103693</v>
      </c>
      <c r="Z12" s="58">
        <v>105954</v>
      </c>
      <c r="AA12" s="58">
        <v>109524</v>
      </c>
      <c r="AB12" s="83">
        <v>113801</v>
      </c>
      <c r="AC12" s="90">
        <v>116367</v>
      </c>
      <c r="AD12" s="101">
        <v>120891.15773981952</v>
      </c>
      <c r="AE12" s="101">
        <v>125674.54587496544</v>
      </c>
      <c r="AF12" s="101">
        <v>130724.77615093655</v>
      </c>
      <c r="AG12" s="102">
        <v>136066.48289917331</v>
      </c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</row>
    <row r="13" spans="1:83" s="3" customFormat="1" x14ac:dyDescent="0.2">
      <c r="A13" s="3" t="s">
        <v>5</v>
      </c>
      <c r="B13" s="3" t="s">
        <v>28</v>
      </c>
      <c r="D13" s="5">
        <v>2309</v>
      </c>
      <c r="E13" s="5">
        <v>2588</v>
      </c>
      <c r="F13" s="5">
        <v>2845</v>
      </c>
      <c r="G13" s="5">
        <v>2943</v>
      </c>
      <c r="H13" s="5">
        <v>3000</v>
      </c>
      <c r="I13" s="5">
        <v>3076</v>
      </c>
      <c r="J13" s="5">
        <v>3381</v>
      </c>
      <c r="K13" s="5">
        <v>3425</v>
      </c>
      <c r="L13" s="5">
        <v>3415</v>
      </c>
      <c r="M13" s="5">
        <v>3493</v>
      </c>
      <c r="N13" s="5">
        <v>3648</v>
      </c>
      <c r="O13" s="5">
        <v>4108</v>
      </c>
      <c r="P13" s="5">
        <v>4468</v>
      </c>
      <c r="Q13" s="5">
        <v>4669</v>
      </c>
      <c r="R13" s="25">
        <v>4923</v>
      </c>
      <c r="S13" s="25">
        <v>5158</v>
      </c>
      <c r="T13" s="25">
        <v>5318</v>
      </c>
      <c r="U13" s="25">
        <v>5550</v>
      </c>
      <c r="V13" s="48">
        <v>5898</v>
      </c>
      <c r="W13" s="48">
        <v>6166</v>
      </c>
      <c r="X13" s="48">
        <v>6452</v>
      </c>
      <c r="Y13" s="58">
        <v>6619</v>
      </c>
      <c r="Z13" s="58">
        <v>6926</v>
      </c>
      <c r="AA13" s="58">
        <v>7067</v>
      </c>
      <c r="AB13" s="83">
        <v>7311</v>
      </c>
      <c r="AC13" s="90">
        <v>7310</v>
      </c>
      <c r="AD13" s="101">
        <v>7182.34375</v>
      </c>
      <c r="AE13" s="101">
        <v>7456.8457620590325</v>
      </c>
      <c r="AF13" s="101">
        <v>7748.5862659982058</v>
      </c>
      <c r="AG13" s="102">
        <v>8056.4801008723562</v>
      </c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</row>
    <row r="14" spans="1:83" s="3" customFormat="1" x14ac:dyDescent="0.2">
      <c r="A14" s="3" t="s">
        <v>47</v>
      </c>
      <c r="B14" s="3" t="s">
        <v>28</v>
      </c>
      <c r="D14" s="5">
        <v>930</v>
      </c>
      <c r="E14" s="5">
        <v>1180</v>
      </c>
      <c r="F14" s="5">
        <v>1188</v>
      </c>
      <c r="G14" s="5">
        <v>1170</v>
      </c>
      <c r="H14" s="5">
        <v>1292</v>
      </c>
      <c r="I14" s="5">
        <v>1363</v>
      </c>
      <c r="J14" s="5">
        <v>1337</v>
      </c>
      <c r="K14" s="5">
        <v>1204</v>
      </c>
      <c r="L14" s="5">
        <v>1305</v>
      </c>
      <c r="M14" s="5">
        <v>1301</v>
      </c>
      <c r="N14" s="5">
        <v>1300</v>
      </c>
      <c r="O14" s="5">
        <v>1539</v>
      </c>
      <c r="P14" s="5">
        <v>1695</v>
      </c>
      <c r="Q14" s="5">
        <v>1735</v>
      </c>
      <c r="R14" s="25">
        <v>1756</v>
      </c>
      <c r="S14" s="25">
        <v>1909</v>
      </c>
      <c r="T14" s="25">
        <f>1979+14+2+17-T15</f>
        <v>1995</v>
      </c>
      <c r="U14" s="25">
        <f>2085+16+1</f>
        <v>2102</v>
      </c>
      <c r="V14" s="48">
        <v>2236</v>
      </c>
      <c r="W14" s="48">
        <v>2349</v>
      </c>
      <c r="X14" s="48">
        <v>2434</v>
      </c>
      <c r="Y14" s="58">
        <v>2565</v>
      </c>
      <c r="Z14" s="58">
        <v>2791</v>
      </c>
      <c r="AA14" s="58">
        <v>2654</v>
      </c>
      <c r="AB14" s="83">
        <v>2924</v>
      </c>
      <c r="AC14" s="103">
        <f>2868+34+0</f>
        <v>2902</v>
      </c>
      <c r="AD14" s="101">
        <v>3023.59375</v>
      </c>
      <c r="AE14" s="101">
        <v>3262.1026904296868</v>
      </c>
      <c r="AF14" s="101">
        <v>3500.4040891754139</v>
      </c>
      <c r="AG14" s="102">
        <v>3756.0074825188831</v>
      </c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</row>
    <row r="15" spans="1:83" s="35" customFormat="1" x14ac:dyDescent="0.2">
      <c r="A15" s="35" t="s">
        <v>18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>
        <f>T34</f>
        <v>17</v>
      </c>
      <c r="U15" s="36">
        <f>U34</f>
        <v>19</v>
      </c>
      <c r="V15" s="48">
        <v>17</v>
      </c>
      <c r="W15" s="48">
        <v>13</v>
      </c>
      <c r="X15" s="48">
        <v>11</v>
      </c>
      <c r="Y15" s="58">
        <v>15</v>
      </c>
      <c r="Z15" s="58">
        <v>13</v>
      </c>
      <c r="AA15" s="58">
        <v>13</v>
      </c>
      <c r="AB15" s="83">
        <v>13</v>
      </c>
      <c r="AC15" s="90">
        <v>14</v>
      </c>
      <c r="AD15" s="101">
        <v>13</v>
      </c>
      <c r="AE15" s="101">
        <v>13</v>
      </c>
      <c r="AF15" s="101">
        <v>13</v>
      </c>
      <c r="AG15" s="102">
        <v>13</v>
      </c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</row>
    <row r="16" spans="1:83" s="3" customFormat="1" x14ac:dyDescent="0.2">
      <c r="A16" s="3" t="s">
        <v>61</v>
      </c>
      <c r="B16" s="3" t="s">
        <v>28</v>
      </c>
      <c r="D16" s="5"/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258</v>
      </c>
      <c r="K16" s="5">
        <v>2013</v>
      </c>
      <c r="L16" s="5"/>
      <c r="M16" s="5">
        <v>0</v>
      </c>
      <c r="N16" s="5">
        <v>0</v>
      </c>
      <c r="O16" s="5">
        <v>4519</v>
      </c>
      <c r="P16" s="5"/>
      <c r="Q16" s="5"/>
      <c r="R16" s="25"/>
      <c r="S16" s="25"/>
      <c r="T16" s="25"/>
      <c r="U16" s="25"/>
      <c r="V16" s="48"/>
      <c r="W16" s="48"/>
      <c r="X16" s="48"/>
      <c r="Y16" s="58">
        <v>0</v>
      </c>
      <c r="Z16" s="58">
        <v>0</v>
      </c>
      <c r="AA16" s="58">
        <v>0</v>
      </c>
      <c r="AB16" s="84">
        <v>0</v>
      </c>
      <c r="AC16" s="104">
        <v>0</v>
      </c>
      <c r="AD16" s="105">
        <v>0</v>
      </c>
      <c r="AE16" s="105">
        <v>0</v>
      </c>
      <c r="AF16" s="105">
        <v>0</v>
      </c>
      <c r="AG16" s="106">
        <v>0</v>
      </c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</row>
    <row r="17" spans="1:83" s="3" customFormat="1" x14ac:dyDescent="0.2">
      <c r="A17" s="3" t="s">
        <v>62</v>
      </c>
      <c r="B17" s="3" t="s">
        <v>28</v>
      </c>
      <c r="D17" s="5"/>
      <c r="E17" s="5"/>
      <c r="F17" s="5"/>
      <c r="G17" s="5"/>
      <c r="H17" s="5"/>
      <c r="I17" s="5"/>
      <c r="J17" s="5"/>
      <c r="K17" s="5"/>
      <c r="L17" s="5">
        <v>380</v>
      </c>
      <c r="M17" s="5"/>
      <c r="N17" s="5"/>
      <c r="O17" s="5"/>
      <c r="P17" s="5"/>
      <c r="Q17" s="5"/>
      <c r="R17" s="25"/>
      <c r="S17" s="25"/>
      <c r="T17" s="25"/>
      <c r="U17" s="25"/>
      <c r="V17" s="48"/>
      <c r="W17" s="48"/>
      <c r="X17" s="48">
        <v>0</v>
      </c>
      <c r="Y17" s="58">
        <v>0</v>
      </c>
      <c r="Z17" s="58">
        <v>0</v>
      </c>
      <c r="AA17" s="58">
        <v>0</v>
      </c>
      <c r="AB17" s="84">
        <v>0</v>
      </c>
      <c r="AC17" s="104">
        <v>0</v>
      </c>
      <c r="AD17" s="105">
        <v>0</v>
      </c>
      <c r="AE17" s="105">
        <v>0</v>
      </c>
      <c r="AF17" s="105">
        <v>0</v>
      </c>
      <c r="AG17" s="106">
        <v>0</v>
      </c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</row>
    <row r="18" spans="1:83" s="3" customFormat="1" x14ac:dyDescent="0.2">
      <c r="A18" s="3" t="s">
        <v>9</v>
      </c>
      <c r="B18" s="3" t="s">
        <v>29</v>
      </c>
      <c r="D18" s="5">
        <v>-760</v>
      </c>
      <c r="E18" s="5">
        <v>-829</v>
      </c>
      <c r="F18" s="5">
        <v>-921</v>
      </c>
      <c r="G18" s="5">
        <v>-1001</v>
      </c>
      <c r="H18" s="5">
        <v>-1130</v>
      </c>
      <c r="I18" s="5">
        <v>-1261</v>
      </c>
      <c r="J18" s="5">
        <v>-1520</v>
      </c>
      <c r="K18" s="5">
        <v>-1802</v>
      </c>
      <c r="L18" s="5">
        <v>-2103</v>
      </c>
      <c r="M18" s="5">
        <v>-2278</v>
      </c>
      <c r="N18" s="5">
        <v>-2541</v>
      </c>
      <c r="O18" s="5">
        <v>-3080</v>
      </c>
      <c r="P18" s="5">
        <v>-3076</v>
      </c>
      <c r="Q18" s="5">
        <v>-3199</v>
      </c>
      <c r="R18" s="25">
        <f>-3220-208</f>
        <v>-3428</v>
      </c>
      <c r="S18" s="25">
        <v>-3620</v>
      </c>
      <c r="T18" s="25">
        <f>-3725-7-86</f>
        <v>-3818</v>
      </c>
      <c r="U18" s="25">
        <f>-3976-8-36</f>
        <v>-4020</v>
      </c>
      <c r="V18" s="48">
        <v>-4194</v>
      </c>
      <c r="W18" s="48">
        <v>-4392</v>
      </c>
      <c r="X18" s="48">
        <v>-4500</v>
      </c>
      <c r="Y18" s="58">
        <v>-4663</v>
      </c>
      <c r="Z18" s="58">
        <v>-4924</v>
      </c>
      <c r="AA18" s="58">
        <v>-5150</v>
      </c>
      <c r="AB18" s="83">
        <v>-5306</v>
      </c>
      <c r="AC18" s="90">
        <f>-5356-0-180</f>
        <v>-5536</v>
      </c>
      <c r="AD18" s="101">
        <v>-5694.7797601804714</v>
      </c>
      <c r="AE18" s="101">
        <v>-5948.560317342809</v>
      </c>
      <c r="AF18" s="101">
        <v>-6211.7600792025059</v>
      </c>
      <c r="AG18" s="102">
        <f>-6484.78083515448+1</f>
        <v>-6483.78083515448</v>
      </c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</row>
    <row r="19" spans="1:83" s="3" customFormat="1" x14ac:dyDescent="0.2">
      <c r="A19" s="3" t="s">
        <v>6</v>
      </c>
      <c r="B19" s="3" t="s">
        <v>28</v>
      </c>
      <c r="D19" s="5"/>
      <c r="E19" s="5">
        <v>138</v>
      </c>
      <c r="F19" s="5">
        <v>-433</v>
      </c>
      <c r="G19" s="5">
        <v>-646</v>
      </c>
      <c r="H19" s="5">
        <v>-558</v>
      </c>
      <c r="I19" s="5">
        <v>-1156</v>
      </c>
      <c r="J19" s="5">
        <v>-822</v>
      </c>
      <c r="K19" s="5">
        <v>-878</v>
      </c>
      <c r="L19" s="5">
        <v>-1048</v>
      </c>
      <c r="M19" s="5">
        <v>-805</v>
      </c>
      <c r="N19" s="5">
        <v>605</v>
      </c>
      <c r="O19" s="5">
        <v>51</v>
      </c>
      <c r="P19" s="5">
        <f>-142</f>
        <v>-142</v>
      </c>
      <c r="Q19" s="5">
        <v>414</v>
      </c>
      <c r="R19" s="25">
        <v>-180</v>
      </c>
      <c r="S19" s="25">
        <v>0</v>
      </c>
      <c r="T19" s="25">
        <v>-68</v>
      </c>
      <c r="U19" s="25">
        <v>-276</v>
      </c>
      <c r="V19" s="48">
        <v>-291</v>
      </c>
      <c r="W19" s="48">
        <v>450</v>
      </c>
      <c r="X19" s="48">
        <v>-1975</v>
      </c>
      <c r="Y19" s="58">
        <v>-457</v>
      </c>
      <c r="Z19" s="58">
        <v>-312</v>
      </c>
      <c r="AA19" s="58">
        <v>-956</v>
      </c>
      <c r="AB19" s="83">
        <v>-300</v>
      </c>
      <c r="AC19" s="90">
        <f>-1028-552-1161</f>
        <v>-2741</v>
      </c>
      <c r="AD19" s="101">
        <v>0</v>
      </c>
      <c r="AE19" s="101">
        <v>0</v>
      </c>
      <c r="AF19" s="101">
        <v>0</v>
      </c>
      <c r="AG19" s="102">
        <v>0</v>
      </c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</row>
    <row r="20" spans="1:83" s="3" customFormat="1" x14ac:dyDescent="0.2">
      <c r="A20" s="3" t="s">
        <v>7</v>
      </c>
      <c r="B20" s="3" t="s">
        <v>30</v>
      </c>
      <c r="D20" s="5"/>
      <c r="E20" s="5">
        <v>0</v>
      </c>
      <c r="F20" s="5">
        <v>606</v>
      </c>
      <c r="G20" s="5">
        <v>733</v>
      </c>
      <c r="H20" s="5">
        <v>246</v>
      </c>
      <c r="I20" s="5">
        <v>137</v>
      </c>
      <c r="J20" s="5">
        <v>192</v>
      </c>
      <c r="K20" s="5">
        <v>675</v>
      </c>
      <c r="L20" s="5">
        <v>216</v>
      </c>
      <c r="M20" s="5">
        <v>0</v>
      </c>
      <c r="N20" s="5">
        <v>1729</v>
      </c>
      <c r="O20" s="5">
        <v>2145</v>
      </c>
      <c r="P20" s="5">
        <v>5</v>
      </c>
      <c r="Q20" s="5">
        <v>71</v>
      </c>
      <c r="R20" s="25">
        <v>9</v>
      </c>
      <c r="S20" s="25">
        <f>2769+66</f>
        <v>2835</v>
      </c>
      <c r="T20" s="25">
        <v>-695</v>
      </c>
      <c r="U20" s="25">
        <v>1861</v>
      </c>
      <c r="V20" s="48"/>
      <c r="W20" s="48"/>
      <c r="X20" s="48">
        <v>87</v>
      </c>
      <c r="Y20" s="58">
        <v>497</v>
      </c>
      <c r="Z20" s="58">
        <f>-2479+246</f>
        <v>-2233</v>
      </c>
      <c r="AA20" s="58">
        <v>-58</v>
      </c>
      <c r="AB20" s="85">
        <f>1054+116+4131-5666</f>
        <v>-365</v>
      </c>
      <c r="AC20" s="104">
        <f>350+4142-3829-46</f>
        <v>617</v>
      </c>
      <c r="AD20" s="105">
        <v>0</v>
      </c>
      <c r="AE20" s="105">
        <v>0</v>
      </c>
      <c r="AF20" s="105">
        <v>0</v>
      </c>
      <c r="AG20" s="106">
        <v>0</v>
      </c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</row>
    <row r="21" spans="1:83" s="6" customFormat="1" x14ac:dyDescent="0.2">
      <c r="A21" s="6" t="s">
        <v>10</v>
      </c>
      <c r="B21" s="6" t="s">
        <v>31</v>
      </c>
      <c r="D21" s="6">
        <f>SUM(D13:D20)</f>
        <v>2479</v>
      </c>
      <c r="E21" s="6">
        <f>SUM(E13:E20)</f>
        <v>3077</v>
      </c>
      <c r="F21" s="6">
        <f>SUM(F13:F20)</f>
        <v>3285</v>
      </c>
      <c r="G21" s="6">
        <f t="shared" ref="G21:R21" si="0">SUM(G13:G20)</f>
        <v>3199</v>
      </c>
      <c r="H21" s="6">
        <f t="shared" si="0"/>
        <v>2850</v>
      </c>
      <c r="I21" s="6">
        <f t="shared" si="0"/>
        <v>2159</v>
      </c>
      <c r="J21" s="6">
        <f t="shared" si="0"/>
        <v>2826</v>
      </c>
      <c r="K21" s="6">
        <f t="shared" si="0"/>
        <v>4637</v>
      </c>
      <c r="L21" s="6">
        <f t="shared" si="0"/>
        <v>2165</v>
      </c>
      <c r="M21" s="6">
        <f t="shared" si="0"/>
        <v>1711</v>
      </c>
      <c r="N21" s="6">
        <f t="shared" si="0"/>
        <v>4741</v>
      </c>
      <c r="O21" s="6">
        <f t="shared" si="0"/>
        <v>9282</v>
      </c>
      <c r="P21" s="6">
        <f t="shared" si="0"/>
        <v>2950</v>
      </c>
      <c r="Q21" s="6">
        <f t="shared" si="0"/>
        <v>3690</v>
      </c>
      <c r="R21" s="26">
        <f t="shared" si="0"/>
        <v>3080</v>
      </c>
      <c r="S21" s="26">
        <f t="shared" ref="S21:AE21" si="1">SUM(S13:S20)</f>
        <v>6282</v>
      </c>
      <c r="T21" s="26">
        <f t="shared" si="1"/>
        <v>2749</v>
      </c>
      <c r="U21" s="26">
        <f t="shared" si="1"/>
        <v>5236</v>
      </c>
      <c r="V21" s="49">
        <f t="shared" si="1"/>
        <v>3666</v>
      </c>
      <c r="W21" s="49">
        <f t="shared" si="1"/>
        <v>4586</v>
      </c>
      <c r="X21" s="49">
        <f t="shared" si="1"/>
        <v>2509</v>
      </c>
      <c r="Y21" s="49">
        <f t="shared" si="1"/>
        <v>4576</v>
      </c>
      <c r="Z21" s="49">
        <f t="shared" si="1"/>
        <v>2261</v>
      </c>
      <c r="AA21" s="49">
        <f t="shared" si="1"/>
        <v>3570</v>
      </c>
      <c r="AB21" s="86">
        <f t="shared" si="1"/>
        <v>4277</v>
      </c>
      <c r="AC21" s="91">
        <f t="shared" si="1"/>
        <v>2566</v>
      </c>
      <c r="AD21" s="20">
        <f t="shared" si="1"/>
        <v>4524.1577398195286</v>
      </c>
      <c r="AE21" s="20">
        <f t="shared" si="1"/>
        <v>4783.3881351459104</v>
      </c>
      <c r="AF21" s="20">
        <f>SUM(AF13:AF20)</f>
        <v>5050.2302759711147</v>
      </c>
      <c r="AG21" s="61">
        <f>SUM(AG13:AG20)</f>
        <v>5341.7067482367593</v>
      </c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</row>
    <row r="22" spans="1:83" s="6" customFormat="1" x14ac:dyDescent="0.2">
      <c r="A22" s="6" t="s">
        <v>8</v>
      </c>
      <c r="B22" s="6" t="s">
        <v>31</v>
      </c>
      <c r="E22" s="6">
        <f>E12-D12-E21</f>
        <v>11</v>
      </c>
      <c r="F22" s="6">
        <f>F12-E12-F21</f>
        <v>17</v>
      </c>
      <c r="G22" s="6">
        <f t="shared" ref="G22:R22" si="2">G12-F12-G21</f>
        <v>18</v>
      </c>
      <c r="H22" s="6">
        <f t="shared" si="2"/>
        <v>0</v>
      </c>
      <c r="I22" s="6">
        <f t="shared" si="2"/>
        <v>0</v>
      </c>
      <c r="J22" s="6">
        <f t="shared" si="2"/>
        <v>0</v>
      </c>
      <c r="K22" s="6">
        <f t="shared" si="2"/>
        <v>0</v>
      </c>
      <c r="L22" s="6">
        <f t="shared" si="2"/>
        <v>0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26">
        <f t="shared" si="2"/>
        <v>0</v>
      </c>
      <c r="S22" s="26">
        <f t="shared" ref="S22:AG22" si="3">S12-R12-S21</f>
        <v>0</v>
      </c>
      <c r="T22" s="26">
        <f t="shared" si="3"/>
        <v>0</v>
      </c>
      <c r="U22" s="26">
        <f t="shared" si="3"/>
        <v>0</v>
      </c>
      <c r="V22" s="49">
        <f>V12-U12-V21</f>
        <v>0</v>
      </c>
      <c r="W22" s="49">
        <f t="shared" si="3"/>
        <v>0</v>
      </c>
      <c r="X22" s="49">
        <f t="shared" si="3"/>
        <v>0</v>
      </c>
      <c r="Y22" s="49">
        <f t="shared" si="3"/>
        <v>0</v>
      </c>
      <c r="Z22" s="49">
        <f t="shared" si="3"/>
        <v>0</v>
      </c>
      <c r="AA22" s="49">
        <f t="shared" si="3"/>
        <v>0</v>
      </c>
      <c r="AB22" s="86">
        <f t="shared" si="3"/>
        <v>0</v>
      </c>
      <c r="AC22" s="91">
        <f t="shared" si="3"/>
        <v>0</v>
      </c>
      <c r="AD22" s="20">
        <f t="shared" si="3"/>
        <v>0</v>
      </c>
      <c r="AE22" s="20">
        <f t="shared" si="3"/>
        <v>0</v>
      </c>
      <c r="AF22" s="20">
        <f t="shared" si="3"/>
        <v>0</v>
      </c>
      <c r="AG22" s="61">
        <f t="shared" si="3"/>
        <v>0</v>
      </c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</row>
    <row r="23" spans="1:83" x14ac:dyDescent="0.2">
      <c r="V23" s="50"/>
      <c r="W23" s="50"/>
      <c r="X23" s="122">
        <f t="shared" ref="X23:AF23" si="4">X18/W18</f>
        <v>1.0245901639344261</v>
      </c>
      <c r="Y23" s="122">
        <f t="shared" si="4"/>
        <v>1.0362222222222222</v>
      </c>
      <c r="Z23" s="122">
        <f t="shared" si="4"/>
        <v>1.0559725498606047</v>
      </c>
      <c r="AA23" s="122">
        <f t="shared" si="4"/>
        <v>1.045897644191714</v>
      </c>
      <c r="AB23" s="122">
        <f t="shared" si="4"/>
        <v>1.0302912621359224</v>
      </c>
      <c r="AC23" s="122">
        <f t="shared" si="4"/>
        <v>1.043347154165096</v>
      </c>
      <c r="AD23" s="122">
        <f t="shared" si="4"/>
        <v>1.0286813150615013</v>
      </c>
      <c r="AE23" s="122">
        <f t="shared" si="4"/>
        <v>1.0445637176237865</v>
      </c>
      <c r="AF23" s="122">
        <f t="shared" si="4"/>
        <v>1.0442459600001612</v>
      </c>
      <c r="AG23" s="122">
        <f>AG18/AF18</f>
        <v>1.0437912527984978</v>
      </c>
    </row>
    <row r="24" spans="1:83" x14ac:dyDescent="0.2">
      <c r="V24" s="50"/>
      <c r="W24" s="50"/>
      <c r="X24" s="50"/>
      <c r="Y24" s="50"/>
      <c r="Z24" s="50"/>
      <c r="AA24" s="50"/>
      <c r="AB24" s="82"/>
      <c r="AC24" s="95"/>
      <c r="AD24" s="96"/>
      <c r="AE24" s="96"/>
      <c r="AF24" s="96"/>
      <c r="AG24" s="97"/>
    </row>
    <row r="25" spans="1:83" x14ac:dyDescent="0.2">
      <c r="A25" s="2" t="s">
        <v>13</v>
      </c>
      <c r="B25" s="2"/>
      <c r="C25" s="2"/>
      <c r="D25" s="2"/>
      <c r="V25" s="50"/>
      <c r="W25" s="50"/>
      <c r="X25" s="50"/>
      <c r="Y25" s="50"/>
      <c r="Z25" s="50"/>
      <c r="AA25" s="50"/>
      <c r="AB25" s="82"/>
      <c r="AC25" s="95"/>
      <c r="AD25" s="96"/>
      <c r="AE25" s="96"/>
      <c r="AF25" s="96"/>
      <c r="AG25" s="97"/>
    </row>
    <row r="26" spans="1:83" s="3" customFormat="1" x14ac:dyDescent="0.2">
      <c r="A26" s="3" t="s">
        <v>14</v>
      </c>
      <c r="B26" s="3" t="s">
        <v>29</v>
      </c>
      <c r="C26" s="5">
        <v>18540</v>
      </c>
      <c r="D26" s="5">
        <v>20124</v>
      </c>
      <c r="E26" s="5">
        <v>24697</v>
      </c>
      <c r="F26" s="5">
        <v>27773</v>
      </c>
      <c r="G26" s="5">
        <v>33711</v>
      </c>
      <c r="H26" s="5">
        <v>34494</v>
      </c>
      <c r="I26" s="5">
        <v>40137</v>
      </c>
      <c r="J26" s="5">
        <v>47429</v>
      </c>
      <c r="K26" s="5">
        <v>54479</v>
      </c>
      <c r="L26" s="5">
        <v>59170</v>
      </c>
      <c r="M26" s="5">
        <v>68303</v>
      </c>
      <c r="N26" s="5">
        <v>73121</v>
      </c>
      <c r="O26" s="5">
        <v>69456</v>
      </c>
      <c r="P26" s="5">
        <v>66213</v>
      </c>
      <c r="Q26" s="5">
        <v>75677</v>
      </c>
      <c r="R26" s="25">
        <v>84326</v>
      </c>
      <c r="S26" s="25">
        <v>96128</v>
      </c>
      <c r="T26" s="25">
        <v>106014</v>
      </c>
      <c r="U26" s="25">
        <v>108546</v>
      </c>
      <c r="V26" s="51">
        <v>87433</v>
      </c>
      <c r="W26" s="51">
        <v>96408</v>
      </c>
      <c r="X26" s="51">
        <v>107590</v>
      </c>
      <c r="Y26" s="58">
        <v>117099</v>
      </c>
      <c r="Z26" s="58">
        <v>129524</v>
      </c>
      <c r="AA26" s="58">
        <v>140764</v>
      </c>
      <c r="AB26" s="83">
        <v>154476</v>
      </c>
      <c r="AC26" s="90">
        <v>171420</v>
      </c>
      <c r="AD26" s="101">
        <v>179866.87488462828</v>
      </c>
      <c r="AE26" s="101">
        <v>188724.14824921408</v>
      </c>
      <c r="AF26" s="101">
        <v>197994.25039928145</v>
      </c>
      <c r="AG26" s="102">
        <v>207697.4054389525</v>
      </c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</row>
    <row r="27" spans="1:83" s="3" customFormat="1" x14ac:dyDescent="0.2">
      <c r="A27" s="66" t="s">
        <v>73</v>
      </c>
      <c r="B27" s="3" t="s">
        <v>28</v>
      </c>
      <c r="C27" s="5"/>
      <c r="D27" s="5">
        <v>709</v>
      </c>
      <c r="E27" s="16">
        <v>-883</v>
      </c>
      <c r="F27" s="16">
        <v>-414</v>
      </c>
      <c r="G27" s="16">
        <v>-2947</v>
      </c>
      <c r="H27" s="5">
        <v>-252</v>
      </c>
      <c r="I27" s="5">
        <v>-2045</v>
      </c>
      <c r="J27" s="5">
        <v>-4416</v>
      </c>
      <c r="K27" s="5">
        <v>-5578</v>
      </c>
      <c r="L27" s="5">
        <v>-4788</v>
      </c>
      <c r="M27" s="5">
        <v>-7264</v>
      </c>
      <c r="N27" s="5">
        <v>-4341</v>
      </c>
      <c r="O27" s="5">
        <v>2973</v>
      </c>
      <c r="P27" s="5">
        <v>9644</v>
      </c>
      <c r="Q27" s="5">
        <v>3480</v>
      </c>
      <c r="R27" s="25">
        <v>-1535</v>
      </c>
      <c r="S27" s="25">
        <v>-7434</v>
      </c>
      <c r="T27" s="25">
        <v>-11164</v>
      </c>
      <c r="U27" s="25">
        <v>-3629</v>
      </c>
      <c r="V27" s="51">
        <v>19524</v>
      </c>
      <c r="W27" s="51">
        <v>12704</v>
      </c>
      <c r="X27" s="51">
        <v>6656</v>
      </c>
      <c r="Y27" s="58">
        <v>-1414</v>
      </c>
      <c r="Z27" s="58">
        <v>-9660</v>
      </c>
      <c r="AA27" s="58">
        <v>-9897</v>
      </c>
      <c r="AB27" s="84">
        <v>-11400</v>
      </c>
      <c r="AC27" s="104">
        <v>-14442</v>
      </c>
      <c r="AD27" s="105">
        <v>-9061</v>
      </c>
      <c r="AE27" s="105">
        <v>-4991</v>
      </c>
      <c r="AF27" s="105">
        <v>-1855</v>
      </c>
      <c r="AG27" s="106">
        <v>0</v>
      </c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</row>
    <row r="28" spans="1:83" s="6" customFormat="1" x14ac:dyDescent="0.2">
      <c r="A28" s="6" t="s">
        <v>22</v>
      </c>
      <c r="B28" s="6" t="s">
        <v>31</v>
      </c>
      <c r="C28" s="8">
        <v>18540</v>
      </c>
      <c r="D28" s="8">
        <v>20124</v>
      </c>
      <c r="E28" s="8">
        <v>24697</v>
      </c>
      <c r="F28" s="8">
        <v>27773</v>
      </c>
      <c r="G28" s="8">
        <v>33711</v>
      </c>
      <c r="H28" s="6">
        <f t="shared" ref="H28:R28" si="5">H26+H27</f>
        <v>34242</v>
      </c>
      <c r="I28" s="6">
        <f t="shared" si="5"/>
        <v>38092</v>
      </c>
      <c r="J28" s="6">
        <f t="shared" si="5"/>
        <v>43013</v>
      </c>
      <c r="K28" s="6">
        <f t="shared" si="5"/>
        <v>48901</v>
      </c>
      <c r="L28" s="6">
        <f t="shared" si="5"/>
        <v>54382</v>
      </c>
      <c r="M28" s="6">
        <f t="shared" si="5"/>
        <v>61039</v>
      </c>
      <c r="N28" s="6">
        <f t="shared" si="5"/>
        <v>68780</v>
      </c>
      <c r="O28" s="6">
        <f t="shared" si="5"/>
        <v>72429</v>
      </c>
      <c r="P28" s="6">
        <f t="shared" si="5"/>
        <v>75857</v>
      </c>
      <c r="Q28" s="6">
        <f t="shared" si="5"/>
        <v>79157</v>
      </c>
      <c r="R28" s="26">
        <f t="shared" si="5"/>
        <v>82791</v>
      </c>
      <c r="S28" s="26">
        <f t="shared" ref="S28:AE28" si="6">S26+S27</f>
        <v>88694</v>
      </c>
      <c r="T28" s="26">
        <f t="shared" si="6"/>
        <v>94850</v>
      </c>
      <c r="U28" s="26">
        <f t="shared" si="6"/>
        <v>104917</v>
      </c>
      <c r="V28" s="49">
        <f t="shared" si="6"/>
        <v>106957</v>
      </c>
      <c r="W28" s="49">
        <f t="shared" si="6"/>
        <v>109112</v>
      </c>
      <c r="X28" s="49">
        <f t="shared" si="6"/>
        <v>114246</v>
      </c>
      <c r="Y28" s="49">
        <f t="shared" si="6"/>
        <v>115685</v>
      </c>
      <c r="Z28" s="49">
        <f t="shared" si="6"/>
        <v>119864</v>
      </c>
      <c r="AA28" s="49">
        <f t="shared" si="6"/>
        <v>130867</v>
      </c>
      <c r="AB28" s="86">
        <f t="shared" si="6"/>
        <v>143076</v>
      </c>
      <c r="AC28" s="91">
        <f t="shared" si="6"/>
        <v>156978</v>
      </c>
      <c r="AD28" s="20">
        <f t="shared" si="6"/>
        <v>170805.87488462828</v>
      </c>
      <c r="AE28" s="20">
        <f t="shared" si="6"/>
        <v>183733.14824921408</v>
      </c>
      <c r="AF28" s="20">
        <f>AF26+AF27</f>
        <v>196139.25039928145</v>
      </c>
      <c r="AG28" s="61">
        <f>AG26+AG27</f>
        <v>207697.4054389525</v>
      </c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</row>
    <row r="29" spans="1:83" s="3" customFormat="1" x14ac:dyDescent="0.2">
      <c r="A29" s="3" t="s">
        <v>15</v>
      </c>
      <c r="B29" s="3" t="s">
        <v>32</v>
      </c>
      <c r="D29" s="17" t="s">
        <v>12</v>
      </c>
      <c r="E29" s="17" t="s">
        <v>12</v>
      </c>
      <c r="F29" s="17" t="s">
        <v>12</v>
      </c>
      <c r="G29" s="17" t="s">
        <v>12</v>
      </c>
      <c r="H29" s="8">
        <v>70</v>
      </c>
      <c r="I29" s="8">
        <v>79</v>
      </c>
      <c r="J29" s="8">
        <v>61</v>
      </c>
      <c r="K29" s="8">
        <v>68</v>
      </c>
      <c r="L29" s="8">
        <v>53</v>
      </c>
      <c r="M29" s="8">
        <v>44</v>
      </c>
      <c r="N29" s="8">
        <v>41</v>
      </c>
      <c r="O29" s="8">
        <v>44</v>
      </c>
      <c r="P29" s="8">
        <v>54</v>
      </c>
      <c r="Q29" s="8">
        <v>43</v>
      </c>
      <c r="R29" s="27">
        <v>40</v>
      </c>
      <c r="S29" s="27">
        <v>36</v>
      </c>
      <c r="T29" s="27">
        <v>34</v>
      </c>
      <c r="U29" s="27">
        <v>31</v>
      </c>
      <c r="V29" s="51">
        <v>47</v>
      </c>
      <c r="W29" s="51">
        <v>57.981786999999997</v>
      </c>
      <c r="X29" s="51">
        <v>58.585501000000001</v>
      </c>
      <c r="Y29" s="58">
        <v>39.720883999999998</v>
      </c>
      <c r="Z29" s="58">
        <v>39.268236999999999</v>
      </c>
      <c r="AA29" s="58">
        <v>37.903300000000002</v>
      </c>
      <c r="AB29" s="83">
        <v>36.734502999999997</v>
      </c>
      <c r="AC29" s="90">
        <v>38</v>
      </c>
      <c r="AD29" s="101">
        <v>43.364365411764709</v>
      </c>
      <c r="AE29" s="101">
        <v>43.364365411764709</v>
      </c>
      <c r="AF29" s="101">
        <v>43.364365411764709</v>
      </c>
      <c r="AG29" s="102">
        <v>43.364365411764709</v>
      </c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</row>
    <row r="30" spans="1:83" x14ac:dyDescent="0.2">
      <c r="V30" s="50"/>
      <c r="W30" s="50"/>
      <c r="X30" s="50"/>
      <c r="Y30" s="50"/>
      <c r="Z30" s="50"/>
      <c r="AA30" s="50"/>
      <c r="AB30" s="82"/>
      <c r="AC30" s="95"/>
      <c r="AD30" s="96"/>
      <c r="AE30" s="96"/>
      <c r="AF30" s="96"/>
      <c r="AG30" s="97"/>
    </row>
    <row r="31" spans="1:83" x14ac:dyDescent="0.2">
      <c r="A31" s="2" t="s">
        <v>23</v>
      </c>
      <c r="B31" s="2"/>
      <c r="C31" s="2"/>
      <c r="D31" s="2"/>
      <c r="V31" s="50"/>
      <c r="W31" s="50"/>
      <c r="X31" s="50"/>
      <c r="Y31" s="50"/>
      <c r="Z31" s="50"/>
      <c r="AA31" s="50"/>
      <c r="AB31" s="82"/>
      <c r="AC31" s="95"/>
      <c r="AD31" s="96"/>
      <c r="AE31" s="96"/>
      <c r="AF31" s="96"/>
      <c r="AG31" s="97"/>
    </row>
    <row r="32" spans="1:83" s="3" customFormat="1" x14ac:dyDescent="0.2">
      <c r="A32" s="3" t="s">
        <v>16</v>
      </c>
      <c r="B32" s="3" t="s">
        <v>32</v>
      </c>
      <c r="D32" s="5">
        <v>526</v>
      </c>
      <c r="E32" s="5">
        <v>597</v>
      </c>
      <c r="F32" s="5">
        <v>674</v>
      </c>
      <c r="G32" s="5">
        <v>663</v>
      </c>
      <c r="H32" s="5">
        <v>710</v>
      </c>
      <c r="I32" s="5">
        <v>617</v>
      </c>
      <c r="J32" s="5">
        <v>610</v>
      </c>
      <c r="K32" s="5">
        <v>582</v>
      </c>
      <c r="L32" s="5">
        <v>607</v>
      </c>
      <c r="M32" s="5">
        <v>620</v>
      </c>
      <c r="N32" s="5">
        <v>615</v>
      </c>
      <c r="O32" s="5">
        <v>628</v>
      </c>
      <c r="P32" s="5">
        <v>664</v>
      </c>
      <c r="Q32" s="5">
        <v>693</v>
      </c>
      <c r="R32" s="25">
        <v>725</v>
      </c>
      <c r="S32" s="25">
        <v>771</v>
      </c>
      <c r="T32" s="25">
        <v>795</v>
      </c>
      <c r="U32" s="25">
        <v>1040</v>
      </c>
      <c r="V32" s="51">
        <v>1117</v>
      </c>
      <c r="W32" s="51">
        <v>1278</v>
      </c>
      <c r="X32" s="51">
        <v>1313</v>
      </c>
      <c r="Y32" s="58">
        <f>1377</f>
        <v>1377</v>
      </c>
      <c r="Z32" s="58">
        <v>1446</v>
      </c>
      <c r="AA32" s="58">
        <v>1511</v>
      </c>
      <c r="AB32" s="83">
        <v>1578</v>
      </c>
      <c r="AC32" s="90">
        <v>1615</v>
      </c>
      <c r="AD32" s="101">
        <v>1676.5191256830601</v>
      </c>
      <c r="AE32" s="101">
        <v>1744.1940655737703</v>
      </c>
      <c r="AF32" s="101">
        <v>1805.014361092896</v>
      </c>
      <c r="AG32" s="102">
        <v>1867.9422996841527</v>
      </c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</row>
    <row r="33" spans="1:83" s="3" customFormat="1" x14ac:dyDescent="0.2">
      <c r="A33" s="3" t="s">
        <v>17</v>
      </c>
      <c r="B33" s="3" t="s">
        <v>32</v>
      </c>
      <c r="D33" s="5">
        <v>8</v>
      </c>
      <c r="E33" s="5">
        <v>9</v>
      </c>
      <c r="F33" s="5">
        <v>46</v>
      </c>
      <c r="G33" s="5">
        <v>35</v>
      </c>
      <c r="H33" s="5">
        <v>9</v>
      </c>
      <c r="I33" s="5">
        <v>9</v>
      </c>
      <c r="J33" s="5">
        <v>9</v>
      </c>
      <c r="K33" s="5">
        <v>8</v>
      </c>
      <c r="L33" s="5">
        <v>14</v>
      </c>
      <c r="M33" s="5">
        <v>9</v>
      </c>
      <c r="N33" s="5">
        <v>9</v>
      </c>
      <c r="O33" s="5">
        <v>10</v>
      </c>
      <c r="P33" s="5">
        <v>11</v>
      </c>
      <c r="Q33" s="5">
        <v>12</v>
      </c>
      <c r="R33" s="25">
        <v>12</v>
      </c>
      <c r="S33" s="25">
        <v>13</v>
      </c>
      <c r="T33" s="25">
        <v>14</v>
      </c>
      <c r="U33" s="25">
        <v>19</v>
      </c>
      <c r="V33" s="51">
        <v>21</v>
      </c>
      <c r="W33" s="51">
        <v>24</v>
      </c>
      <c r="X33" s="51">
        <v>25.194857142857138</v>
      </c>
      <c r="Y33" s="58">
        <v>26</v>
      </c>
      <c r="Z33" s="58">
        <v>27.716232142857141</v>
      </c>
      <c r="AA33" s="58">
        <v>29</v>
      </c>
      <c r="AB33" s="83">
        <v>32</v>
      </c>
      <c r="AC33" s="90">
        <v>33</v>
      </c>
      <c r="AD33" s="101">
        <v>34.361475409836068</v>
      </c>
      <c r="AE33" s="101">
        <v>35.774939344262293</v>
      </c>
      <c r="AF33" s="101">
        <v>37.04523665573771</v>
      </c>
      <c r="AG33" s="102">
        <v>38.359554360491806</v>
      </c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</row>
    <row r="34" spans="1:83" s="3" customFormat="1" x14ac:dyDescent="0.2">
      <c r="A34" s="3" t="s">
        <v>18</v>
      </c>
      <c r="B34" s="3" t="s">
        <v>32</v>
      </c>
      <c r="D34" s="5"/>
      <c r="E34" s="5"/>
      <c r="F34" s="5"/>
      <c r="G34" s="5"/>
      <c r="H34" s="5">
        <v>22</v>
      </c>
      <c r="I34" s="5">
        <v>19</v>
      </c>
      <c r="J34" s="5">
        <v>10</v>
      </c>
      <c r="K34" s="5">
        <v>9</v>
      </c>
      <c r="L34" s="5">
        <v>5</v>
      </c>
      <c r="M34" s="5">
        <v>10</v>
      </c>
      <c r="N34" s="5">
        <v>9</v>
      </c>
      <c r="O34" s="5">
        <v>9</v>
      </c>
      <c r="P34" s="5">
        <v>18</v>
      </c>
      <c r="Q34" s="5">
        <v>17</v>
      </c>
      <c r="R34" s="25">
        <v>12</v>
      </c>
      <c r="S34" s="25">
        <v>10</v>
      </c>
      <c r="T34" s="25">
        <v>17</v>
      </c>
      <c r="U34" s="25">
        <v>19</v>
      </c>
      <c r="V34" s="51">
        <v>17</v>
      </c>
      <c r="W34" s="51">
        <v>13</v>
      </c>
      <c r="X34" s="51">
        <v>11</v>
      </c>
      <c r="Y34" s="58">
        <v>14</v>
      </c>
      <c r="Z34" s="58">
        <v>12</v>
      </c>
      <c r="AA34" s="58">
        <v>14</v>
      </c>
      <c r="AB34" s="83">
        <v>13</v>
      </c>
      <c r="AC34" s="90">
        <v>14</v>
      </c>
      <c r="AD34" s="101">
        <v>13</v>
      </c>
      <c r="AE34" s="101">
        <v>13</v>
      </c>
      <c r="AF34" s="101">
        <v>13</v>
      </c>
      <c r="AG34" s="102">
        <v>13</v>
      </c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</row>
    <row r="35" spans="1:83" s="3" customFormat="1" x14ac:dyDescent="0.2">
      <c r="A35" s="3" t="s">
        <v>19</v>
      </c>
      <c r="B35" s="3" t="s">
        <v>32</v>
      </c>
      <c r="D35" s="5">
        <v>579</v>
      </c>
      <c r="E35" s="5">
        <v>654</v>
      </c>
      <c r="F35" s="5">
        <v>731</v>
      </c>
      <c r="G35" s="5">
        <v>703</v>
      </c>
      <c r="H35" s="5">
        <v>695</v>
      </c>
      <c r="I35" s="5">
        <v>660</v>
      </c>
      <c r="J35" s="5">
        <v>664</v>
      </c>
      <c r="K35" s="5">
        <v>641</v>
      </c>
      <c r="L35" s="5">
        <v>639</v>
      </c>
      <c r="M35" s="5">
        <v>646</v>
      </c>
      <c r="N35" s="5">
        <v>648</v>
      </c>
      <c r="O35" s="5">
        <v>665</v>
      </c>
      <c r="P35" s="5">
        <v>690</v>
      </c>
      <c r="Q35" s="5">
        <v>713</v>
      </c>
      <c r="R35" s="25">
        <v>746</v>
      </c>
      <c r="S35" s="25">
        <v>781</v>
      </c>
      <c r="T35" s="25">
        <v>820</v>
      </c>
      <c r="U35" s="25">
        <v>1060</v>
      </c>
      <c r="V35" s="51">
        <v>1156</v>
      </c>
      <c r="W35" s="51">
        <v>1408</v>
      </c>
      <c r="X35" s="51">
        <v>1348</v>
      </c>
      <c r="Y35" s="58">
        <f>1406</f>
        <v>1406</v>
      </c>
      <c r="Z35" s="58">
        <v>1458</v>
      </c>
      <c r="AA35" s="58">
        <f>1527-AA36</f>
        <v>1526</v>
      </c>
      <c r="AB35" s="83">
        <f>1593-AB36</f>
        <v>1592</v>
      </c>
      <c r="AC35" s="90">
        <f>1637-AC36</f>
        <v>1636</v>
      </c>
      <c r="AD35" s="101">
        <v>1704.024043715847</v>
      </c>
      <c r="AE35" s="101">
        <v>1771.1849967213113</v>
      </c>
      <c r="AF35" s="101">
        <v>1831.5433659453552</v>
      </c>
      <c r="AG35" s="102">
        <v>1893.9933708257922</v>
      </c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</row>
    <row r="36" spans="1:83" s="28" customFormat="1" x14ac:dyDescent="0.2">
      <c r="A36" s="34" t="s">
        <v>70</v>
      </c>
      <c r="B36" s="28" t="s">
        <v>32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51"/>
      <c r="W36" s="51"/>
      <c r="X36" s="51"/>
      <c r="Y36" s="58"/>
      <c r="Z36" s="58"/>
      <c r="AA36" s="58">
        <v>1</v>
      </c>
      <c r="AB36" s="83">
        <v>1</v>
      </c>
      <c r="AC36" s="90">
        <v>1</v>
      </c>
      <c r="AD36" s="101"/>
      <c r="AE36" s="101"/>
      <c r="AF36" s="101"/>
      <c r="AG36" s="10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</row>
    <row r="37" spans="1:83" s="3" customFormat="1" x14ac:dyDescent="0.2">
      <c r="A37" s="3" t="s">
        <v>20</v>
      </c>
      <c r="B37" s="3" t="s">
        <v>32</v>
      </c>
      <c r="D37" s="5">
        <v>187</v>
      </c>
      <c r="E37" s="5">
        <v>270</v>
      </c>
      <c r="F37" s="5">
        <v>438</v>
      </c>
      <c r="G37" s="5">
        <v>0</v>
      </c>
      <c r="H37" s="5">
        <v>0</v>
      </c>
      <c r="I37" s="5">
        <v>0</v>
      </c>
      <c r="J37" s="5">
        <v>152</v>
      </c>
      <c r="K37" s="5">
        <v>456</v>
      </c>
      <c r="L37" s="5">
        <v>492</v>
      </c>
      <c r="M37" s="5">
        <v>128</v>
      </c>
      <c r="N37" s="5">
        <v>0</v>
      </c>
      <c r="O37" s="5">
        <v>0</v>
      </c>
      <c r="P37" s="5"/>
      <c r="Q37" s="5"/>
      <c r="R37" s="25"/>
      <c r="S37" s="25"/>
      <c r="T37" s="25"/>
      <c r="U37" s="25"/>
      <c r="V37" s="51"/>
      <c r="W37" s="51"/>
      <c r="X37" s="51"/>
      <c r="Y37" s="58"/>
      <c r="Z37" s="58"/>
      <c r="AA37" s="58"/>
      <c r="AB37" s="84"/>
      <c r="AC37" s="104"/>
      <c r="AD37" s="105"/>
      <c r="AE37" s="105"/>
      <c r="AF37" s="105"/>
      <c r="AG37" s="106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</row>
    <row r="38" spans="1:83" s="6" customFormat="1" x14ac:dyDescent="0.2">
      <c r="A38" s="6" t="s">
        <v>21</v>
      </c>
      <c r="B38" s="6" t="s">
        <v>31</v>
      </c>
      <c r="D38" s="6">
        <f>SUM(D32:D37)</f>
        <v>1300</v>
      </c>
      <c r="E38" s="6">
        <f>SUM(E32:E37)</f>
        <v>1530</v>
      </c>
      <c r="F38" s="6">
        <f t="shared" ref="F38:R38" si="7">SUM(F32:F37)</f>
        <v>1889</v>
      </c>
      <c r="G38" s="6">
        <f t="shared" si="7"/>
        <v>1401</v>
      </c>
      <c r="H38" s="6">
        <f t="shared" si="7"/>
        <v>1436</v>
      </c>
      <c r="I38" s="6">
        <f t="shared" si="7"/>
        <v>1305</v>
      </c>
      <c r="J38" s="6">
        <f t="shared" si="7"/>
        <v>1445</v>
      </c>
      <c r="K38" s="6">
        <f t="shared" si="7"/>
        <v>1696</v>
      </c>
      <c r="L38" s="6">
        <f t="shared" si="7"/>
        <v>1757</v>
      </c>
      <c r="M38" s="6">
        <f t="shared" si="7"/>
        <v>1413</v>
      </c>
      <c r="N38" s="6">
        <f t="shared" si="7"/>
        <v>1281</v>
      </c>
      <c r="O38" s="6">
        <f t="shared" si="7"/>
        <v>1312</v>
      </c>
      <c r="P38" s="6">
        <f t="shared" si="7"/>
        <v>1383</v>
      </c>
      <c r="Q38" s="6">
        <f t="shared" si="7"/>
        <v>1435</v>
      </c>
      <c r="R38" s="26">
        <f t="shared" si="7"/>
        <v>1495</v>
      </c>
      <c r="S38" s="26">
        <f t="shared" ref="S38:AE38" si="8">SUM(S32:S37)</f>
        <v>1575</v>
      </c>
      <c r="T38" s="26">
        <f t="shared" si="8"/>
        <v>1646</v>
      </c>
      <c r="U38" s="26">
        <f t="shared" si="8"/>
        <v>2138</v>
      </c>
      <c r="V38" s="49">
        <f t="shared" si="8"/>
        <v>2311</v>
      </c>
      <c r="W38" s="49">
        <f t="shared" si="8"/>
        <v>2723</v>
      </c>
      <c r="X38" s="49">
        <f t="shared" si="8"/>
        <v>2697.1948571428575</v>
      </c>
      <c r="Y38" s="67">
        <f>SUM(Y32:Y37)</f>
        <v>2823</v>
      </c>
      <c r="Z38" s="49">
        <f t="shared" si="8"/>
        <v>2943.7162321428568</v>
      </c>
      <c r="AA38" s="49">
        <f>SUM(AA32:AA37)</f>
        <v>3081</v>
      </c>
      <c r="AB38" s="86">
        <f t="shared" si="8"/>
        <v>3216</v>
      </c>
      <c r="AC38" s="91">
        <f t="shared" si="8"/>
        <v>3299</v>
      </c>
      <c r="AD38" s="20">
        <f t="shared" si="8"/>
        <v>3427.9046448087429</v>
      </c>
      <c r="AE38" s="20">
        <f t="shared" si="8"/>
        <v>3564.1540016393437</v>
      </c>
      <c r="AF38" s="20">
        <f>SUM(AF32:AF37)</f>
        <v>3686.6029636939888</v>
      </c>
      <c r="AG38" s="61">
        <f>SUM(AG32:AG37)</f>
        <v>3813.2952248704369</v>
      </c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</row>
    <row r="39" spans="1:83" s="3" customFormat="1" x14ac:dyDescent="0.2">
      <c r="R39" s="28"/>
      <c r="S39" s="28"/>
      <c r="T39" s="28"/>
      <c r="U39" s="28"/>
      <c r="V39" s="52"/>
      <c r="W39" s="52"/>
      <c r="X39" s="52"/>
      <c r="Y39" s="52"/>
      <c r="Z39" s="52"/>
      <c r="AA39" s="52"/>
      <c r="AB39" s="87"/>
      <c r="AC39" s="107"/>
      <c r="AD39" s="59"/>
      <c r="AE39" s="59"/>
      <c r="AF39" s="59"/>
      <c r="AG39" s="69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</row>
    <row r="40" spans="1:83" s="3" customFormat="1" x14ac:dyDescent="0.2">
      <c r="A40" s="9" t="s">
        <v>25</v>
      </c>
      <c r="B40" s="7" t="s">
        <v>28</v>
      </c>
      <c r="C40" s="7"/>
      <c r="D40" s="8">
        <v>14</v>
      </c>
      <c r="E40" s="5">
        <v>14</v>
      </c>
      <c r="F40" s="5">
        <v>14</v>
      </c>
      <c r="G40" s="5">
        <v>14</v>
      </c>
      <c r="H40" s="5">
        <v>14</v>
      </c>
      <c r="I40" s="5">
        <v>14</v>
      </c>
      <c r="J40" s="5">
        <v>14</v>
      </c>
      <c r="K40" s="5">
        <v>13</v>
      </c>
      <c r="L40" s="5">
        <v>13</v>
      </c>
      <c r="M40" s="5">
        <v>14</v>
      </c>
      <c r="N40" s="5">
        <v>14</v>
      </c>
      <c r="O40" s="5">
        <v>13</v>
      </c>
      <c r="P40" s="18">
        <v>13</v>
      </c>
      <c r="Q40" s="18">
        <v>13</v>
      </c>
      <c r="R40" s="29">
        <v>13</v>
      </c>
      <c r="S40" s="29">
        <v>13</v>
      </c>
      <c r="T40" s="29">
        <v>13.6</v>
      </c>
      <c r="U40" s="29">
        <v>13.8</v>
      </c>
      <c r="V40" s="53">
        <v>14</v>
      </c>
      <c r="W40" s="56">
        <v>14</v>
      </c>
      <c r="X40" s="56">
        <v>13.9</v>
      </c>
      <c r="Y40" s="56">
        <v>14.1</v>
      </c>
      <c r="Z40" s="56">
        <v>14.6</v>
      </c>
      <c r="AA40" s="56">
        <v>14.5</v>
      </c>
      <c r="AB40" s="88">
        <v>14.4</v>
      </c>
      <c r="AC40" s="108">
        <v>15.3</v>
      </c>
      <c r="AD40" s="109">
        <f t="shared" ref="AD40:AG40" si="9">+AC40</f>
        <v>15.3</v>
      </c>
      <c r="AE40" s="109">
        <f t="shared" si="9"/>
        <v>15.3</v>
      </c>
      <c r="AF40" s="109">
        <f t="shared" si="9"/>
        <v>15.3</v>
      </c>
      <c r="AG40" s="110">
        <f t="shared" si="9"/>
        <v>15.3</v>
      </c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</row>
    <row r="41" spans="1:83" x14ac:dyDescent="0.2">
      <c r="V41" s="50"/>
      <c r="W41" s="50"/>
      <c r="X41" s="50"/>
      <c r="Y41" s="50"/>
      <c r="Z41" s="50"/>
      <c r="AA41" s="50"/>
      <c r="AB41" s="82"/>
      <c r="AC41" s="95"/>
      <c r="AD41" s="96"/>
      <c r="AE41" s="96"/>
      <c r="AF41" s="96"/>
      <c r="AG41" s="97"/>
    </row>
    <row r="42" spans="1:83" s="2" customFormat="1" x14ac:dyDescent="0.2">
      <c r="A42" s="2" t="s">
        <v>24</v>
      </c>
      <c r="D42" s="10" t="s">
        <v>60</v>
      </c>
      <c r="E42" s="10" t="s">
        <v>34</v>
      </c>
      <c r="F42" s="10" t="s">
        <v>35</v>
      </c>
      <c r="G42" s="10" t="s">
        <v>36</v>
      </c>
      <c r="H42" s="10" t="s">
        <v>37</v>
      </c>
      <c r="I42" s="10" t="s">
        <v>38</v>
      </c>
      <c r="J42" s="10" t="s">
        <v>39</v>
      </c>
      <c r="K42" s="10" t="s">
        <v>40</v>
      </c>
      <c r="L42" s="10" t="s">
        <v>41</v>
      </c>
      <c r="M42" s="10" t="s">
        <v>42</v>
      </c>
      <c r="N42" s="10" t="s">
        <v>43</v>
      </c>
      <c r="O42" s="10" t="s">
        <v>44</v>
      </c>
      <c r="P42" s="10" t="s">
        <v>45</v>
      </c>
      <c r="Q42" s="10" t="s">
        <v>48</v>
      </c>
      <c r="R42" s="30" t="s">
        <v>49</v>
      </c>
      <c r="S42" s="30" t="s">
        <v>50</v>
      </c>
      <c r="T42" s="30" t="s">
        <v>51</v>
      </c>
      <c r="U42" s="30" t="s">
        <v>52</v>
      </c>
      <c r="V42" s="54" t="s">
        <v>53</v>
      </c>
      <c r="W42" s="54" t="s">
        <v>54</v>
      </c>
      <c r="X42" s="54" t="s">
        <v>55</v>
      </c>
      <c r="Y42" s="54" t="s">
        <v>56</v>
      </c>
      <c r="Z42" s="54" t="s">
        <v>57</v>
      </c>
      <c r="AA42" s="54" t="s">
        <v>57</v>
      </c>
      <c r="AB42" s="89" t="s">
        <v>58</v>
      </c>
      <c r="AC42" s="92" t="s">
        <v>63</v>
      </c>
      <c r="AD42" s="111" t="s">
        <v>64</v>
      </c>
      <c r="AE42" s="111" t="s">
        <v>65</v>
      </c>
      <c r="AF42" s="111" t="s">
        <v>67</v>
      </c>
      <c r="AG42" s="112" t="s">
        <v>67</v>
      </c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</row>
    <row r="43" spans="1:83" s="3" customFormat="1" x14ac:dyDescent="0.2">
      <c r="A43" s="3" t="s">
        <v>19</v>
      </c>
      <c r="B43" s="3" t="s">
        <v>33</v>
      </c>
      <c r="D43" s="5">
        <v>409</v>
      </c>
      <c r="E43" s="5">
        <v>598</v>
      </c>
      <c r="F43" s="5">
        <v>605</v>
      </c>
      <c r="G43" s="5">
        <v>591</v>
      </c>
      <c r="H43" s="5">
        <v>566</v>
      </c>
      <c r="I43" s="5">
        <v>686</v>
      </c>
      <c r="J43" s="5">
        <v>926</v>
      </c>
      <c r="K43" s="5">
        <v>1132</v>
      </c>
      <c r="L43" s="5">
        <v>1109</v>
      </c>
      <c r="M43" s="5">
        <v>667</v>
      </c>
      <c r="N43" s="5">
        <v>635</v>
      </c>
      <c r="O43" s="5">
        <v>645.03436999999997</v>
      </c>
      <c r="P43" s="5">
        <v>676.24282600000004</v>
      </c>
      <c r="Q43" s="5">
        <v>682.943175</v>
      </c>
      <c r="R43" s="25">
        <v>708.14363400000002</v>
      </c>
      <c r="S43" s="25">
        <v>740.20953299999996</v>
      </c>
      <c r="T43" s="25">
        <v>795.11688900000001</v>
      </c>
      <c r="U43" s="25">
        <v>808.21466899999996</v>
      </c>
      <c r="V43" s="48">
        <v>1070</v>
      </c>
      <c r="W43" s="48">
        <v>1244.570158</v>
      </c>
      <c r="X43" s="48">
        <v>1316.2618660000001</v>
      </c>
      <c r="Y43" s="48">
        <f>1343.812957</f>
        <v>1343.8129570000001</v>
      </c>
      <c r="Z43" s="48">
        <v>1393.0569660000001</v>
      </c>
      <c r="AA43" s="48">
        <f>1460.755949-1</f>
        <v>1459.7559490000001</v>
      </c>
      <c r="AB43" s="83">
        <f>1525.800671-AB44</f>
        <v>1524.800671</v>
      </c>
      <c r="AC43" s="90">
        <f>1598.2380873-AC44</f>
        <v>1597.2380873</v>
      </c>
      <c r="AD43" s="101">
        <v>1664.1763250155739</v>
      </c>
      <c r="AE43" s="101">
        <v>1732.632443033782</v>
      </c>
      <c r="AF43" s="101">
        <v>1794.1547928826822</v>
      </c>
      <c r="AG43" s="102">
        <v>1857.8091145237856</v>
      </c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</row>
    <row r="44" spans="1:83" s="28" customFormat="1" x14ac:dyDescent="0.2">
      <c r="A44" s="34" t="s">
        <v>70</v>
      </c>
      <c r="B44" s="28" t="s">
        <v>33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48"/>
      <c r="W44" s="48"/>
      <c r="X44" s="48"/>
      <c r="Y44" s="48"/>
      <c r="Z44" s="48"/>
      <c r="AA44" s="48">
        <f>AA36</f>
        <v>1</v>
      </c>
      <c r="AB44" s="83">
        <v>1</v>
      </c>
      <c r="AC44" s="90">
        <v>1</v>
      </c>
      <c r="AD44" s="101"/>
      <c r="AE44" s="101"/>
      <c r="AF44" s="101"/>
      <c r="AG44" s="10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</row>
    <row r="45" spans="1:83" s="3" customFormat="1" x14ac:dyDescent="0.2">
      <c r="A45" s="3" t="s">
        <v>20</v>
      </c>
      <c r="B45" s="3" t="s">
        <v>33</v>
      </c>
      <c r="D45" s="5">
        <v>246</v>
      </c>
      <c r="E45" s="5">
        <v>274</v>
      </c>
      <c r="F45" s="5">
        <v>328</v>
      </c>
      <c r="G45" s="5">
        <v>-150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25">
        <v>0</v>
      </c>
      <c r="S45" s="25">
        <v>0</v>
      </c>
      <c r="T45" s="25">
        <v>0</v>
      </c>
      <c r="U45" s="25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84">
        <v>0</v>
      </c>
      <c r="AC45" s="104">
        <v>0</v>
      </c>
      <c r="AD45" s="105">
        <v>0</v>
      </c>
      <c r="AE45" s="105">
        <v>0</v>
      </c>
      <c r="AF45" s="105">
        <v>0</v>
      </c>
      <c r="AG45" s="106">
        <v>0</v>
      </c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</row>
    <row r="46" spans="1:83" s="11" customFormat="1" x14ac:dyDescent="0.2">
      <c r="A46" s="6" t="s">
        <v>21</v>
      </c>
      <c r="B46" s="11" t="s">
        <v>31</v>
      </c>
      <c r="D46" s="12">
        <f>D43+D45</f>
        <v>655</v>
      </c>
      <c r="E46" s="12">
        <f>E43+E45</f>
        <v>872</v>
      </c>
      <c r="F46" s="12">
        <f t="shared" ref="F46:R46" si="10">F43+F45</f>
        <v>933</v>
      </c>
      <c r="G46" s="12">
        <f t="shared" si="10"/>
        <v>441</v>
      </c>
      <c r="H46" s="12">
        <f t="shared" si="10"/>
        <v>566</v>
      </c>
      <c r="I46" s="12">
        <f t="shared" si="10"/>
        <v>686</v>
      </c>
      <c r="J46" s="12">
        <f t="shared" si="10"/>
        <v>926</v>
      </c>
      <c r="K46" s="12">
        <f t="shared" si="10"/>
        <v>1132</v>
      </c>
      <c r="L46" s="12">
        <f t="shared" si="10"/>
        <v>1109</v>
      </c>
      <c r="M46" s="12">
        <f t="shared" si="10"/>
        <v>667</v>
      </c>
      <c r="N46" s="12">
        <f t="shared" si="10"/>
        <v>635</v>
      </c>
      <c r="O46" s="12">
        <f t="shared" si="10"/>
        <v>645.03436999999997</v>
      </c>
      <c r="P46" s="12">
        <f t="shared" si="10"/>
        <v>676.24282600000004</v>
      </c>
      <c r="Q46" s="12">
        <f t="shared" si="10"/>
        <v>682.943175</v>
      </c>
      <c r="R46" s="31">
        <f t="shared" si="10"/>
        <v>708.14363400000002</v>
      </c>
      <c r="S46" s="31">
        <f t="shared" ref="S46:AE46" si="11">S43+S45</f>
        <v>740.20953299999996</v>
      </c>
      <c r="T46" s="31">
        <f t="shared" si="11"/>
        <v>795.11688900000001</v>
      </c>
      <c r="U46" s="31">
        <f t="shared" si="11"/>
        <v>808.21466899999996</v>
      </c>
      <c r="V46" s="55">
        <f t="shared" si="11"/>
        <v>1070</v>
      </c>
      <c r="W46" s="55">
        <f t="shared" si="11"/>
        <v>1244.570158</v>
      </c>
      <c r="X46" s="55">
        <f t="shared" si="11"/>
        <v>1316.2618660000001</v>
      </c>
      <c r="Y46" s="68">
        <f>Y43+Y44+Y45</f>
        <v>1343.8129570000001</v>
      </c>
      <c r="Z46" s="55">
        <f t="shared" si="11"/>
        <v>1393.0569660000001</v>
      </c>
      <c r="AA46" s="55">
        <f>AA43+AA45+AA44</f>
        <v>1460.7559490000001</v>
      </c>
      <c r="AB46" s="55">
        <f>AB43+AB45+AB44</f>
        <v>1525.800671</v>
      </c>
      <c r="AC46" s="113">
        <f>AC43+AC45+AC44</f>
        <v>1598.2380873</v>
      </c>
      <c r="AD46" s="21">
        <f t="shared" si="11"/>
        <v>1664.1763250155739</v>
      </c>
      <c r="AE46" s="21">
        <f t="shared" si="11"/>
        <v>1732.632443033782</v>
      </c>
      <c r="AF46" s="21">
        <f>AF43+AF45</f>
        <v>1794.1547928826822</v>
      </c>
      <c r="AG46" s="65">
        <f>AG43+AG45</f>
        <v>1857.8091145237856</v>
      </c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</row>
    <row r="47" spans="1:83" x14ac:dyDescent="0.2">
      <c r="AC47" s="76"/>
      <c r="AD47" s="41"/>
      <c r="AE47" s="41"/>
      <c r="AF47" s="41"/>
      <c r="AG47" s="62"/>
    </row>
    <row r="48" spans="1:83" ht="84" customHeight="1" x14ac:dyDescent="0.2">
      <c r="A48" s="128" t="s">
        <v>71</v>
      </c>
      <c r="B48" s="129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 spans="29:29" x14ac:dyDescent="0.2">
      <c r="AC49" s="93"/>
    </row>
  </sheetData>
  <mergeCells count="1">
    <mergeCell ref="A48:B48"/>
  </mergeCells>
  <phoneticPr fontId="0" type="noConversion"/>
  <pageMargins left="0.5" right="0.5" top="0.75" bottom="0.75" header="0.5" footer="0.5"/>
  <pageSetup paperSize="5" scale="56" orientation="landscape" r:id="rId1"/>
  <headerFooter alignWithMargins="0">
    <oddFooter>&amp;L&amp;"Arial,Bold"&amp;F&amp;C&amp;A&amp;R&amp;D  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excess surplus scenario 1</vt:lpstr>
      <vt:lpstr>excess surplus scenario 2</vt:lpstr>
      <vt:lpstr>Data Input</vt:lpstr>
      <vt:lpstr>'Data Input'!Zone_d_impression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Ontario Teachers' Pension Plan Calculation File</dc:title>
  <dc:creator>Pauline Fong</dc:creator>
  <cp:lastModifiedBy>Martin Raymond</cp:lastModifiedBy>
  <cp:lastPrinted>2016-03-31T19:40:26Z</cp:lastPrinted>
  <dcterms:created xsi:type="dcterms:W3CDTF">2002-07-26T18:47:24Z</dcterms:created>
  <dcterms:modified xsi:type="dcterms:W3CDTF">2016-09-26T18:13:31Z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