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Clients\Gov Ont\Valuation Allowance\OTPP\Work Performed\"/>
    </mc:Choice>
  </mc:AlternateContent>
  <bookViews>
    <workbookView xWindow="0" yWindow="0" windowWidth="24000" windowHeight="9270"/>
  </bookViews>
  <sheets>
    <sheet name=" OTPP allowance ITA excess surp" sheetId="9" r:id="rId1"/>
    <sheet name=" OTPP allowance ITA - delay 3yr" sheetId="10" r:id="rId2"/>
  </sheets>
  <definedNames>
    <definedName name="_xlnm.Print_Area" localSheetId="1">' OTPP allowance ITA - delay 3yr'!$A$1:$I$68</definedName>
    <definedName name="_xlnm.Print_Area" localSheetId="0">' OTPP allowance ITA excess surp'!$A$1:$I$68</definedName>
  </definedName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7" i="10" l="1"/>
  <c r="C38" i="10" s="1"/>
  <c r="I36" i="10"/>
  <c r="H36" i="10"/>
  <c r="C36" i="10"/>
  <c r="D36" i="10" s="1"/>
  <c r="E36" i="10" s="1"/>
  <c r="P35" i="10"/>
  <c r="O35" i="10"/>
  <c r="O36" i="10" s="1"/>
  <c r="P36" i="10" s="1"/>
  <c r="H35" i="10"/>
  <c r="I35" i="10" s="1"/>
  <c r="C35" i="10"/>
  <c r="D35" i="10" s="1"/>
  <c r="E35" i="10" s="1"/>
  <c r="E23" i="10"/>
  <c r="E28" i="10" s="1"/>
  <c r="E15" i="10" s="1"/>
  <c r="E9" i="10"/>
  <c r="E6" i="10"/>
  <c r="E5" i="10"/>
  <c r="D37" i="10" l="1"/>
  <c r="E37" i="10" s="1"/>
  <c r="C39" i="10"/>
  <c r="D38" i="10"/>
  <c r="E38" i="10" s="1"/>
  <c r="E8" i="10"/>
  <c r="E10" i="10" s="1"/>
  <c r="E12" i="10" s="1"/>
  <c r="I37" i="10"/>
  <c r="O37" i="10"/>
  <c r="E48" i="9"/>
  <c r="E49" i="9"/>
  <c r="E50" i="9"/>
  <c r="E51" i="9"/>
  <c r="E52" i="9"/>
  <c r="E53" i="9"/>
  <c r="E54" i="9"/>
  <c r="E55" i="9"/>
  <c r="E56" i="9"/>
  <c r="E57" i="9"/>
  <c r="E58" i="9"/>
  <c r="E59" i="9"/>
  <c r="E60" i="9"/>
  <c r="E61" i="9"/>
  <c r="E62" i="9"/>
  <c r="E63" i="9"/>
  <c r="E64" i="9"/>
  <c r="E65" i="9"/>
  <c r="E66" i="9"/>
  <c r="E67" i="9"/>
  <c r="E68" i="9"/>
  <c r="E69" i="9"/>
  <c r="E70" i="9"/>
  <c r="E71" i="9"/>
  <c r="E72" i="9"/>
  <c r="E73" i="9"/>
  <c r="E74" i="9"/>
  <c r="E75" i="9"/>
  <c r="E76" i="9"/>
  <c r="E77" i="9"/>
  <c r="E78" i="9"/>
  <c r="E79" i="9"/>
  <c r="E80" i="9"/>
  <c r="E81" i="9"/>
  <c r="E82" i="9"/>
  <c r="E83" i="9"/>
  <c r="E84" i="9"/>
  <c r="E85" i="9"/>
  <c r="E86" i="9"/>
  <c r="E87" i="9"/>
  <c r="E88" i="9"/>
  <c r="E89" i="9"/>
  <c r="E90" i="9"/>
  <c r="E91" i="9"/>
  <c r="E92" i="9"/>
  <c r="E93" i="9"/>
  <c r="E94" i="9"/>
  <c r="E95" i="9"/>
  <c r="E96" i="9"/>
  <c r="E97" i="9"/>
  <c r="E98" i="9"/>
  <c r="E99" i="9"/>
  <c r="E100" i="9"/>
  <c r="E101" i="9"/>
  <c r="E102" i="9"/>
  <c r="E103" i="9"/>
  <c r="E104" i="9"/>
  <c r="E105" i="9"/>
  <c r="E106" i="9"/>
  <c r="E107" i="9"/>
  <c r="E108" i="9"/>
  <c r="E109" i="9"/>
  <c r="E110" i="9"/>
  <c r="E111" i="9"/>
  <c r="E112" i="9"/>
  <c r="E113" i="9"/>
  <c r="E114" i="9"/>
  <c r="E115" i="9"/>
  <c r="E116" i="9"/>
  <c r="E117" i="9"/>
  <c r="E118" i="9"/>
  <c r="E119" i="9"/>
  <c r="E37" i="9"/>
  <c r="E38" i="9"/>
  <c r="E39" i="9"/>
  <c r="E40" i="9"/>
  <c r="E41" i="9"/>
  <c r="E42" i="9"/>
  <c r="E43" i="9"/>
  <c r="E44" i="9"/>
  <c r="E45" i="9"/>
  <c r="E46" i="9"/>
  <c r="E47" i="9"/>
  <c r="E36" i="9"/>
  <c r="E35" i="9"/>
  <c r="D71" i="9"/>
  <c r="D72" i="9"/>
  <c r="D73" i="9"/>
  <c r="D74" i="9"/>
  <c r="D75" i="9"/>
  <c r="D76" i="9"/>
  <c r="D77" i="9"/>
  <c r="D78" i="9"/>
  <c r="D79" i="9"/>
  <c r="D80" i="9"/>
  <c r="D81" i="9"/>
  <c r="D82" i="9"/>
  <c r="D83" i="9"/>
  <c r="D84" i="9"/>
  <c r="D85" i="9"/>
  <c r="D86" i="9"/>
  <c r="D87" i="9"/>
  <c r="D88" i="9"/>
  <c r="D89" i="9"/>
  <c r="D90" i="9"/>
  <c r="D91" i="9"/>
  <c r="D92" i="9"/>
  <c r="D93" i="9"/>
  <c r="D94" i="9"/>
  <c r="D95" i="9"/>
  <c r="D96" i="9"/>
  <c r="D97" i="9"/>
  <c r="D98" i="9"/>
  <c r="D99" i="9"/>
  <c r="D100" i="9"/>
  <c r="D101" i="9"/>
  <c r="D102" i="9"/>
  <c r="D103" i="9"/>
  <c r="D104" i="9"/>
  <c r="D105" i="9"/>
  <c r="D106" i="9"/>
  <c r="D107" i="9"/>
  <c r="D108" i="9"/>
  <c r="D109" i="9"/>
  <c r="D110" i="9"/>
  <c r="D111" i="9"/>
  <c r="D112" i="9"/>
  <c r="D113" i="9"/>
  <c r="D114" i="9"/>
  <c r="D115" i="9"/>
  <c r="D116" i="9"/>
  <c r="D117" i="9"/>
  <c r="D118" i="9"/>
  <c r="D119" i="9"/>
  <c r="D53" i="9"/>
  <c r="D54" i="9"/>
  <c r="D55" i="9"/>
  <c r="D56" i="9"/>
  <c r="D57" i="9"/>
  <c r="D58" i="9"/>
  <c r="D59" i="9"/>
  <c r="D60" i="9"/>
  <c r="D61" i="9"/>
  <c r="D62" i="9"/>
  <c r="D63" i="9"/>
  <c r="D64" i="9"/>
  <c r="D65" i="9"/>
  <c r="D66" i="9"/>
  <c r="D67" i="9"/>
  <c r="D68" i="9"/>
  <c r="D69" i="9"/>
  <c r="D70" i="9"/>
  <c r="D36" i="9"/>
  <c r="D37" i="9"/>
  <c r="D38" i="9"/>
  <c r="D39" i="9"/>
  <c r="D40" i="9"/>
  <c r="D41" i="9"/>
  <c r="D42" i="9"/>
  <c r="D43" i="9"/>
  <c r="D44" i="9"/>
  <c r="D45" i="9"/>
  <c r="D46" i="9"/>
  <c r="D47" i="9"/>
  <c r="D48" i="9"/>
  <c r="D49" i="9"/>
  <c r="D50" i="9"/>
  <c r="D51" i="9"/>
  <c r="D52" i="9"/>
  <c r="D35" i="9"/>
  <c r="C36" i="9"/>
  <c r="C37" i="9" s="1"/>
  <c r="C38" i="9" s="1"/>
  <c r="C39" i="9" s="1"/>
  <c r="C40" i="9" s="1"/>
  <c r="C41" i="9" s="1"/>
  <c r="C42" i="9" s="1"/>
  <c r="C43" i="9" s="1"/>
  <c r="C44" i="9" s="1"/>
  <c r="C45" i="9" s="1"/>
  <c r="C35" i="9"/>
  <c r="H35" i="9"/>
  <c r="I35" i="9" s="1"/>
  <c r="O35" i="9"/>
  <c r="P35" i="9" s="1"/>
  <c r="H36" i="9"/>
  <c r="I36" i="9" s="1"/>
  <c r="O36" i="9"/>
  <c r="P36" i="9" s="1"/>
  <c r="D39" i="10" l="1"/>
  <c r="E39" i="10" s="1"/>
  <c r="C40" i="10"/>
  <c r="P37" i="10"/>
  <c r="O38" i="10"/>
  <c r="C46" i="9"/>
  <c r="C47" i="9" s="1"/>
  <c r="I37" i="9"/>
  <c r="O37" i="9"/>
  <c r="E23" i="9"/>
  <c r="E28" i="9" s="1"/>
  <c r="E9" i="9"/>
  <c r="E6" i="9"/>
  <c r="E5" i="9"/>
  <c r="E8" i="9" s="1"/>
  <c r="E10" i="9" s="1"/>
  <c r="E12" i="9" s="1"/>
  <c r="C41" i="10" l="1"/>
  <c r="D40" i="10"/>
  <c r="E40" i="10" s="1"/>
  <c r="O39" i="10"/>
  <c r="P38" i="10"/>
  <c r="P37" i="9"/>
  <c r="O38" i="9"/>
  <c r="E15" i="9"/>
  <c r="O40" i="10" l="1"/>
  <c r="P39" i="10"/>
  <c r="C42" i="10"/>
  <c r="D41" i="10"/>
  <c r="E41" i="10" s="1"/>
  <c r="P38" i="9"/>
  <c r="O39" i="9"/>
  <c r="C43" i="10" l="1"/>
  <c r="D42" i="10"/>
  <c r="E42" i="10" s="1"/>
  <c r="P40" i="10"/>
  <c r="O41" i="10"/>
  <c r="P39" i="9"/>
  <c r="O40" i="9"/>
  <c r="O42" i="10" l="1"/>
  <c r="P41" i="10"/>
  <c r="C44" i="10"/>
  <c r="D43" i="10"/>
  <c r="E43" i="10" s="1"/>
  <c r="P40" i="9"/>
  <c r="O41" i="9"/>
  <c r="D44" i="10" l="1"/>
  <c r="E44" i="10" s="1"/>
  <c r="C45" i="10"/>
  <c r="O43" i="10"/>
  <c r="P42" i="10"/>
  <c r="P41" i="9"/>
  <c r="O42" i="9"/>
  <c r="C46" i="10" l="1"/>
  <c r="D45" i="10"/>
  <c r="E45" i="10" s="1"/>
  <c r="O44" i="10"/>
  <c r="P43" i="10"/>
  <c r="P42" i="9"/>
  <c r="O43" i="9"/>
  <c r="O45" i="10" l="1"/>
  <c r="P45" i="10" s="1"/>
  <c r="R47" i="10" s="1"/>
  <c r="P44" i="10"/>
  <c r="D46" i="10"/>
  <c r="E46" i="10" s="1"/>
  <c r="C47" i="10"/>
  <c r="P43" i="9"/>
  <c r="O44" i="9"/>
  <c r="D47" i="10" l="1"/>
  <c r="E47" i="10" s="1"/>
  <c r="C48" i="10"/>
  <c r="P44" i="9"/>
  <c r="O45" i="9"/>
  <c r="P45" i="9" s="1"/>
  <c r="R47" i="9" s="1"/>
  <c r="C49" i="10" l="1"/>
  <c r="D48" i="10"/>
  <c r="E48" i="10" s="1"/>
  <c r="C48" i="9"/>
  <c r="C50" i="10" l="1"/>
  <c r="D49" i="10"/>
  <c r="E49" i="10" s="1"/>
  <c r="C49" i="9"/>
  <c r="D50" i="10" l="1"/>
  <c r="E50" i="10" s="1"/>
  <c r="C51" i="10"/>
  <c r="C50" i="9"/>
  <c r="D51" i="10" l="1"/>
  <c r="E51" i="10" s="1"/>
  <c r="C52" i="10"/>
  <c r="C51" i="9"/>
  <c r="C53" i="10" l="1"/>
  <c r="D52" i="10"/>
  <c r="E52" i="10" s="1"/>
  <c r="C52" i="9"/>
  <c r="C54" i="10" l="1"/>
  <c r="D53" i="10"/>
  <c r="E53" i="10" s="1"/>
  <c r="C53" i="9"/>
  <c r="D54" i="10" l="1"/>
  <c r="E54" i="10" s="1"/>
  <c r="C55" i="10"/>
  <c r="C54" i="9"/>
  <c r="D55" i="10" l="1"/>
  <c r="E55" i="10" s="1"/>
  <c r="C56" i="10"/>
  <c r="C55" i="9"/>
  <c r="C57" i="10" l="1"/>
  <c r="D56" i="10"/>
  <c r="E56" i="10" s="1"/>
  <c r="C56" i="9"/>
  <c r="C58" i="10" l="1"/>
  <c r="D57" i="10"/>
  <c r="E57" i="10" s="1"/>
  <c r="C57" i="9"/>
  <c r="D58" i="10" l="1"/>
  <c r="E58" i="10" s="1"/>
  <c r="C59" i="10"/>
  <c r="C58" i="9"/>
  <c r="D59" i="10" l="1"/>
  <c r="E59" i="10" s="1"/>
  <c r="C60" i="10"/>
  <c r="C59" i="9"/>
  <c r="C61" i="10" l="1"/>
  <c r="D60" i="10"/>
  <c r="E60" i="10" s="1"/>
  <c r="C60" i="9"/>
  <c r="C62" i="10" l="1"/>
  <c r="D61" i="10"/>
  <c r="E61" i="10" s="1"/>
  <c r="C61" i="9"/>
  <c r="D62" i="10" l="1"/>
  <c r="E62" i="10" s="1"/>
  <c r="C63" i="10"/>
  <c r="C62" i="9"/>
  <c r="D63" i="10" l="1"/>
  <c r="E63" i="10" s="1"/>
  <c r="C64" i="10"/>
  <c r="C63" i="9"/>
  <c r="C65" i="10" l="1"/>
  <c r="D64" i="10"/>
  <c r="E64" i="10" s="1"/>
  <c r="C64" i="9"/>
  <c r="C66" i="10" l="1"/>
  <c r="D65" i="10"/>
  <c r="E65" i="10" s="1"/>
  <c r="C65" i="9"/>
  <c r="D66" i="10" l="1"/>
  <c r="E66" i="10" s="1"/>
  <c r="C67" i="10"/>
  <c r="C66" i="9"/>
  <c r="D67" i="10" l="1"/>
  <c r="E67" i="10" s="1"/>
  <c r="C68" i="10"/>
  <c r="C67" i="9"/>
  <c r="C69" i="10" l="1"/>
  <c r="D68" i="10"/>
  <c r="E68" i="10" s="1"/>
  <c r="C68" i="9"/>
  <c r="C70" i="10" l="1"/>
  <c r="D69" i="10"/>
  <c r="E69" i="10" s="1"/>
  <c r="C69" i="9"/>
  <c r="D70" i="10" l="1"/>
  <c r="E70" i="10" s="1"/>
  <c r="C71" i="10"/>
  <c r="C70" i="9"/>
  <c r="D71" i="10" l="1"/>
  <c r="E71" i="10" s="1"/>
  <c r="C72" i="10"/>
  <c r="C71" i="9"/>
  <c r="C73" i="10" l="1"/>
  <c r="D72" i="10"/>
  <c r="E72" i="10" s="1"/>
  <c r="C72" i="9"/>
  <c r="C74" i="10" l="1"/>
  <c r="D73" i="10"/>
  <c r="E73" i="10" s="1"/>
  <c r="C73" i="9"/>
  <c r="D74" i="10" l="1"/>
  <c r="E74" i="10" s="1"/>
  <c r="C75" i="10"/>
  <c r="C74" i="9"/>
  <c r="D75" i="10" l="1"/>
  <c r="E75" i="10" s="1"/>
  <c r="C76" i="10"/>
  <c r="C75" i="9"/>
  <c r="C77" i="10" l="1"/>
  <c r="D76" i="10"/>
  <c r="E76" i="10" s="1"/>
  <c r="C76" i="9"/>
  <c r="C78" i="10" l="1"/>
  <c r="D77" i="10"/>
  <c r="E77" i="10" s="1"/>
  <c r="C77" i="9"/>
  <c r="D78" i="10" l="1"/>
  <c r="E78" i="10" s="1"/>
  <c r="C79" i="10"/>
  <c r="C78" i="9"/>
  <c r="D79" i="10" l="1"/>
  <c r="E79" i="10" s="1"/>
  <c r="C80" i="10"/>
  <c r="C79" i="9"/>
  <c r="C81" i="10" l="1"/>
  <c r="D80" i="10"/>
  <c r="E80" i="10" s="1"/>
  <c r="C80" i="9"/>
  <c r="C82" i="10" l="1"/>
  <c r="D81" i="10"/>
  <c r="E81" i="10" s="1"/>
  <c r="C81" i="9"/>
  <c r="D82" i="10" l="1"/>
  <c r="E82" i="10" s="1"/>
  <c r="C83" i="10"/>
  <c r="C82" i="9"/>
  <c r="D83" i="10" l="1"/>
  <c r="E83" i="10" s="1"/>
  <c r="C84" i="10"/>
  <c r="C83" i="9"/>
  <c r="C85" i="10" l="1"/>
  <c r="D84" i="10"/>
  <c r="E84" i="10" s="1"/>
  <c r="C84" i="9"/>
  <c r="C86" i="10" l="1"/>
  <c r="D85" i="10"/>
  <c r="E85" i="10" s="1"/>
  <c r="C85" i="9"/>
  <c r="D86" i="10" l="1"/>
  <c r="E86" i="10" s="1"/>
  <c r="C87" i="10"/>
  <c r="C86" i="9"/>
  <c r="D87" i="10" l="1"/>
  <c r="E87" i="10" s="1"/>
  <c r="C88" i="10"/>
  <c r="C87" i="9"/>
  <c r="C89" i="10" l="1"/>
  <c r="D88" i="10"/>
  <c r="E88" i="10" s="1"/>
  <c r="C88" i="9"/>
  <c r="C90" i="10" l="1"/>
  <c r="D89" i="10"/>
  <c r="E89" i="10" s="1"/>
  <c r="C89" i="9"/>
  <c r="D90" i="10" l="1"/>
  <c r="E90" i="10" s="1"/>
  <c r="C91" i="10"/>
  <c r="C90" i="9"/>
  <c r="D91" i="10" l="1"/>
  <c r="E91" i="10" s="1"/>
  <c r="C92" i="10"/>
  <c r="C91" i="9"/>
  <c r="C93" i="10" l="1"/>
  <c r="D92" i="10"/>
  <c r="E92" i="10" s="1"/>
  <c r="C92" i="9"/>
  <c r="C94" i="10" l="1"/>
  <c r="D93" i="10"/>
  <c r="E93" i="10" s="1"/>
  <c r="C93" i="9"/>
  <c r="D94" i="10" l="1"/>
  <c r="E94" i="10" s="1"/>
  <c r="C95" i="10"/>
  <c r="C94" i="9"/>
  <c r="D95" i="10" l="1"/>
  <c r="E95" i="10" s="1"/>
  <c r="C96" i="10"/>
  <c r="C95" i="9"/>
  <c r="C97" i="10" l="1"/>
  <c r="D96" i="10"/>
  <c r="E96" i="10" s="1"/>
  <c r="C96" i="9"/>
  <c r="C98" i="10" l="1"/>
  <c r="D97" i="10"/>
  <c r="E97" i="10" s="1"/>
  <c r="C97" i="9"/>
  <c r="D98" i="10" l="1"/>
  <c r="E98" i="10" s="1"/>
  <c r="C99" i="10"/>
  <c r="C98" i="9"/>
  <c r="D99" i="10" l="1"/>
  <c r="E99" i="10" s="1"/>
  <c r="C100" i="10"/>
  <c r="C99" i="9"/>
  <c r="C101" i="10" l="1"/>
  <c r="D100" i="10"/>
  <c r="E100" i="10" s="1"/>
  <c r="C100" i="9"/>
  <c r="C102" i="10" l="1"/>
  <c r="D101" i="10"/>
  <c r="E101" i="10" s="1"/>
  <c r="C101" i="9"/>
  <c r="D102" i="10" l="1"/>
  <c r="E102" i="10" s="1"/>
  <c r="C103" i="10"/>
  <c r="C102" i="9"/>
  <c r="D103" i="10" l="1"/>
  <c r="E103" i="10" s="1"/>
  <c r="C104" i="10"/>
  <c r="C103" i="9"/>
  <c r="C105" i="10" l="1"/>
  <c r="D104" i="10"/>
  <c r="E104" i="10" s="1"/>
  <c r="C104" i="9"/>
  <c r="C106" i="10" l="1"/>
  <c r="D105" i="10"/>
  <c r="E105" i="10" s="1"/>
  <c r="C105" i="9"/>
  <c r="D106" i="10" l="1"/>
  <c r="E106" i="10" s="1"/>
  <c r="C107" i="10"/>
  <c r="C106" i="9"/>
  <c r="D107" i="10" l="1"/>
  <c r="E107" i="10" s="1"/>
  <c r="C108" i="10"/>
  <c r="C107" i="9"/>
  <c r="C109" i="10" l="1"/>
  <c r="D108" i="10"/>
  <c r="E108" i="10" s="1"/>
  <c r="C108" i="9"/>
  <c r="C110" i="10" l="1"/>
  <c r="D109" i="10"/>
  <c r="E109" i="10" s="1"/>
  <c r="C109" i="9"/>
  <c r="D110" i="10" l="1"/>
  <c r="E110" i="10" s="1"/>
  <c r="C111" i="10"/>
  <c r="C110" i="9"/>
  <c r="D111" i="10" l="1"/>
  <c r="E111" i="10" s="1"/>
  <c r="C112" i="10"/>
  <c r="C111" i="9"/>
  <c r="C113" i="10" l="1"/>
  <c r="D112" i="10"/>
  <c r="E112" i="10" s="1"/>
  <c r="C112" i="9"/>
  <c r="C114" i="10" l="1"/>
  <c r="D113" i="10"/>
  <c r="E113" i="10" s="1"/>
  <c r="C113" i="9"/>
  <c r="D114" i="10" l="1"/>
  <c r="E114" i="10" s="1"/>
  <c r="C115" i="10"/>
  <c r="C114" i="9"/>
  <c r="D115" i="10" l="1"/>
  <c r="E115" i="10" s="1"/>
  <c r="C116" i="10"/>
  <c r="C115" i="9"/>
  <c r="C117" i="10" l="1"/>
  <c r="D116" i="10"/>
  <c r="E116" i="10" s="1"/>
  <c r="C116" i="9"/>
  <c r="C118" i="10" l="1"/>
  <c r="D117" i="10"/>
  <c r="E117" i="10" s="1"/>
  <c r="C117" i="9"/>
  <c r="D118" i="10" l="1"/>
  <c r="E118" i="10" s="1"/>
  <c r="C119" i="10"/>
  <c r="D119" i="10" s="1"/>
  <c r="E119" i="10" s="1"/>
  <c r="E30" i="10" s="1"/>
  <c r="C118" i="9"/>
  <c r="E32" i="10" l="1"/>
  <c r="E14" i="10" s="1"/>
  <c r="E19" i="10" s="1"/>
  <c r="E16" i="10"/>
  <c r="C119" i="9"/>
  <c r="E30" i="9" l="1"/>
  <c r="E16" i="9" s="1"/>
  <c r="E32" i="9" l="1"/>
  <c r="E14" i="9" s="1"/>
  <c r="E19" i="9" s="1"/>
</calcChain>
</file>

<file path=xl/sharedStrings.xml><?xml version="1.0" encoding="utf-8"?>
<sst xmlns="http://schemas.openxmlformats.org/spreadsheetml/2006/main" count="166" uniqueCount="75">
  <si>
    <t>OTPP</t>
  </si>
  <si>
    <t>Plan</t>
  </si>
  <si>
    <t>Year</t>
  </si>
  <si>
    <t>Expected Future Benefit</t>
  </si>
  <si>
    <t>Information</t>
  </si>
  <si>
    <r>
      <t>Estimated Contributions</t>
    </r>
    <r>
      <rPr>
        <b/>
        <vertAlign val="superscript"/>
        <sz val="8"/>
        <color theme="1"/>
        <rFont val="Verdana"/>
        <family val="2"/>
      </rPr>
      <t>1</t>
    </r>
  </si>
  <si>
    <t>Surplus (deficit)</t>
  </si>
  <si>
    <t>Adjustment for March 31, 2016</t>
  </si>
  <si>
    <t>Asset (liability) position</t>
  </si>
  <si>
    <t>Specific Government adjustment</t>
  </si>
  <si>
    <t>Final Asset (liability) position on balance sheet</t>
  </si>
  <si>
    <t>Adjusted benefit asset</t>
  </si>
  <si>
    <t>Expected future benefit</t>
  </si>
  <si>
    <t>- Perpetuity of employer service cost</t>
  </si>
  <si>
    <t>- Minimum funding requirement</t>
  </si>
  <si>
    <t>- Surplus withdrawal</t>
  </si>
  <si>
    <t>From Excel File</t>
  </si>
  <si>
    <t>a)</t>
  </si>
  <si>
    <t>n)</t>
  </si>
  <si>
    <t>s)</t>
  </si>
  <si>
    <t>o)</t>
  </si>
  <si>
    <t>b)</t>
  </si>
  <si>
    <t>c)</t>
  </si>
  <si>
    <t>d)</t>
  </si>
  <si>
    <t>e)</t>
  </si>
  <si>
    <t>f)</t>
  </si>
  <si>
    <t>g)</t>
  </si>
  <si>
    <t>h)</t>
  </si>
  <si>
    <t>a - b</t>
  </si>
  <si>
    <t>c + d + e</t>
  </si>
  <si>
    <t>f + g</t>
  </si>
  <si>
    <t>i)</t>
  </si>
  <si>
    <t>j)</t>
  </si>
  <si>
    <t>k)</t>
  </si>
  <si>
    <t>l)</t>
  </si>
  <si>
    <t>m)</t>
  </si>
  <si>
    <t>Expected Future Benefit Calculations</t>
  </si>
  <si>
    <t>Accounting return on asset</t>
  </si>
  <si>
    <t>Funding return on asset</t>
  </si>
  <si>
    <t>Value of special contributions</t>
  </si>
  <si>
    <t>p)</t>
  </si>
  <si>
    <t>q)</t>
  </si>
  <si>
    <t>r)</t>
  </si>
  <si>
    <t>t)</t>
  </si>
  <si>
    <r>
      <t>2016</t>
    </r>
    <r>
      <rPr>
        <vertAlign val="superscript"/>
        <sz val="8"/>
        <color theme="1"/>
        <rFont val="Verdana"/>
        <family val="2"/>
      </rPr>
      <t>2</t>
    </r>
  </si>
  <si>
    <t>Estimated Payroll</t>
  </si>
  <si>
    <t>(in $B)</t>
  </si>
  <si>
    <t>Value of asset - market value used</t>
  </si>
  <si>
    <t>Unamortized (gains) losses - market value used</t>
  </si>
  <si>
    <t>Value of accounting obligation</t>
  </si>
  <si>
    <t>From AON Memorandum (August 2, 2016) and OTPP Jan 26, 2016 documentation</t>
  </si>
  <si>
    <t>n * o / (p - q), present value of all future service cost to the employer (the 50% share)</t>
  </si>
  <si>
    <t>Employer service accrual share</t>
  </si>
  <si>
    <t>Expected return on asset - accounting assumption</t>
  </si>
  <si>
    <t>Salary increase - accounting assumption</t>
  </si>
  <si>
    <t>Perpetuity of Employer service cost - accounting</t>
  </si>
  <si>
    <t>Minimum employer funding requirement as at March 31, 2016</t>
  </si>
  <si>
    <r>
      <rPr>
        <vertAlign val="superscript"/>
        <sz val="10"/>
        <color theme="1"/>
        <rFont val="Verdana"/>
        <family val="2"/>
      </rPr>
      <t>1</t>
    </r>
    <r>
      <rPr>
        <sz val="10"/>
        <color theme="1"/>
        <rFont val="Verdana"/>
        <family val="2"/>
      </rPr>
      <t xml:space="preserve"> Estimated contributions from funding report (p.16), increased based on salary increase accounting assumption</t>
    </r>
  </si>
  <si>
    <r>
      <rPr>
        <vertAlign val="superscript"/>
        <sz val="10"/>
        <color theme="1"/>
        <rFont val="Verdana"/>
        <family val="2"/>
      </rPr>
      <t>2</t>
    </r>
    <r>
      <rPr>
        <sz val="10"/>
        <color theme="1"/>
        <rFont val="Verdana"/>
        <family val="2"/>
      </rPr>
      <t xml:space="preserve"> Remaining contributions used as at March 31,2016 (9 months for 2016)</t>
    </r>
  </si>
  <si>
    <t>Excess return each year using best estimate</t>
  </si>
  <si>
    <t>Present value of all special contributions (1.1% of salaries)</t>
  </si>
  <si>
    <t>$B return</t>
  </si>
  <si>
    <t>Total plan service accrual accounting</t>
  </si>
  <si>
    <t>TEST : Valuation allowance = max (0 ; i - j)</t>
  </si>
  <si>
    <t>% assumpt</t>
  </si>
  <si>
    <t>h - max (0 ; d) as per PS3250.053</t>
  </si>
  <si>
    <t>r - s, Perpetuity of employer service cost minus the minimum funding requirement as at March 31, 2016</t>
  </si>
  <si>
    <t>Minimum EFB basis calculation illustrated (k - l + m)</t>
  </si>
  <si>
    <t>No valuation allowance required, no adjustment to the balance sheet asset position, PS3250.050 and PS3250.054</t>
  </si>
  <si>
    <t>Present value of each contribution required</t>
  </si>
  <si>
    <t>Sum of the present value of future required contributions (table below), using the funding report, projections and assuming the Government uses 50% of the surplus above Income Tax Act excess surplus threshold for contribution holiday and the employees use the other 50%</t>
  </si>
  <si>
    <t>s), assuming contribution based on use of 50% of the excess surplus as per the Income Tax Act</t>
  </si>
  <si>
    <t>As per the plan funding policy, the employer may have some access to surplus withdrawal. For simplicity, we have used 0 in the test.</t>
  </si>
  <si>
    <t>Contribution required considering use of 50% of the surplus in excess of ITA excess surplus threshold</t>
  </si>
  <si>
    <t>Reduction in Gov contr based on projection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</si>
</sst>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$&quot;_);[Red]\(#,##0.00\ &quot;$&quot;\)"/>
    <numFmt numFmtId="164" formatCode="0.0"/>
    <numFmt numFmtId="165" formatCode="#,##0.0"/>
    <numFmt numFmtId="166" formatCode="0.0%"/>
  </numFmts>
  <fonts count="9" x14ac:knownFonts="1"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b/>
      <vertAlign val="superscript"/>
      <sz val="8"/>
      <color theme="1"/>
      <name val="Verdana"/>
      <family val="2"/>
    </font>
    <font>
      <vertAlign val="superscript"/>
      <sz val="10"/>
      <color theme="1"/>
      <name val="Verdana"/>
      <family val="2"/>
    </font>
    <font>
      <vertAlign val="superscript"/>
      <sz val="8"/>
      <color theme="1"/>
      <name val="Verdana"/>
      <family val="2"/>
    </font>
    <font>
      <i/>
      <sz val="9"/>
      <color theme="1"/>
      <name val="Verdana"/>
      <family val="2"/>
    </font>
    <font>
      <sz val="10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8" fontId="0" fillId="0" borderId="0" xfId="0" applyNumberForma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0" fillId="0" borderId="0" xfId="0" applyFont="1"/>
    <xf numFmtId="165" fontId="3" fillId="0" borderId="0" xfId="0" applyNumberFormat="1" applyFont="1" applyAlignment="1">
      <alignment horizontal="center"/>
    </xf>
    <xf numFmtId="0" fontId="3" fillId="0" borderId="0" xfId="0" quotePrefix="1" applyFont="1" applyAlignment="1">
      <alignment horizontal="center"/>
    </xf>
    <xf numFmtId="0" fontId="7" fillId="0" borderId="0" xfId="0" applyFont="1"/>
    <xf numFmtId="164" fontId="7" fillId="0" borderId="0" xfId="0" applyNumberFormat="1" applyFont="1"/>
    <xf numFmtId="0" fontId="7" fillId="0" borderId="0" xfId="0" applyFont="1" applyAlignment="1">
      <alignment wrapText="1"/>
    </xf>
    <xf numFmtId="0" fontId="0" fillId="0" borderId="0" xfId="0" applyAlignment="1">
      <alignment horizontal="center"/>
    </xf>
    <xf numFmtId="10" fontId="7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0" fontId="0" fillId="2" borderId="0" xfId="0" applyFill="1"/>
    <xf numFmtId="0" fontId="0" fillId="2" borderId="0" xfId="0" applyFont="1" applyFill="1"/>
    <xf numFmtId="164" fontId="0" fillId="2" borderId="0" xfId="0" applyNumberFormat="1" applyFill="1" applyAlignment="1">
      <alignment horizontal="center"/>
    </xf>
    <xf numFmtId="0" fontId="0" fillId="2" borderId="0" xfId="0" quotePrefix="1" applyFont="1" applyFill="1"/>
    <xf numFmtId="165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166" fontId="0" fillId="0" borderId="0" xfId="1" applyNumberFormat="1" applyFont="1"/>
    <xf numFmtId="166" fontId="0" fillId="2" borderId="0" xfId="1" applyNumberFormat="1" applyFont="1" applyFill="1"/>
    <xf numFmtId="0" fontId="3" fillId="2" borderId="0" xfId="0" applyFont="1" applyFill="1" applyAlignment="1">
      <alignment horizontal="center"/>
    </xf>
    <xf numFmtId="0" fontId="7" fillId="2" borderId="0" xfId="0" applyFont="1" applyFill="1" applyAlignment="1">
      <alignment wrapText="1"/>
    </xf>
    <xf numFmtId="166" fontId="0" fillId="3" borderId="0" xfId="1" applyNumberFormat="1" applyFont="1" applyFill="1"/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29"/>
  <sheetViews>
    <sheetView tabSelected="1" workbookViewId="0">
      <selection activeCell="C126" sqref="C126"/>
    </sheetView>
  </sheetViews>
  <sheetFormatPr baseColWidth="10" defaultColWidth="10.875" defaultRowHeight="12.75" x14ac:dyDescent="0.2"/>
  <cols>
    <col min="1" max="1" width="11.125" customWidth="1"/>
    <col min="2" max="2" width="28.625" customWidth="1"/>
    <col min="3" max="4" width="23.125" customWidth="1"/>
    <col min="5" max="5" width="13.625" customWidth="1"/>
    <col min="6" max="6" width="2.625" customWidth="1"/>
    <col min="7" max="7" width="78.25" customWidth="1"/>
    <col min="8" max="8" width="10" bestFit="1" customWidth="1"/>
    <col min="9" max="9" width="9" customWidth="1"/>
    <col min="10" max="10" width="17.375" bestFit="1" customWidth="1"/>
    <col min="11" max="11" width="16.75" customWidth="1"/>
    <col min="12" max="12" width="13" customWidth="1"/>
  </cols>
  <sheetData>
    <row r="1" spans="1:7" x14ac:dyDescent="0.2">
      <c r="B1" s="1" t="s">
        <v>1</v>
      </c>
      <c r="C1" t="s">
        <v>0</v>
      </c>
      <c r="E1" s="12" t="s">
        <v>46</v>
      </c>
      <c r="G1" s="1" t="s">
        <v>4</v>
      </c>
    </row>
    <row r="2" spans="1:7" x14ac:dyDescent="0.2">
      <c r="B2" s="1"/>
      <c r="E2" s="12"/>
      <c r="G2" s="1"/>
    </row>
    <row r="3" spans="1:7" x14ac:dyDescent="0.2">
      <c r="A3" t="s">
        <v>17</v>
      </c>
      <c r="B3" s="6" t="s">
        <v>47</v>
      </c>
      <c r="E3" s="12">
        <v>85.7</v>
      </c>
      <c r="G3" s="11" t="s">
        <v>16</v>
      </c>
    </row>
    <row r="4" spans="1:7" x14ac:dyDescent="0.2">
      <c r="A4" t="s">
        <v>21</v>
      </c>
      <c r="B4" s="6" t="s">
        <v>49</v>
      </c>
      <c r="E4" s="12">
        <v>58.2</v>
      </c>
      <c r="G4" s="11" t="s">
        <v>16</v>
      </c>
    </row>
    <row r="5" spans="1:7" x14ac:dyDescent="0.2">
      <c r="A5" t="s">
        <v>22</v>
      </c>
      <c r="B5" s="6" t="s">
        <v>6</v>
      </c>
      <c r="E5" s="12">
        <f>E3-E4</f>
        <v>27.5</v>
      </c>
      <c r="G5" s="11" t="s">
        <v>28</v>
      </c>
    </row>
    <row r="6" spans="1:7" x14ac:dyDescent="0.2">
      <c r="A6" t="s">
        <v>23</v>
      </c>
      <c r="B6" s="6" t="s">
        <v>48</v>
      </c>
      <c r="E6" s="12">
        <f>-16.2</f>
        <v>-16.2</v>
      </c>
      <c r="G6" s="11" t="s">
        <v>16</v>
      </c>
    </row>
    <row r="7" spans="1:7" x14ac:dyDescent="0.2">
      <c r="A7" t="s">
        <v>24</v>
      </c>
      <c r="B7" s="6" t="s">
        <v>7</v>
      </c>
      <c r="E7" s="12">
        <v>-0.9</v>
      </c>
      <c r="G7" s="11" t="s">
        <v>16</v>
      </c>
    </row>
    <row r="8" spans="1:7" x14ac:dyDescent="0.2">
      <c r="A8" t="s">
        <v>25</v>
      </c>
      <c r="B8" s="6" t="s">
        <v>8</v>
      </c>
      <c r="E8" s="12">
        <f>E5+E6+E7</f>
        <v>10.4</v>
      </c>
      <c r="G8" s="11" t="s">
        <v>29</v>
      </c>
    </row>
    <row r="9" spans="1:7" x14ac:dyDescent="0.2">
      <c r="A9" t="s">
        <v>26</v>
      </c>
      <c r="B9" s="6" t="s">
        <v>9</v>
      </c>
      <c r="E9" s="12">
        <f>-0.3</f>
        <v>-0.3</v>
      </c>
      <c r="G9" s="11" t="s">
        <v>16</v>
      </c>
    </row>
    <row r="10" spans="1:7" x14ac:dyDescent="0.2">
      <c r="A10" t="s">
        <v>27</v>
      </c>
      <c r="B10" s="6" t="s">
        <v>10</v>
      </c>
      <c r="E10" s="12">
        <f>E8+E9</f>
        <v>10.1</v>
      </c>
      <c r="G10" s="11" t="s">
        <v>30</v>
      </c>
    </row>
    <row r="11" spans="1:7" x14ac:dyDescent="0.2">
      <c r="B11" s="6"/>
      <c r="E11" s="12"/>
      <c r="G11" s="11"/>
    </row>
    <row r="12" spans="1:7" x14ac:dyDescent="0.2">
      <c r="A12" t="s">
        <v>31</v>
      </c>
      <c r="B12" s="6" t="s">
        <v>11</v>
      </c>
      <c r="E12" s="12">
        <f>E10</f>
        <v>10.1</v>
      </c>
      <c r="G12" s="11" t="s">
        <v>65</v>
      </c>
    </row>
    <row r="13" spans="1:7" x14ac:dyDescent="0.2">
      <c r="B13" s="1"/>
      <c r="E13" s="12"/>
      <c r="G13" s="11"/>
    </row>
    <row r="14" spans="1:7" x14ac:dyDescent="0.2">
      <c r="A14" s="19" t="s">
        <v>32</v>
      </c>
      <c r="B14" s="20" t="s">
        <v>12</v>
      </c>
      <c r="C14" s="19"/>
      <c r="D14" s="19"/>
      <c r="E14" s="21">
        <f>E32</f>
        <v>22.258540131530069</v>
      </c>
      <c r="G14" s="11" t="s">
        <v>67</v>
      </c>
    </row>
    <row r="15" spans="1:7" x14ac:dyDescent="0.2">
      <c r="A15" s="19" t="s">
        <v>33</v>
      </c>
      <c r="B15" s="22" t="s">
        <v>13</v>
      </c>
      <c r="C15" s="19"/>
      <c r="D15" s="19"/>
      <c r="E15" s="23">
        <f>E28</f>
        <v>44.6</v>
      </c>
      <c r="G15" s="11" t="s">
        <v>42</v>
      </c>
    </row>
    <row r="16" spans="1:7" x14ac:dyDescent="0.2">
      <c r="A16" s="19" t="s">
        <v>34</v>
      </c>
      <c r="B16" s="22" t="s">
        <v>14</v>
      </c>
      <c r="C16" s="19"/>
      <c r="D16" s="19"/>
      <c r="E16" s="23">
        <f>E30</f>
        <v>22.341459868469933</v>
      </c>
      <c r="G16" s="11" t="s">
        <v>71</v>
      </c>
    </row>
    <row r="17" spans="1:7" ht="23.25" x14ac:dyDescent="0.2">
      <c r="A17" s="19" t="s">
        <v>35</v>
      </c>
      <c r="B17" s="22" t="s">
        <v>15</v>
      </c>
      <c r="C17" s="19"/>
      <c r="D17" s="19"/>
      <c r="E17" s="21">
        <v>0</v>
      </c>
      <c r="G17" s="11" t="s">
        <v>72</v>
      </c>
    </row>
    <row r="18" spans="1:7" x14ac:dyDescent="0.2">
      <c r="A18" s="19"/>
      <c r="B18" s="19"/>
      <c r="C18" s="19"/>
      <c r="D18" s="19"/>
      <c r="E18" s="24"/>
      <c r="G18" s="11"/>
    </row>
    <row r="19" spans="1:7" ht="23.25" x14ac:dyDescent="0.2">
      <c r="A19" s="19"/>
      <c r="B19" s="20" t="s">
        <v>63</v>
      </c>
      <c r="C19" s="19"/>
      <c r="D19" s="19"/>
      <c r="E19" s="21">
        <f>MAX(0,E12-E14)</f>
        <v>0</v>
      </c>
      <c r="G19" s="11" t="s">
        <v>68</v>
      </c>
    </row>
    <row r="20" spans="1:7" x14ac:dyDescent="0.2">
      <c r="E20" s="12"/>
      <c r="G20" s="11"/>
    </row>
    <row r="21" spans="1:7" x14ac:dyDescent="0.2">
      <c r="A21" s="1" t="s">
        <v>36</v>
      </c>
      <c r="E21" s="12"/>
      <c r="G21" s="11"/>
    </row>
    <row r="22" spans="1:7" x14ac:dyDescent="0.2">
      <c r="A22" s="1"/>
      <c r="E22" s="12"/>
      <c r="G22" s="11"/>
    </row>
    <row r="23" spans="1:7" x14ac:dyDescent="0.2">
      <c r="A23" t="s">
        <v>18</v>
      </c>
      <c r="B23" t="s">
        <v>62</v>
      </c>
      <c r="E23" s="16">
        <f>2899000000/1000000000</f>
        <v>2.899</v>
      </c>
      <c r="G23" s="11" t="s">
        <v>50</v>
      </c>
    </row>
    <row r="24" spans="1:7" x14ac:dyDescent="0.2">
      <c r="A24" t="s">
        <v>20</v>
      </c>
      <c r="B24" t="s">
        <v>52</v>
      </c>
      <c r="E24" s="17">
        <v>0.5</v>
      </c>
      <c r="G24" s="11" t="s">
        <v>50</v>
      </c>
    </row>
    <row r="25" spans="1:7" x14ac:dyDescent="0.2">
      <c r="A25" t="s">
        <v>40</v>
      </c>
      <c r="B25" t="s">
        <v>53</v>
      </c>
      <c r="E25" s="18">
        <v>6.25E-2</v>
      </c>
      <c r="G25" s="11" t="s">
        <v>50</v>
      </c>
    </row>
    <row r="26" spans="1:7" x14ac:dyDescent="0.2">
      <c r="A26" t="s">
        <v>41</v>
      </c>
      <c r="B26" t="s">
        <v>54</v>
      </c>
      <c r="E26" s="18">
        <v>0.03</v>
      </c>
      <c r="G26" s="11" t="s">
        <v>50</v>
      </c>
    </row>
    <row r="27" spans="1:7" x14ac:dyDescent="0.2">
      <c r="E27" s="12"/>
      <c r="G27" s="11"/>
    </row>
    <row r="28" spans="1:7" x14ac:dyDescent="0.2">
      <c r="A28" t="s">
        <v>42</v>
      </c>
      <c r="B28" t="s">
        <v>55</v>
      </c>
      <c r="E28" s="16">
        <f>E23*E24/(E25-E26)</f>
        <v>44.6</v>
      </c>
      <c r="G28" s="11" t="s">
        <v>51</v>
      </c>
    </row>
    <row r="29" spans="1:7" x14ac:dyDescent="0.2">
      <c r="E29" s="16"/>
      <c r="G29" s="11"/>
    </row>
    <row r="30" spans="1:7" ht="34.5" x14ac:dyDescent="0.2">
      <c r="A30" s="19" t="s">
        <v>19</v>
      </c>
      <c r="B30" s="19" t="s">
        <v>56</v>
      </c>
      <c r="C30" s="19"/>
      <c r="D30" s="19"/>
      <c r="E30" s="21">
        <f>SUM(E35:E119)</f>
        <v>22.341459868469933</v>
      </c>
      <c r="G30" s="28" t="s">
        <v>70</v>
      </c>
    </row>
    <row r="31" spans="1:7" x14ac:dyDescent="0.2">
      <c r="E31" s="16"/>
      <c r="G31" s="11"/>
    </row>
    <row r="32" spans="1:7" ht="23.25" x14ac:dyDescent="0.2">
      <c r="A32" t="s">
        <v>43</v>
      </c>
      <c r="B32" t="s">
        <v>3</v>
      </c>
      <c r="E32" s="16">
        <f>E28-E30</f>
        <v>22.258540131530069</v>
      </c>
      <c r="G32" s="11" t="s">
        <v>66</v>
      </c>
    </row>
    <row r="34" spans="1:18" ht="63.75" customHeight="1" x14ac:dyDescent="0.2">
      <c r="A34" s="5" t="s">
        <v>74</v>
      </c>
      <c r="B34" s="3" t="s">
        <v>2</v>
      </c>
      <c r="C34" s="5" t="s">
        <v>5</v>
      </c>
      <c r="D34" s="5" t="s">
        <v>73</v>
      </c>
      <c r="E34" s="5" t="s">
        <v>69</v>
      </c>
      <c r="G34" s="2"/>
      <c r="H34" s="12" t="s">
        <v>64</v>
      </c>
      <c r="I34" s="12" t="s">
        <v>61</v>
      </c>
      <c r="O34" s="5" t="s">
        <v>45</v>
      </c>
      <c r="P34" s="5" t="s">
        <v>39</v>
      </c>
    </row>
    <row r="35" spans="1:18" x14ac:dyDescent="0.2">
      <c r="A35" s="25">
        <v>0</v>
      </c>
      <c r="B35" s="8" t="s">
        <v>44</v>
      </c>
      <c r="C35" s="7">
        <f>1.685*3/4*(1+A35)</f>
        <v>1.2637499999999999</v>
      </c>
      <c r="D35" s="7">
        <f>C35*(1+A35)</f>
        <v>1.2637499999999999</v>
      </c>
      <c r="E35" s="7">
        <f>D35*(1+$E$25)^-(3/8)</f>
        <v>1.235343733619197</v>
      </c>
      <c r="G35" s="9" t="s">
        <v>37</v>
      </c>
      <c r="H35" s="13">
        <f>E25</f>
        <v>6.25E-2</v>
      </c>
      <c r="I35" s="14">
        <f>E3*H35</f>
        <v>5.3562500000000002</v>
      </c>
      <c r="O35" s="7">
        <f>(135687*86509+9303*76063+30470*47324)*1.03/1000000000</f>
        <v>14.304354743559999</v>
      </c>
      <c r="P35" s="7">
        <f>O35*1.1%*3/4</f>
        <v>0.11801092663437</v>
      </c>
    </row>
    <row r="36" spans="1:18" x14ac:dyDescent="0.2">
      <c r="A36" s="25">
        <v>0</v>
      </c>
      <c r="B36" s="4">
        <v>2017</v>
      </c>
      <c r="C36" s="7">
        <f>1.685*(1+E26)</f>
        <v>1.7355500000000001</v>
      </c>
      <c r="D36" s="7">
        <f t="shared" ref="D36:D99" si="0">C36*(1+A36)</f>
        <v>1.7355500000000001</v>
      </c>
      <c r="E36" s="7">
        <f>D36*(1+$E$25)^(2016-B36-0.25)</f>
        <v>1.6088885335722123</v>
      </c>
      <c r="G36" s="9" t="s">
        <v>38</v>
      </c>
      <c r="H36" s="13">
        <f>4.85%</f>
        <v>4.8499999999999995E-2</v>
      </c>
      <c r="I36" s="14">
        <f>E3*H36</f>
        <v>4.1564499999999995</v>
      </c>
      <c r="O36" s="7">
        <f>O35*1.03</f>
        <v>14.7334853858668</v>
      </c>
      <c r="P36" s="7">
        <f t="shared" ref="P36:P45" si="1">O36*1.1%</f>
        <v>0.16206833924453481</v>
      </c>
    </row>
    <row r="37" spans="1:18" x14ac:dyDescent="0.2">
      <c r="A37" s="25">
        <v>0</v>
      </c>
      <c r="B37" s="4">
        <v>2018</v>
      </c>
      <c r="C37" s="7">
        <f>C36*(1+$E$26)</f>
        <v>1.7876165000000002</v>
      </c>
      <c r="D37" s="7">
        <f t="shared" si="0"/>
        <v>1.7876165000000002</v>
      </c>
      <c r="E37" s="7">
        <f t="shared" ref="E37:E100" si="2">D37*(1+$E$25)^(2016-B37-0.25)</f>
        <v>1.5596754725452977</v>
      </c>
      <c r="G37" s="9" t="s">
        <v>59</v>
      </c>
      <c r="H37" s="15"/>
      <c r="I37" s="14">
        <f>I35-I36</f>
        <v>1.1998000000000006</v>
      </c>
      <c r="O37" s="7">
        <f t="shared" ref="O37:O45" si="3">O36*1.03</f>
        <v>15.175489947442804</v>
      </c>
      <c r="P37" s="7">
        <f t="shared" si="1"/>
        <v>0.16693038942187086</v>
      </c>
    </row>
    <row r="38" spans="1:18" x14ac:dyDescent="0.2">
      <c r="A38" s="25">
        <v>0</v>
      </c>
      <c r="B38" s="4">
        <v>2019</v>
      </c>
      <c r="C38" s="7">
        <f t="shared" ref="C38:C44" si="4">C37*(1+$E$26)</f>
        <v>1.8412449950000003</v>
      </c>
      <c r="D38" s="7">
        <f t="shared" si="0"/>
        <v>1.8412449950000003</v>
      </c>
      <c r="E38" s="7">
        <f t="shared" si="2"/>
        <v>1.5119677522086181</v>
      </c>
      <c r="J38" s="9"/>
      <c r="K38" s="9"/>
      <c r="L38" s="9"/>
      <c r="M38" s="9"/>
      <c r="O38" s="7">
        <f t="shared" si="3"/>
        <v>15.630754645866089</v>
      </c>
      <c r="P38" s="7">
        <f t="shared" si="1"/>
        <v>0.17193830110452699</v>
      </c>
    </row>
    <row r="39" spans="1:18" x14ac:dyDescent="0.2">
      <c r="A39" s="25">
        <v>0</v>
      </c>
      <c r="B39" s="4">
        <v>2020</v>
      </c>
      <c r="C39" s="7">
        <f t="shared" si="4"/>
        <v>1.8964823448500003</v>
      </c>
      <c r="D39" s="7">
        <f t="shared" si="0"/>
        <v>1.8964823448500003</v>
      </c>
      <c r="E39" s="7">
        <f t="shared" si="2"/>
        <v>1.4657193268469428</v>
      </c>
      <c r="O39" s="7">
        <f t="shared" si="3"/>
        <v>16.099677285242073</v>
      </c>
      <c r="P39" s="7">
        <f t="shared" si="1"/>
        <v>0.17709645013766281</v>
      </c>
    </row>
    <row r="40" spans="1:18" ht="15" x14ac:dyDescent="0.2">
      <c r="A40" s="25">
        <v>0</v>
      </c>
      <c r="B40" s="4">
        <v>2021</v>
      </c>
      <c r="C40" s="7">
        <f t="shared" si="4"/>
        <v>1.9533768151955004</v>
      </c>
      <c r="D40" s="7">
        <f t="shared" si="0"/>
        <v>1.9533768151955004</v>
      </c>
      <c r="E40" s="7">
        <f t="shared" si="2"/>
        <v>1.4208855592022129</v>
      </c>
      <c r="G40" t="s">
        <v>57</v>
      </c>
      <c r="O40" s="7">
        <f t="shared" si="3"/>
        <v>16.582667603799337</v>
      </c>
      <c r="P40" s="7">
        <f t="shared" si="1"/>
        <v>0.18240934364179273</v>
      </c>
    </row>
    <row r="41" spans="1:18" ht="15" x14ac:dyDescent="0.2">
      <c r="A41" s="25">
        <v>0</v>
      </c>
      <c r="B41" s="4">
        <v>2022</v>
      </c>
      <c r="C41" s="7">
        <f t="shared" si="4"/>
        <v>2.0119781196513653</v>
      </c>
      <c r="D41" s="7">
        <f t="shared" si="0"/>
        <v>2.0119781196513653</v>
      </c>
      <c r="E41" s="7">
        <f t="shared" si="2"/>
        <v>1.3774231773913215</v>
      </c>
      <c r="G41" t="s">
        <v>58</v>
      </c>
      <c r="O41" s="7">
        <f t="shared" si="3"/>
        <v>17.080147631913317</v>
      </c>
      <c r="P41" s="7">
        <f t="shared" si="1"/>
        <v>0.18788162395104649</v>
      </c>
    </row>
    <row r="42" spans="1:18" x14ac:dyDescent="0.2">
      <c r="A42" s="25">
        <v>0</v>
      </c>
      <c r="B42" s="4">
        <v>2023</v>
      </c>
      <c r="C42" s="7">
        <f t="shared" si="4"/>
        <v>2.0723374632409062</v>
      </c>
      <c r="D42" s="7">
        <f t="shared" si="0"/>
        <v>2.0723374632409062</v>
      </c>
      <c r="E42" s="7">
        <f t="shared" si="2"/>
        <v>1.3352902331417045</v>
      </c>
      <c r="O42" s="7">
        <f t="shared" si="3"/>
        <v>17.592552060870716</v>
      </c>
      <c r="P42" s="7">
        <f t="shared" si="1"/>
        <v>0.19351807266957791</v>
      </c>
    </row>
    <row r="43" spans="1:18" x14ac:dyDescent="0.2">
      <c r="A43" s="25">
        <v>0</v>
      </c>
      <c r="B43" s="4">
        <v>2024</v>
      </c>
      <c r="C43" s="7">
        <f t="shared" si="4"/>
        <v>2.1345075871381334</v>
      </c>
      <c r="D43" s="7">
        <f t="shared" si="0"/>
        <v>2.1345075871381334</v>
      </c>
      <c r="E43" s="7">
        <f t="shared" si="2"/>
        <v>1.2944460613044289</v>
      </c>
      <c r="O43" s="7">
        <f t="shared" si="3"/>
        <v>18.120328622696839</v>
      </c>
      <c r="P43" s="7">
        <f t="shared" si="1"/>
        <v>0.19932361484966524</v>
      </c>
    </row>
    <row r="44" spans="1:18" x14ac:dyDescent="0.2">
      <c r="A44" s="26">
        <v>-2.4514134275618375E-2</v>
      </c>
      <c r="B44" s="27">
        <v>2025</v>
      </c>
      <c r="C44" s="7">
        <f t="shared" si="4"/>
        <v>2.1985428147522774</v>
      </c>
      <c r="D44" s="7">
        <f t="shared" si="0"/>
        <v>2.1446474409807443</v>
      </c>
      <c r="E44" s="7">
        <f t="shared" si="2"/>
        <v>1.2240896487975708</v>
      </c>
      <c r="O44" s="7">
        <f t="shared" si="3"/>
        <v>18.663938481377745</v>
      </c>
      <c r="P44" s="7">
        <f t="shared" si="1"/>
        <v>0.20530332329515522</v>
      </c>
    </row>
    <row r="45" spans="1:18" x14ac:dyDescent="0.2">
      <c r="A45" s="25">
        <v>-0.625</v>
      </c>
      <c r="B45" s="4">
        <v>2026</v>
      </c>
      <c r="C45" s="7">
        <f>C44*(1+$E$26)</f>
        <v>2.2644990991948459</v>
      </c>
      <c r="D45" s="7">
        <f t="shared" si="0"/>
        <v>0.84918716219806722</v>
      </c>
      <c r="E45" s="7">
        <f t="shared" si="2"/>
        <v>0.45617533334960347</v>
      </c>
      <c r="O45" s="7">
        <f t="shared" si="3"/>
        <v>19.223856635819079</v>
      </c>
      <c r="P45" s="7">
        <f t="shared" si="1"/>
        <v>0.21146242299400989</v>
      </c>
    </row>
    <row r="46" spans="1:18" x14ac:dyDescent="0.2">
      <c r="A46" s="25">
        <v>-0.65362198168193175</v>
      </c>
      <c r="B46" s="4">
        <v>2027</v>
      </c>
      <c r="C46" s="7">
        <f t="shared" ref="C46:C109" si="5">C45*(1+$E$26)</f>
        <v>2.3324340721706913</v>
      </c>
      <c r="D46" s="7">
        <f t="shared" si="0"/>
        <v>0.80790389177602628</v>
      </c>
      <c r="E46" s="7">
        <f t="shared" si="2"/>
        <v>0.40846903519462008</v>
      </c>
    </row>
    <row r="47" spans="1:18" x14ac:dyDescent="0.2">
      <c r="A47" s="25">
        <v>-0.66673403395311237</v>
      </c>
      <c r="B47" s="4">
        <v>2028</v>
      </c>
      <c r="C47" s="7">
        <f t="shared" si="5"/>
        <v>2.4024070943358122</v>
      </c>
      <c r="D47" s="7">
        <f t="shared" si="0"/>
        <v>0.80064052113172079</v>
      </c>
      <c r="E47" s="7">
        <f t="shared" si="2"/>
        <v>0.38098516656970727</v>
      </c>
      <c r="O47" s="9" t="s">
        <v>60</v>
      </c>
      <c r="P47" s="9"/>
      <c r="Q47" s="9"/>
      <c r="R47" s="10">
        <f>NPV(6.25%,P35:P45)</f>
        <v>1.3643692962045519</v>
      </c>
    </row>
    <row r="48" spans="1:18" x14ac:dyDescent="0.2">
      <c r="A48" s="25">
        <v>-0.67739403453689173</v>
      </c>
      <c r="B48" s="4">
        <v>2029</v>
      </c>
      <c r="C48" s="7">
        <f t="shared" si="5"/>
        <v>2.4744793071658866</v>
      </c>
      <c r="D48" s="7">
        <f t="shared" si="0"/>
        <v>0.79828178590673404</v>
      </c>
      <c r="E48" s="7">
        <f t="shared" si="2"/>
        <v>0.35751789299702119</v>
      </c>
    </row>
    <row r="49" spans="1:5" x14ac:dyDescent="0.2">
      <c r="A49" s="25">
        <v>-0.68616615853658536</v>
      </c>
      <c r="B49" s="4">
        <v>2030</v>
      </c>
      <c r="C49" s="7">
        <f t="shared" si="5"/>
        <v>2.548713686380863</v>
      </c>
      <c r="D49" s="7">
        <f t="shared" si="0"/>
        <v>0.7998726069872869</v>
      </c>
      <c r="E49" s="7">
        <f t="shared" si="2"/>
        <v>0.33715798301657079</v>
      </c>
    </row>
    <row r="50" spans="1:5" x14ac:dyDescent="0.2">
      <c r="A50" s="25">
        <v>-0.69515353311135775</v>
      </c>
      <c r="B50" s="4">
        <v>2031</v>
      </c>
      <c r="C50" s="7">
        <f t="shared" si="5"/>
        <v>2.6251750969722889</v>
      </c>
      <c r="D50" s="7">
        <f t="shared" si="0"/>
        <v>0.80027535327605104</v>
      </c>
      <c r="E50" s="7">
        <f t="shared" si="2"/>
        <v>0.31748493784272941</v>
      </c>
    </row>
    <row r="51" spans="1:5" x14ac:dyDescent="0.2">
      <c r="A51" s="25">
        <v>-0.70384339080459768</v>
      </c>
      <c r="B51" s="4">
        <v>2032</v>
      </c>
      <c r="C51" s="7">
        <f t="shared" si="5"/>
        <v>2.7039303498814578</v>
      </c>
      <c r="D51" s="7">
        <f t="shared" si="0"/>
        <v>0.80078684392143029</v>
      </c>
      <c r="E51" s="7">
        <f t="shared" si="2"/>
        <v>0.29900033526552822</v>
      </c>
    </row>
    <row r="52" spans="1:5" x14ac:dyDescent="0.2">
      <c r="A52" s="25">
        <v>-0.7121687587168759</v>
      </c>
      <c r="B52" s="4">
        <v>2033</v>
      </c>
      <c r="C52" s="7">
        <f t="shared" si="5"/>
        <v>2.7850482603779017</v>
      </c>
      <c r="D52" s="7">
        <f t="shared" si="0"/>
        <v>0.80162389781797683</v>
      </c>
      <c r="E52" s="7">
        <f t="shared" si="2"/>
        <v>0.28170623727820748</v>
      </c>
    </row>
    <row r="53" spans="1:5" x14ac:dyDescent="0.2">
      <c r="A53" s="25">
        <v>-0.72071767095463779</v>
      </c>
      <c r="B53" s="4">
        <v>2034</v>
      </c>
      <c r="C53" s="7">
        <f t="shared" si="5"/>
        <v>2.8685997081892389</v>
      </c>
      <c r="D53" s="7">
        <f>C53*(1+A53)</f>
        <v>0.80114920760193709</v>
      </c>
      <c r="E53" s="7">
        <f t="shared" si="2"/>
        <v>0.264978279434192</v>
      </c>
    </row>
    <row r="54" spans="1:5" x14ac:dyDescent="0.2">
      <c r="A54" s="25">
        <v>-0.72872165626026952</v>
      </c>
      <c r="B54" s="4">
        <v>2035</v>
      </c>
      <c r="C54" s="7">
        <f t="shared" si="5"/>
        <v>2.9546576994349163</v>
      </c>
      <c r="D54" s="7">
        <f t="shared" si="0"/>
        <v>0.80153464702054644</v>
      </c>
      <c r="E54" s="7">
        <f t="shared" si="2"/>
        <v>0.2495113060195846</v>
      </c>
    </row>
    <row r="55" spans="1:5" x14ac:dyDescent="0.2">
      <c r="A55" s="25">
        <v>-0.73643905552010214</v>
      </c>
      <c r="B55" s="4">
        <v>2036</v>
      </c>
      <c r="C55" s="7">
        <f t="shared" si="5"/>
        <v>3.0432974304179639</v>
      </c>
      <c r="D55" s="7">
        <f t="shared" si="0"/>
        <v>0.80209434509420485</v>
      </c>
      <c r="E55" s="7">
        <f t="shared" si="2"/>
        <v>0.23499815109669187</v>
      </c>
    </row>
    <row r="56" spans="1:5" x14ac:dyDescent="0.2">
      <c r="A56" s="25">
        <v>-0.7439591078066915</v>
      </c>
      <c r="B56" s="4">
        <v>2037</v>
      </c>
      <c r="C56" s="7">
        <f t="shared" si="5"/>
        <v>3.1345963533305028</v>
      </c>
      <c r="D56" s="7">
        <f t="shared" si="0"/>
        <v>0.80258484697263321</v>
      </c>
      <c r="E56" s="7">
        <f t="shared" si="2"/>
        <v>0.22130998463368892</v>
      </c>
    </row>
    <row r="57" spans="1:5" x14ac:dyDescent="0.2">
      <c r="A57" s="25">
        <v>-0.75127819548872177</v>
      </c>
      <c r="B57" s="4">
        <v>2038</v>
      </c>
      <c r="C57" s="7">
        <f t="shared" si="5"/>
        <v>3.2286342439304181</v>
      </c>
      <c r="D57" s="7">
        <f t="shared" si="0"/>
        <v>0.80303173525728</v>
      </c>
      <c r="E57" s="7">
        <f t="shared" si="2"/>
        <v>0.2084077294366046</v>
      </c>
    </row>
    <row r="58" spans="1:5" x14ac:dyDescent="0.2">
      <c r="A58" s="25">
        <v>-0.7583941605839416</v>
      </c>
      <c r="B58" s="4">
        <v>2039</v>
      </c>
      <c r="C58" s="7">
        <f t="shared" si="5"/>
        <v>3.3254932712483307</v>
      </c>
      <c r="D58" s="7">
        <f t="shared" si="0"/>
        <v>0.80345859327240687</v>
      </c>
      <c r="E58" s="7">
        <f t="shared" si="2"/>
        <v>0.1962527155304786</v>
      </c>
    </row>
    <row r="59" spans="1:5" x14ac:dyDescent="0.2">
      <c r="A59" s="25">
        <v>-0.76530612244897955</v>
      </c>
      <c r="B59" s="4">
        <v>2040</v>
      </c>
      <c r="C59" s="7">
        <f t="shared" si="5"/>
        <v>3.4252580693857806</v>
      </c>
      <c r="D59" s="7">
        <f t="shared" si="0"/>
        <v>0.80388709791707114</v>
      </c>
      <c r="E59" s="7">
        <f t="shared" si="2"/>
        <v>0.18480694779489107</v>
      </c>
    </row>
    <row r="60" spans="1:5" x14ac:dyDescent="0.2">
      <c r="A60" s="25">
        <v>-0.77173913043478259</v>
      </c>
      <c r="B60" s="4">
        <v>2041</v>
      </c>
      <c r="C60" s="7">
        <f t="shared" si="5"/>
        <v>3.5280158114673541</v>
      </c>
      <c r="D60" s="7">
        <f t="shared" si="0"/>
        <v>0.80530795696537438</v>
      </c>
      <c r="E60" s="7">
        <f t="shared" si="2"/>
        <v>0.17424338019292443</v>
      </c>
    </row>
    <row r="61" spans="1:5" x14ac:dyDescent="0.2">
      <c r="A61" s="25">
        <v>-0.77811915575741386</v>
      </c>
      <c r="B61" s="4">
        <v>2042</v>
      </c>
      <c r="C61" s="7">
        <f t="shared" si="5"/>
        <v>3.6338562858113748</v>
      </c>
      <c r="D61" s="7">
        <f t="shared" si="0"/>
        <v>0.80628310055205621</v>
      </c>
      <c r="E61" s="7">
        <f t="shared" si="2"/>
        <v>0.16419234887135667</v>
      </c>
    </row>
    <row r="62" spans="1:5" x14ac:dyDescent="0.2">
      <c r="A62" s="25">
        <v>-0.78391699092088196</v>
      </c>
      <c r="B62" s="4">
        <v>2043</v>
      </c>
      <c r="C62" s="7">
        <f t="shared" si="5"/>
        <v>3.7428719743857162</v>
      </c>
      <c r="D62" s="7">
        <f t="shared" si="0"/>
        <v>0.80877103882316514</v>
      </c>
      <c r="E62" s="7">
        <f t="shared" si="2"/>
        <v>0.15501081907694508</v>
      </c>
    </row>
    <row r="63" spans="1:5" x14ac:dyDescent="0.2">
      <c r="A63" s="25">
        <v>-0.78972550994711654</v>
      </c>
      <c r="B63" s="4">
        <v>2044</v>
      </c>
      <c r="C63" s="7">
        <f t="shared" si="5"/>
        <v>3.8551581336172878</v>
      </c>
      <c r="D63" s="7">
        <f t="shared" si="0"/>
        <v>0.81064141061960115</v>
      </c>
      <c r="E63" s="7">
        <f t="shared" si="2"/>
        <v>0.14622992810329466</v>
      </c>
    </row>
    <row r="64" spans="1:5" x14ac:dyDescent="0.2">
      <c r="A64" s="25">
        <v>-0.79523227383863082</v>
      </c>
      <c r="B64" s="4">
        <v>2045</v>
      </c>
      <c r="C64" s="7">
        <f t="shared" si="5"/>
        <v>3.9708128776258067</v>
      </c>
      <c r="D64" s="7">
        <f t="shared" si="0"/>
        <v>0.8130943239637195</v>
      </c>
      <c r="E64" s="7">
        <f t="shared" si="2"/>
        <v>0.13804461559545522</v>
      </c>
    </row>
    <row r="65" spans="1:5" x14ac:dyDescent="0.2">
      <c r="A65" s="25">
        <v>-0.8000237360550676</v>
      </c>
      <c r="B65" s="4">
        <v>2046</v>
      </c>
      <c r="C65" s="7">
        <f t="shared" si="5"/>
        <v>4.0899372639545808</v>
      </c>
      <c r="D65" s="7">
        <f t="shared" si="0"/>
        <v>0.8178903738147959</v>
      </c>
      <c r="E65" s="7">
        <f t="shared" si="2"/>
        <v>0.13069070490771634</v>
      </c>
    </row>
    <row r="66" spans="1:5" x14ac:dyDescent="0.2">
      <c r="A66" s="25">
        <v>-0.80490896519935473</v>
      </c>
      <c r="B66" s="4">
        <v>2047</v>
      </c>
      <c r="C66" s="7">
        <f t="shared" si="5"/>
        <v>4.2126353818732181</v>
      </c>
      <c r="D66" s="7">
        <f t="shared" si="0"/>
        <v>0.82184739588745759</v>
      </c>
      <c r="E66" s="7">
        <f t="shared" si="2"/>
        <v>0.12359811527035303</v>
      </c>
    </row>
    <row r="67" spans="1:5" x14ac:dyDescent="0.2">
      <c r="A67" s="25">
        <v>-0.80946520474379058</v>
      </c>
      <c r="B67" s="4">
        <v>2048</v>
      </c>
      <c r="C67" s="7">
        <f t="shared" si="5"/>
        <v>4.3390144433294147</v>
      </c>
      <c r="D67" s="7">
        <f t="shared" si="0"/>
        <v>0.82673322857350551</v>
      </c>
      <c r="E67" s="7">
        <f t="shared" si="2"/>
        <v>0.11701919861995114</v>
      </c>
    </row>
    <row r="68" spans="1:5" x14ac:dyDescent="0.2">
      <c r="A68" s="25">
        <v>-0.81338257658049096</v>
      </c>
      <c r="B68" s="4">
        <v>2049</v>
      </c>
      <c r="C68" s="7">
        <f t="shared" si="5"/>
        <v>4.4691848766292974</v>
      </c>
      <c r="D68" s="7">
        <f t="shared" si="0"/>
        <v>0.83402776646199583</v>
      </c>
      <c r="E68" s="7">
        <f t="shared" si="2"/>
        <v>0.11110747982401344</v>
      </c>
    </row>
    <row r="69" spans="1:5" x14ac:dyDescent="0.2">
      <c r="A69" s="25">
        <v>-0.81723265133937983</v>
      </c>
      <c r="B69" s="4">
        <v>2050</v>
      </c>
      <c r="C69" s="7">
        <f t="shared" si="5"/>
        <v>4.6032604229281766</v>
      </c>
      <c r="D69" s="7">
        <f t="shared" si="0"/>
        <v>0.84132570269294793</v>
      </c>
      <c r="E69" s="7">
        <f t="shared" si="2"/>
        <v>0.10548677272479678</v>
      </c>
    </row>
    <row r="70" spans="1:5" x14ac:dyDescent="0.2">
      <c r="A70" s="25">
        <v>-0.82039729674380502</v>
      </c>
      <c r="B70" s="4">
        <v>2051</v>
      </c>
      <c r="C70" s="7">
        <f t="shared" si="5"/>
        <v>4.7413582356160218</v>
      </c>
      <c r="D70" s="7">
        <f t="shared" si="0"/>
        <v>0.85156075622266059</v>
      </c>
      <c r="E70" s="7">
        <f t="shared" si="2"/>
        <v>0.10048946845561608</v>
      </c>
    </row>
    <row r="71" spans="1:5" x14ac:dyDescent="0.2">
      <c r="A71" s="25">
        <v>-0.82342413998806918</v>
      </c>
      <c r="B71" s="4">
        <v>2052</v>
      </c>
      <c r="C71" s="7">
        <f t="shared" si="5"/>
        <v>4.8835989826845028</v>
      </c>
      <c r="D71" s="7">
        <f t="shared" si="0"/>
        <v>0.86232569032090656</v>
      </c>
      <c r="E71" s="7">
        <f t="shared" si="2"/>
        <v>9.577392721776247E-2</v>
      </c>
    </row>
    <row r="72" spans="1:5" x14ac:dyDescent="0.2">
      <c r="A72" s="25">
        <v>-0.82615830115830113</v>
      </c>
      <c r="B72" s="4">
        <v>2053</v>
      </c>
      <c r="C72" s="7">
        <f t="shared" si="5"/>
        <v>5.0301069521650383</v>
      </c>
      <c r="D72" s="7">
        <f t="shared" si="0"/>
        <v>0.87444233791981041</v>
      </c>
      <c r="E72" s="7">
        <f t="shared" si="2"/>
        <v>9.1406737704618435E-2</v>
      </c>
    </row>
    <row r="73" spans="1:5" x14ac:dyDescent="0.2">
      <c r="A73" s="25">
        <v>-0.82849109653233366</v>
      </c>
      <c r="B73" s="4">
        <v>2054</v>
      </c>
      <c r="C73" s="7">
        <f t="shared" si="5"/>
        <v>5.1810101607299899</v>
      </c>
      <c r="D73" s="7">
        <f t="shared" si="0"/>
        <v>0.8885893715216383</v>
      </c>
      <c r="E73" s="7">
        <f t="shared" si="2"/>
        <v>8.7421692082142274E-2</v>
      </c>
    </row>
    <row r="74" spans="1:5" x14ac:dyDescent="0.2">
      <c r="A74" s="25">
        <v>-0.83011828935395815</v>
      </c>
      <c r="B74" s="4">
        <v>2055</v>
      </c>
      <c r="C74" s="7">
        <f t="shared" si="5"/>
        <v>5.33644046555189</v>
      </c>
      <c r="D74" s="7">
        <f t="shared" si="0"/>
        <v>0.90656363504871507</v>
      </c>
      <c r="E74" s="7">
        <f t="shared" si="2"/>
        <v>8.3943572742922273E-2</v>
      </c>
    </row>
    <row r="75" spans="1:5" x14ac:dyDescent="0.2">
      <c r="A75" s="25">
        <v>-0.83144876325088335</v>
      </c>
      <c r="B75" s="4">
        <v>2056</v>
      </c>
      <c r="C75" s="7">
        <f t="shared" si="5"/>
        <v>5.4965336795184472</v>
      </c>
      <c r="D75" s="7">
        <f t="shared" si="0"/>
        <v>0.92644754951600705</v>
      </c>
      <c r="E75" s="7">
        <f t="shared" si="2"/>
        <v>8.0738570039683613E-2</v>
      </c>
    </row>
    <row r="76" spans="1:5" x14ac:dyDescent="0.2">
      <c r="A76" s="25">
        <v>-0.83233276157804459</v>
      </c>
      <c r="B76" s="4">
        <v>2057</v>
      </c>
      <c r="C76" s="7">
        <f t="shared" si="5"/>
        <v>5.6614296899040006</v>
      </c>
      <c r="D76" s="7">
        <f t="shared" si="0"/>
        <v>0.94923628162627116</v>
      </c>
      <c r="E76" s="7">
        <f t="shared" si="2"/>
        <v>7.785842374761491E-2</v>
      </c>
    </row>
    <row r="77" spans="1:5" x14ac:dyDescent="0.2">
      <c r="A77" s="25">
        <v>-0.83297252289758539</v>
      </c>
      <c r="B77" s="4">
        <v>2058</v>
      </c>
      <c r="C77" s="7">
        <f t="shared" si="5"/>
        <v>5.8312725806011212</v>
      </c>
      <c r="D77" s="7">
        <f t="shared" si="0"/>
        <v>0.97398274743429192</v>
      </c>
      <c r="E77" s="7">
        <f t="shared" si="2"/>
        <v>7.5188877816036115E-2</v>
      </c>
    </row>
    <row r="78" spans="1:5" x14ac:dyDescent="0.2">
      <c r="A78" s="25">
        <v>-0.83306386418755052</v>
      </c>
      <c r="B78" s="4">
        <v>2059</v>
      </c>
      <c r="C78" s="7">
        <f t="shared" si="5"/>
        <v>6.0062107580191553</v>
      </c>
      <c r="D78" s="7">
        <f t="shared" si="0"/>
        <v>1.0026536148188809</v>
      </c>
      <c r="E78" s="7">
        <f t="shared" si="2"/>
        <v>7.284912237983944E-2</v>
      </c>
    </row>
    <row r="79" spans="1:5" x14ac:dyDescent="0.2">
      <c r="A79" s="25">
        <v>-0.83267932820593316</v>
      </c>
      <c r="B79" s="4">
        <v>2060</v>
      </c>
      <c r="C79" s="7">
        <f t="shared" si="5"/>
        <v>6.1863970807597299</v>
      </c>
      <c r="D79" s="7">
        <f t="shared" si="0"/>
        <v>1.035112115537572</v>
      </c>
      <c r="E79" s="7">
        <f t="shared" si="2"/>
        <v>7.0783470692439718E-2</v>
      </c>
    </row>
    <row r="80" spans="1:5" x14ac:dyDescent="0.2">
      <c r="A80" s="25">
        <v>-0.8318348064614447</v>
      </c>
      <c r="B80" s="4">
        <v>2061</v>
      </c>
      <c r="C80" s="7">
        <f t="shared" si="5"/>
        <v>6.371988993182522</v>
      </c>
      <c r="D80" s="7">
        <f t="shared" si="0"/>
        <v>1.0715467622640829</v>
      </c>
      <c r="E80" s="7">
        <f t="shared" si="2"/>
        <v>6.8964668217806904E-2</v>
      </c>
    </row>
    <row r="81" spans="1:5" x14ac:dyDescent="0.2">
      <c r="A81" s="25">
        <v>-0.83030034028702471</v>
      </c>
      <c r="B81" s="4">
        <v>2062</v>
      </c>
      <c r="C81" s="7">
        <f t="shared" si="5"/>
        <v>6.5631486629779978</v>
      </c>
      <c r="D81" s="7">
        <f t="shared" si="0"/>
        <v>1.113764094753035</v>
      </c>
      <c r="E81" s="7">
        <f t="shared" si="2"/>
        <v>6.746519767501051E-2</v>
      </c>
    </row>
    <row r="82" spans="1:5" x14ac:dyDescent="0.2">
      <c r="A82" s="25">
        <v>-0.82835392128698648</v>
      </c>
      <c r="B82" s="4">
        <v>2063</v>
      </c>
      <c r="C82" s="7">
        <f t="shared" si="5"/>
        <v>6.7600431228673381</v>
      </c>
      <c r="D82" s="7">
        <f t="shared" si="0"/>
        <v>1.1603348939710527</v>
      </c>
      <c r="E82" s="7">
        <f t="shared" si="2"/>
        <v>6.6151698273932025E-2</v>
      </c>
    </row>
    <row r="83" spans="1:5" x14ac:dyDescent="0.2">
      <c r="A83" s="25">
        <v>-0.82589596987867797</v>
      </c>
      <c r="B83" s="4">
        <v>2064</v>
      </c>
      <c r="C83" s="7">
        <f t="shared" si="5"/>
        <v>6.9628444165533585</v>
      </c>
      <c r="D83" s="7">
        <f t="shared" si="0"/>
        <v>1.2122592740296849</v>
      </c>
      <c r="E83" s="7">
        <f t="shared" si="2"/>
        <v>6.504654324484295E-2</v>
      </c>
    </row>
    <row r="84" spans="1:5" x14ac:dyDescent="0.2">
      <c r="A84" s="25">
        <v>-0.82290820471161652</v>
      </c>
      <c r="B84" s="4">
        <v>2065</v>
      </c>
      <c r="C84" s="7">
        <f t="shared" si="5"/>
        <v>7.1717297490499599</v>
      </c>
      <c r="D84" s="7">
        <f t="shared" si="0"/>
        <v>1.2700544965823652</v>
      </c>
      <c r="E84" s="7">
        <f t="shared" si="2"/>
        <v>6.4138991117955374E-2</v>
      </c>
    </row>
    <row r="85" spans="1:5" x14ac:dyDescent="0.2">
      <c r="A85" s="25">
        <v>-0.81926919032597267</v>
      </c>
      <c r="B85" s="4">
        <v>2066</v>
      </c>
      <c r="C85" s="7">
        <f t="shared" si="5"/>
        <v>7.3868816415214589</v>
      </c>
      <c r="D85" s="7">
        <f t="shared" si="0"/>
        <v>1.3350371000383814</v>
      </c>
      <c r="E85" s="7">
        <f t="shared" si="2"/>
        <v>6.3454753871296385E-2</v>
      </c>
    </row>
    <row r="86" spans="1:5" x14ac:dyDescent="0.2">
      <c r="A86" s="25">
        <v>-0.81926919032597267</v>
      </c>
      <c r="B86" s="4">
        <v>2067</v>
      </c>
      <c r="C86" s="7">
        <f t="shared" si="5"/>
        <v>7.6084880907671026</v>
      </c>
      <c r="D86" s="7">
        <f t="shared" si="0"/>
        <v>1.3750882130395328</v>
      </c>
      <c r="E86" s="7">
        <f t="shared" si="2"/>
        <v>6.1513784929350834E-2</v>
      </c>
    </row>
    <row r="87" spans="1:5" x14ac:dyDescent="0.2">
      <c r="A87" s="25">
        <v>-0.81926919032597267</v>
      </c>
      <c r="B87" s="4">
        <v>2068</v>
      </c>
      <c r="C87" s="7">
        <f t="shared" si="5"/>
        <v>7.8367427334901159</v>
      </c>
      <c r="D87" s="7">
        <f t="shared" si="0"/>
        <v>1.4163408594307187</v>
      </c>
      <c r="E87" s="7">
        <f t="shared" si="2"/>
        <v>5.9632186802100084E-2</v>
      </c>
    </row>
    <row r="88" spans="1:5" x14ac:dyDescent="0.2">
      <c r="A88" s="25">
        <v>-0.81926919032597267</v>
      </c>
      <c r="B88" s="4">
        <v>2069</v>
      </c>
      <c r="C88" s="7">
        <f t="shared" si="5"/>
        <v>8.0718450154948194</v>
      </c>
      <c r="D88" s="7">
        <f t="shared" si="0"/>
        <v>1.4588310852136404</v>
      </c>
      <c r="E88" s="7">
        <f t="shared" si="2"/>
        <v>5.7808143441094688E-2</v>
      </c>
    </row>
    <row r="89" spans="1:5" x14ac:dyDescent="0.2">
      <c r="A89" s="25">
        <v>-0.81926919032597267</v>
      </c>
      <c r="B89" s="4">
        <v>2070</v>
      </c>
      <c r="C89" s="7">
        <f t="shared" si="5"/>
        <v>8.3140003659596644</v>
      </c>
      <c r="D89" s="7">
        <f t="shared" si="0"/>
        <v>1.5025960177700497</v>
      </c>
      <c r="E89" s="7">
        <f t="shared" si="2"/>
        <v>5.6039894347602377E-2</v>
      </c>
    </row>
    <row r="90" spans="1:5" x14ac:dyDescent="0.2">
      <c r="A90" s="25">
        <v>-0.81926919032597267</v>
      </c>
      <c r="B90" s="4">
        <v>2071</v>
      </c>
      <c r="C90" s="7">
        <f t="shared" si="5"/>
        <v>8.5634203769384545</v>
      </c>
      <c r="D90" s="7">
        <f t="shared" si="0"/>
        <v>1.5476738983031511</v>
      </c>
      <c r="E90" s="7">
        <f t="shared" si="2"/>
        <v>5.4325732873440433E-2</v>
      </c>
    </row>
    <row r="91" spans="1:5" x14ac:dyDescent="0.2">
      <c r="A91" s="25">
        <v>-0.81926919032597267</v>
      </c>
      <c r="B91" s="4">
        <v>2072</v>
      </c>
      <c r="C91" s="7">
        <f t="shared" si="5"/>
        <v>8.820322988246609</v>
      </c>
      <c r="D91" s="7">
        <f t="shared" si="0"/>
        <v>1.5941041152522459</v>
      </c>
      <c r="E91" s="7">
        <f t="shared" si="2"/>
        <v>5.2664004573782258E-2</v>
      </c>
    </row>
    <row r="92" spans="1:5" x14ac:dyDescent="0.2">
      <c r="A92" s="25">
        <v>-0.81926919032597267</v>
      </c>
      <c r="B92" s="4">
        <v>2073</v>
      </c>
      <c r="C92" s="7">
        <f t="shared" si="5"/>
        <v>9.0849326778940078</v>
      </c>
      <c r="D92" s="7">
        <f t="shared" si="0"/>
        <v>1.6419272387098134</v>
      </c>
      <c r="E92" s="7">
        <f t="shared" si="2"/>
        <v>5.1053105610348939E-2</v>
      </c>
    </row>
    <row r="93" spans="1:5" x14ac:dyDescent="0.2">
      <c r="A93" s="25">
        <v>-0.81926919032597267</v>
      </c>
      <c r="B93" s="4">
        <v>2074</v>
      </c>
      <c r="C93" s="7">
        <f t="shared" si="5"/>
        <v>9.3574806582308288</v>
      </c>
      <c r="D93" s="7">
        <f t="shared" si="0"/>
        <v>1.6911850558711079</v>
      </c>
      <c r="E93" s="7">
        <f t="shared" si="2"/>
        <v>4.949148120344414E-2</v>
      </c>
    </row>
    <row r="94" spans="1:5" x14ac:dyDescent="0.2">
      <c r="A94" s="25">
        <v>-0.81926919032597267</v>
      </c>
      <c r="B94" s="4">
        <v>2075</v>
      </c>
      <c r="C94" s="7">
        <f t="shared" si="5"/>
        <v>9.6382050779777533</v>
      </c>
      <c r="D94" s="7">
        <f t="shared" si="0"/>
        <v>1.7419206075472411</v>
      </c>
      <c r="E94" s="7">
        <f t="shared" si="2"/>
        <v>4.7977624131338777E-2</v>
      </c>
    </row>
    <row r="95" spans="1:5" x14ac:dyDescent="0.2">
      <c r="A95" s="25">
        <v>-0.81926919032597267</v>
      </c>
      <c r="B95" s="4">
        <v>2076</v>
      </c>
      <c r="C95" s="7">
        <f t="shared" si="5"/>
        <v>9.9273512303170861</v>
      </c>
      <c r="D95" s="7">
        <f t="shared" si="0"/>
        <v>1.7941782257736583</v>
      </c>
      <c r="E95" s="7">
        <f t="shared" si="2"/>
        <v>4.651007327555666E-2</v>
      </c>
    </row>
    <row r="96" spans="1:5" x14ac:dyDescent="0.2">
      <c r="A96" s="25">
        <v>-0.81926919032597267</v>
      </c>
      <c r="B96" s="4">
        <v>2077</v>
      </c>
      <c r="C96" s="7">
        <f t="shared" si="5"/>
        <v>10.225171767226598</v>
      </c>
      <c r="D96" s="7">
        <f t="shared" si="0"/>
        <v>1.848003572546868</v>
      </c>
      <c r="E96" s="7">
        <f t="shared" si="2"/>
        <v>4.508741221065727E-2</v>
      </c>
    </row>
    <row r="97" spans="1:5" x14ac:dyDescent="0.2">
      <c r="A97" s="25">
        <v>-0.81926919032597267</v>
      </c>
      <c r="B97" s="4">
        <v>2078</v>
      </c>
      <c r="C97" s="7">
        <f t="shared" si="5"/>
        <v>10.531926920243396</v>
      </c>
      <c r="D97" s="7">
        <f t="shared" si="0"/>
        <v>1.9034436797232741</v>
      </c>
      <c r="E97" s="7">
        <f t="shared" si="2"/>
        <v>4.3708267837154834E-2</v>
      </c>
    </row>
    <row r="98" spans="1:5" x14ac:dyDescent="0.2">
      <c r="A98" s="25">
        <v>-0.81926919032597267</v>
      </c>
      <c r="B98" s="4">
        <v>2079</v>
      </c>
      <c r="C98" s="7">
        <f t="shared" si="5"/>
        <v>10.847884727850699</v>
      </c>
      <c r="D98" s="7">
        <f t="shared" si="0"/>
        <v>1.9605469901149724</v>
      </c>
      <c r="E98" s="7">
        <f t="shared" si="2"/>
        <v>4.2371309056253616E-2</v>
      </c>
    </row>
    <row r="99" spans="1:5" x14ac:dyDescent="0.2">
      <c r="A99" s="25">
        <v>-0.81926919032597267</v>
      </c>
      <c r="B99" s="4">
        <v>2080</v>
      </c>
      <c r="C99" s="7">
        <f t="shared" si="5"/>
        <v>11.173321269686221</v>
      </c>
      <c r="D99" s="7">
        <f t="shared" si="0"/>
        <v>2.0193633998184217</v>
      </c>
      <c r="E99" s="7">
        <f t="shared" si="2"/>
        <v>4.1075245485121148E-2</v>
      </c>
    </row>
    <row r="100" spans="1:5" x14ac:dyDescent="0.2">
      <c r="A100" s="25">
        <v>-0.81926919032597267</v>
      </c>
      <c r="B100" s="4">
        <v>2081</v>
      </c>
      <c r="C100" s="7">
        <f t="shared" si="5"/>
        <v>11.508520907776809</v>
      </c>
      <c r="D100" s="7">
        <f t="shared" ref="D100:D119" si="6">C100*(1+A100)</f>
        <v>2.0799443018129748</v>
      </c>
      <c r="E100" s="7">
        <f t="shared" si="2"/>
        <v>3.9818826211458637E-2</v>
      </c>
    </row>
    <row r="101" spans="1:5" x14ac:dyDescent="0.2">
      <c r="A101" s="25">
        <v>-0.81926919032597267</v>
      </c>
      <c r="B101" s="4">
        <v>2082</v>
      </c>
      <c r="C101" s="7">
        <f t="shared" si="5"/>
        <v>11.853776535010114</v>
      </c>
      <c r="D101" s="7">
        <f t="shared" si="6"/>
        <v>2.1423426308673639</v>
      </c>
      <c r="E101" s="7">
        <f t="shared" ref="E101:E119" si="7">D101*(1+$E$25)^(2016-B101-0.25)</f>
        <v>3.8600838586166954E-2</v>
      </c>
    </row>
    <row r="102" spans="1:5" x14ac:dyDescent="0.2">
      <c r="A102" s="25">
        <v>-0.81926919032597267</v>
      </c>
      <c r="B102" s="4">
        <v>2083</v>
      </c>
      <c r="C102" s="7">
        <f t="shared" si="5"/>
        <v>12.209389831060419</v>
      </c>
      <c r="D102" s="7">
        <f t="shared" si="6"/>
        <v>2.2066129097933853</v>
      </c>
      <c r="E102" s="7">
        <f t="shared" si="7"/>
        <v>3.742010705294304E-2</v>
      </c>
    </row>
    <row r="103" spans="1:5" x14ac:dyDescent="0.2">
      <c r="A103" s="25">
        <v>-0.81926919032597267</v>
      </c>
      <c r="B103" s="4">
        <v>2084</v>
      </c>
      <c r="C103" s="7">
        <f t="shared" si="5"/>
        <v>12.575671525992231</v>
      </c>
      <c r="D103" s="7">
        <f t="shared" si="6"/>
        <v>2.2728112970871868</v>
      </c>
      <c r="E103" s="7">
        <f t="shared" si="7"/>
        <v>3.6275492013676518E-2</v>
      </c>
    </row>
    <row r="104" spans="1:5" x14ac:dyDescent="0.2">
      <c r="A104" s="25">
        <v>-0.81926919032597267</v>
      </c>
      <c r="B104" s="4">
        <v>2085</v>
      </c>
      <c r="C104" s="7">
        <f t="shared" si="5"/>
        <v>12.952941671771999</v>
      </c>
      <c r="D104" s="7">
        <f t="shared" si="6"/>
        <v>2.3409956359998025</v>
      </c>
      <c r="E104" s="7">
        <f t="shared" si="7"/>
        <v>3.5165888728552308E-2</v>
      </c>
    </row>
    <row r="105" spans="1:5" x14ac:dyDescent="0.2">
      <c r="A105" s="25">
        <v>-0.81926919032597267</v>
      </c>
      <c r="B105" s="4">
        <v>2086</v>
      </c>
      <c r="C105" s="7">
        <f t="shared" si="5"/>
        <v>13.34152992192516</v>
      </c>
      <c r="D105" s="7">
        <f t="shared" si="6"/>
        <v>2.4112255050797966</v>
      </c>
      <c r="E105" s="7">
        <f t="shared" si="7"/>
        <v>3.4090226249796608E-2</v>
      </c>
    </row>
    <row r="106" spans="1:5" x14ac:dyDescent="0.2">
      <c r="A106" s="25">
        <v>-0.81926919032597267</v>
      </c>
      <c r="B106" s="4">
        <v>2087</v>
      </c>
      <c r="C106" s="7">
        <f t="shared" si="5"/>
        <v>13.741775819582914</v>
      </c>
      <c r="D106" s="7">
        <f t="shared" si="6"/>
        <v>2.4835622702321904</v>
      </c>
      <c r="E106" s="7">
        <f t="shared" si="7"/>
        <v>3.3047466388038127E-2</v>
      </c>
    </row>
    <row r="107" spans="1:5" x14ac:dyDescent="0.2">
      <c r="A107" s="25">
        <v>-0.81926919032597267</v>
      </c>
      <c r="B107" s="4">
        <v>2088</v>
      </c>
      <c r="C107" s="7">
        <f t="shared" si="5"/>
        <v>14.154029094170403</v>
      </c>
      <c r="D107" s="7">
        <f t="shared" si="6"/>
        <v>2.5580691383391563</v>
      </c>
      <c r="E107" s="7">
        <f t="shared" si="7"/>
        <v>3.2036602710286355E-2</v>
      </c>
    </row>
    <row r="108" spans="1:5" x14ac:dyDescent="0.2">
      <c r="A108" s="25">
        <v>-0.81926919032597267</v>
      </c>
      <c r="B108" s="4">
        <v>2089</v>
      </c>
      <c r="C108" s="7">
        <f t="shared" si="5"/>
        <v>14.578649966995515</v>
      </c>
      <c r="D108" s="7">
        <f t="shared" si="6"/>
        <v>2.634811212489331</v>
      </c>
      <c r="E108" s="7">
        <f t="shared" si="7"/>
        <v>3.1056659568559956E-2</v>
      </c>
    </row>
    <row r="109" spans="1:5" x14ac:dyDescent="0.2">
      <c r="A109" s="25">
        <v>-0.81926919032597267</v>
      </c>
      <c r="B109" s="4">
        <v>2090</v>
      </c>
      <c r="C109" s="7">
        <f t="shared" si="5"/>
        <v>15.01600946600538</v>
      </c>
      <c r="D109" s="7">
        <f t="shared" si="6"/>
        <v>2.7138555488640113</v>
      </c>
      <c r="E109" s="7">
        <f t="shared" si="7"/>
        <v>3.0106691158227551E-2</v>
      </c>
    </row>
    <row r="110" spans="1:5" x14ac:dyDescent="0.2">
      <c r="A110" s="25">
        <v>-0.81926919032597267</v>
      </c>
      <c r="B110" s="4">
        <v>2091</v>
      </c>
      <c r="C110" s="7">
        <f t="shared" ref="C110:C119" si="8">C109*(1+$E$26)</f>
        <v>15.466489749985541</v>
      </c>
      <c r="D110" s="7">
        <f t="shared" si="6"/>
        <v>2.7952712153299313</v>
      </c>
      <c r="E110" s="7">
        <f t="shared" si="7"/>
        <v>2.9185780605152329E-2</v>
      </c>
    </row>
    <row r="111" spans="1:5" x14ac:dyDescent="0.2">
      <c r="A111" s="25">
        <v>-0.81926919032597267</v>
      </c>
      <c r="B111" s="4">
        <v>2092</v>
      </c>
      <c r="C111" s="7">
        <f t="shared" si="8"/>
        <v>15.930484442485108</v>
      </c>
      <c r="D111" s="7">
        <f t="shared" si="6"/>
        <v>2.8791293517898295</v>
      </c>
      <c r="E111" s="7">
        <f t="shared" si="7"/>
        <v>2.8293039080759447E-2</v>
      </c>
    </row>
    <row r="112" spans="1:5" x14ac:dyDescent="0.2">
      <c r="A112" s="25">
        <v>-0.81926919032597267</v>
      </c>
      <c r="B112" s="4">
        <v>2093</v>
      </c>
      <c r="C112" s="7">
        <f t="shared" si="8"/>
        <v>16.408398975759663</v>
      </c>
      <c r="D112" s="7">
        <f t="shared" si="6"/>
        <v>2.9655032323435244</v>
      </c>
      <c r="E112" s="7">
        <f t="shared" si="7"/>
        <v>2.7427604944171517E-2</v>
      </c>
    </row>
    <row r="113" spans="1:5" x14ac:dyDescent="0.2">
      <c r="A113" s="25">
        <v>-0.81926919032597267</v>
      </c>
      <c r="B113" s="4">
        <v>2094</v>
      </c>
      <c r="C113" s="7">
        <f t="shared" si="8"/>
        <v>16.900650945032453</v>
      </c>
      <c r="D113" s="7">
        <f t="shared" si="6"/>
        <v>3.0544683293138304</v>
      </c>
      <c r="E113" s="7">
        <f t="shared" si="7"/>
        <v>2.6588642910585103E-2</v>
      </c>
    </row>
    <row r="114" spans="1:5" x14ac:dyDescent="0.2">
      <c r="A114" s="25">
        <v>-0.81926919032597267</v>
      </c>
      <c r="B114" s="4">
        <v>2095</v>
      </c>
      <c r="C114" s="7">
        <f t="shared" si="8"/>
        <v>17.407670473383426</v>
      </c>
      <c r="D114" s="7">
        <f t="shared" si="6"/>
        <v>3.1461023791932452</v>
      </c>
      <c r="E114" s="7">
        <f t="shared" si="7"/>
        <v>2.5775343245084837E-2</v>
      </c>
    </row>
    <row r="115" spans="1:5" x14ac:dyDescent="0.2">
      <c r="A115" s="25">
        <v>-0.81926919032597267</v>
      </c>
      <c r="B115" s="4">
        <v>2096</v>
      </c>
      <c r="C115" s="7">
        <f t="shared" si="8"/>
        <v>17.929900587584928</v>
      </c>
      <c r="D115" s="7">
        <f t="shared" si="6"/>
        <v>3.2404854505690426</v>
      </c>
      <c r="E115" s="7">
        <f t="shared" si="7"/>
        <v>2.4986920981117544E-2</v>
      </c>
    </row>
    <row r="116" spans="1:5" x14ac:dyDescent="0.2">
      <c r="A116" s="25">
        <v>-0.81926919032597267</v>
      </c>
      <c r="B116" s="4">
        <v>2097</v>
      </c>
      <c r="C116" s="7">
        <f t="shared" si="8"/>
        <v>18.467797605212475</v>
      </c>
      <c r="D116" s="7">
        <f t="shared" si="6"/>
        <v>3.3377000140861135</v>
      </c>
      <c r="E116" s="7">
        <f t="shared" si="7"/>
        <v>2.4222615162871598E-2</v>
      </c>
    </row>
    <row r="117" spans="1:5" x14ac:dyDescent="0.2">
      <c r="A117" s="25">
        <v>-0.81926919032597267</v>
      </c>
      <c r="B117" s="4">
        <v>2098</v>
      </c>
      <c r="C117" s="7">
        <f t="shared" si="8"/>
        <v>19.02183153336885</v>
      </c>
      <c r="D117" s="7">
        <f t="shared" si="6"/>
        <v>3.437831014508697</v>
      </c>
      <c r="E117" s="7">
        <f t="shared" si="7"/>
        <v>2.3481688110830807E-2</v>
      </c>
    </row>
    <row r="118" spans="1:5" x14ac:dyDescent="0.2">
      <c r="A118" s="25">
        <v>-0.81926919032597267</v>
      </c>
      <c r="B118" s="4">
        <v>2099</v>
      </c>
      <c r="C118" s="7">
        <f t="shared" si="8"/>
        <v>19.592486479369917</v>
      </c>
      <c r="D118" s="7">
        <f t="shared" si="6"/>
        <v>3.5409659449439581</v>
      </c>
      <c r="E118" s="7">
        <f t="shared" si="7"/>
        <v>2.2763424709793634E-2</v>
      </c>
    </row>
    <row r="119" spans="1:5" x14ac:dyDescent="0.2">
      <c r="A119" s="25">
        <v>-0.81926919032597267</v>
      </c>
      <c r="B119" s="4">
        <v>2100</v>
      </c>
      <c r="C119" s="7">
        <f t="shared" si="8"/>
        <v>20.180261073751016</v>
      </c>
      <c r="D119" s="7">
        <f t="shared" si="6"/>
        <v>3.6471949232922771</v>
      </c>
      <c r="E119" s="7">
        <f t="shared" si="7"/>
        <v>2.2067131718670543E-2</v>
      </c>
    </row>
    <row r="120" spans="1:5" x14ac:dyDescent="0.2">
      <c r="A120" s="25">
        <v>-0.81926919032597267</v>
      </c>
    </row>
    <row r="121" spans="1:5" x14ac:dyDescent="0.2">
      <c r="A121" s="25">
        <v>-0.81926919032597267</v>
      </c>
    </row>
    <row r="129" spans="2:51" x14ac:dyDescent="0.2"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  <c r="AJ129" s="25"/>
      <c r="AK129" s="25"/>
      <c r="AL129" s="25"/>
      <c r="AM129" s="25"/>
      <c r="AN129" s="25"/>
      <c r="AO129" s="25"/>
      <c r="AP129" s="25"/>
      <c r="AQ129" s="25"/>
      <c r="AR129" s="25"/>
      <c r="AS129" s="25"/>
      <c r="AT129" s="25"/>
      <c r="AU129" s="25"/>
      <c r="AV129" s="25"/>
      <c r="AW129" s="25"/>
      <c r="AX129" s="25"/>
      <c r="AY129" s="25"/>
    </row>
  </sheetData>
  <pageMargins left="0.11811023622047245" right="0.11811023622047245" top="0.35433070866141736" bottom="0.35433070866141736" header="0.31496062992125984" footer="0.31496062992125984"/>
  <pageSetup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29"/>
  <sheetViews>
    <sheetView topLeftCell="A25" workbookViewId="0">
      <selection activeCell="A48" sqref="A48"/>
    </sheetView>
  </sheetViews>
  <sheetFormatPr baseColWidth="10" defaultColWidth="10.875" defaultRowHeight="12.75" x14ac:dyDescent="0.2"/>
  <cols>
    <col min="1" max="1" width="11.125" customWidth="1"/>
    <col min="2" max="2" width="28.625" customWidth="1"/>
    <col min="3" max="4" width="23.125" customWidth="1"/>
    <col min="5" max="5" width="13.625" customWidth="1"/>
    <col min="6" max="6" width="2.625" customWidth="1"/>
    <col min="7" max="7" width="78.25" customWidth="1"/>
    <col min="8" max="8" width="10" bestFit="1" customWidth="1"/>
    <col min="9" max="9" width="9" customWidth="1"/>
    <col min="10" max="10" width="17.375" bestFit="1" customWidth="1"/>
    <col min="11" max="11" width="16.75" customWidth="1"/>
    <col min="12" max="12" width="13" customWidth="1"/>
  </cols>
  <sheetData>
    <row r="1" spans="1:7" x14ac:dyDescent="0.2">
      <c r="B1" s="1" t="s">
        <v>1</v>
      </c>
      <c r="C1" t="s">
        <v>0</v>
      </c>
      <c r="E1" s="12" t="s">
        <v>46</v>
      </c>
      <c r="G1" s="1" t="s">
        <v>4</v>
      </c>
    </row>
    <row r="2" spans="1:7" x14ac:dyDescent="0.2">
      <c r="B2" s="1"/>
      <c r="E2" s="12"/>
      <c r="G2" s="1"/>
    </row>
    <row r="3" spans="1:7" x14ac:dyDescent="0.2">
      <c r="A3" t="s">
        <v>17</v>
      </c>
      <c r="B3" s="6" t="s">
        <v>47</v>
      </c>
      <c r="E3" s="12">
        <v>85.7</v>
      </c>
      <c r="G3" s="11" t="s">
        <v>16</v>
      </c>
    </row>
    <row r="4" spans="1:7" x14ac:dyDescent="0.2">
      <c r="A4" t="s">
        <v>21</v>
      </c>
      <c r="B4" s="6" t="s">
        <v>49</v>
      </c>
      <c r="E4" s="12">
        <v>58.2</v>
      </c>
      <c r="G4" s="11" t="s">
        <v>16</v>
      </c>
    </row>
    <row r="5" spans="1:7" x14ac:dyDescent="0.2">
      <c r="A5" t="s">
        <v>22</v>
      </c>
      <c r="B5" s="6" t="s">
        <v>6</v>
      </c>
      <c r="E5" s="12">
        <f>E3-E4</f>
        <v>27.5</v>
      </c>
      <c r="G5" s="11" t="s">
        <v>28</v>
      </c>
    </row>
    <row r="6" spans="1:7" x14ac:dyDescent="0.2">
      <c r="A6" t="s">
        <v>23</v>
      </c>
      <c r="B6" s="6" t="s">
        <v>48</v>
      </c>
      <c r="E6" s="12">
        <f>-16.2</f>
        <v>-16.2</v>
      </c>
      <c r="G6" s="11" t="s">
        <v>16</v>
      </c>
    </row>
    <row r="7" spans="1:7" x14ac:dyDescent="0.2">
      <c r="A7" t="s">
        <v>24</v>
      </c>
      <c r="B7" s="6" t="s">
        <v>7</v>
      </c>
      <c r="E7" s="12">
        <v>-0.9</v>
      </c>
      <c r="G7" s="11" t="s">
        <v>16</v>
      </c>
    </row>
    <row r="8" spans="1:7" x14ac:dyDescent="0.2">
      <c r="A8" t="s">
        <v>25</v>
      </c>
      <c r="B8" s="6" t="s">
        <v>8</v>
      </c>
      <c r="E8" s="12">
        <f>E5+E6+E7</f>
        <v>10.4</v>
      </c>
      <c r="G8" s="11" t="s">
        <v>29</v>
      </c>
    </row>
    <row r="9" spans="1:7" x14ac:dyDescent="0.2">
      <c r="A9" t="s">
        <v>26</v>
      </c>
      <c r="B9" s="6" t="s">
        <v>9</v>
      </c>
      <c r="E9" s="12">
        <f>-0.3</f>
        <v>-0.3</v>
      </c>
      <c r="G9" s="11" t="s">
        <v>16</v>
      </c>
    </row>
    <row r="10" spans="1:7" x14ac:dyDescent="0.2">
      <c r="A10" t="s">
        <v>27</v>
      </c>
      <c r="B10" s="6" t="s">
        <v>10</v>
      </c>
      <c r="E10" s="12">
        <f>E8+E9</f>
        <v>10.1</v>
      </c>
      <c r="G10" s="11" t="s">
        <v>30</v>
      </c>
    </row>
    <row r="11" spans="1:7" x14ac:dyDescent="0.2">
      <c r="B11" s="6"/>
      <c r="E11" s="12"/>
      <c r="G11" s="11"/>
    </row>
    <row r="12" spans="1:7" x14ac:dyDescent="0.2">
      <c r="A12" t="s">
        <v>31</v>
      </c>
      <c r="B12" s="6" t="s">
        <v>11</v>
      </c>
      <c r="E12" s="12">
        <f>E10</f>
        <v>10.1</v>
      </c>
      <c r="G12" s="11" t="s">
        <v>65</v>
      </c>
    </row>
    <row r="13" spans="1:7" x14ac:dyDescent="0.2">
      <c r="B13" s="1"/>
      <c r="E13" s="12"/>
      <c r="G13" s="11"/>
    </row>
    <row r="14" spans="1:7" x14ac:dyDescent="0.2">
      <c r="A14" s="19" t="s">
        <v>32</v>
      </c>
      <c r="B14" s="20" t="s">
        <v>12</v>
      </c>
      <c r="C14" s="19"/>
      <c r="D14" s="19"/>
      <c r="E14" s="21">
        <f>E32</f>
        <v>19.934496019621914</v>
      </c>
      <c r="G14" s="11" t="s">
        <v>67</v>
      </c>
    </row>
    <row r="15" spans="1:7" x14ac:dyDescent="0.2">
      <c r="A15" s="19" t="s">
        <v>33</v>
      </c>
      <c r="B15" s="22" t="s">
        <v>13</v>
      </c>
      <c r="C15" s="19"/>
      <c r="D15" s="19"/>
      <c r="E15" s="23">
        <f>E28</f>
        <v>44.6</v>
      </c>
      <c r="G15" s="11" t="s">
        <v>42</v>
      </c>
    </row>
    <row r="16" spans="1:7" x14ac:dyDescent="0.2">
      <c r="A16" s="19" t="s">
        <v>34</v>
      </c>
      <c r="B16" s="22" t="s">
        <v>14</v>
      </c>
      <c r="C16" s="19"/>
      <c r="D16" s="19"/>
      <c r="E16" s="23">
        <f>E30</f>
        <v>24.665503980378087</v>
      </c>
      <c r="G16" s="11" t="s">
        <v>71</v>
      </c>
    </row>
    <row r="17" spans="1:7" ht="23.25" x14ac:dyDescent="0.2">
      <c r="A17" s="19" t="s">
        <v>35</v>
      </c>
      <c r="B17" s="22" t="s">
        <v>15</v>
      </c>
      <c r="C17" s="19"/>
      <c r="D17" s="19"/>
      <c r="E17" s="21">
        <v>0</v>
      </c>
      <c r="G17" s="11" t="s">
        <v>72</v>
      </c>
    </row>
    <row r="18" spans="1:7" x14ac:dyDescent="0.2">
      <c r="A18" s="19"/>
      <c r="B18" s="19"/>
      <c r="C18" s="19"/>
      <c r="D18" s="19"/>
      <c r="E18" s="24"/>
      <c r="G18" s="11"/>
    </row>
    <row r="19" spans="1:7" ht="23.25" x14ac:dyDescent="0.2">
      <c r="A19" s="19"/>
      <c r="B19" s="20" t="s">
        <v>63</v>
      </c>
      <c r="C19" s="19"/>
      <c r="D19" s="19"/>
      <c r="E19" s="21">
        <f>MAX(0,E12-E14)</f>
        <v>0</v>
      </c>
      <c r="G19" s="11" t="s">
        <v>68</v>
      </c>
    </row>
    <row r="20" spans="1:7" x14ac:dyDescent="0.2">
      <c r="E20" s="12"/>
      <c r="G20" s="11"/>
    </row>
    <row r="21" spans="1:7" x14ac:dyDescent="0.2">
      <c r="A21" s="1" t="s">
        <v>36</v>
      </c>
      <c r="E21" s="12"/>
      <c r="G21" s="11"/>
    </row>
    <row r="22" spans="1:7" x14ac:dyDescent="0.2">
      <c r="A22" s="1"/>
      <c r="E22" s="12"/>
      <c r="G22" s="11"/>
    </row>
    <row r="23" spans="1:7" x14ac:dyDescent="0.2">
      <c r="A23" t="s">
        <v>18</v>
      </c>
      <c r="B23" t="s">
        <v>62</v>
      </c>
      <c r="E23" s="16">
        <f>2899000000/1000000000</f>
        <v>2.899</v>
      </c>
      <c r="G23" s="11" t="s">
        <v>50</v>
      </c>
    </row>
    <row r="24" spans="1:7" x14ac:dyDescent="0.2">
      <c r="A24" t="s">
        <v>20</v>
      </c>
      <c r="B24" t="s">
        <v>52</v>
      </c>
      <c r="E24" s="17">
        <v>0.5</v>
      </c>
      <c r="G24" s="11" t="s">
        <v>50</v>
      </c>
    </row>
    <row r="25" spans="1:7" x14ac:dyDescent="0.2">
      <c r="A25" t="s">
        <v>40</v>
      </c>
      <c r="B25" t="s">
        <v>53</v>
      </c>
      <c r="E25" s="18">
        <v>6.25E-2</v>
      </c>
      <c r="G25" s="11" t="s">
        <v>50</v>
      </c>
    </row>
    <row r="26" spans="1:7" x14ac:dyDescent="0.2">
      <c r="A26" t="s">
        <v>41</v>
      </c>
      <c r="B26" t="s">
        <v>54</v>
      </c>
      <c r="E26" s="18">
        <v>0.03</v>
      </c>
      <c r="G26" s="11" t="s">
        <v>50</v>
      </c>
    </row>
    <row r="27" spans="1:7" x14ac:dyDescent="0.2">
      <c r="E27" s="12"/>
      <c r="G27" s="11"/>
    </row>
    <row r="28" spans="1:7" x14ac:dyDescent="0.2">
      <c r="A28" t="s">
        <v>42</v>
      </c>
      <c r="B28" t="s">
        <v>55</v>
      </c>
      <c r="E28" s="16">
        <f>E23*E24/(E25-E26)</f>
        <v>44.6</v>
      </c>
      <c r="G28" s="11" t="s">
        <v>51</v>
      </c>
    </row>
    <row r="29" spans="1:7" x14ac:dyDescent="0.2">
      <c r="E29" s="16"/>
      <c r="G29" s="11"/>
    </row>
    <row r="30" spans="1:7" ht="34.5" x14ac:dyDescent="0.2">
      <c r="A30" s="19" t="s">
        <v>19</v>
      </c>
      <c r="B30" s="19" t="s">
        <v>56</v>
      </c>
      <c r="C30" s="19"/>
      <c r="D30" s="19"/>
      <c r="E30" s="21">
        <f>SUM(E35:E119)</f>
        <v>24.665503980378087</v>
      </c>
      <c r="G30" s="28" t="s">
        <v>70</v>
      </c>
    </row>
    <row r="31" spans="1:7" x14ac:dyDescent="0.2">
      <c r="E31" s="16"/>
      <c r="G31" s="11"/>
    </row>
    <row r="32" spans="1:7" ht="23.25" x14ac:dyDescent="0.2">
      <c r="A32" t="s">
        <v>43</v>
      </c>
      <c r="B32" t="s">
        <v>3</v>
      </c>
      <c r="E32" s="16">
        <f>E28-E30</f>
        <v>19.934496019621914</v>
      </c>
      <c r="G32" s="11" t="s">
        <v>66</v>
      </c>
    </row>
    <row r="34" spans="1:18" ht="63.75" customHeight="1" x14ac:dyDescent="0.2">
      <c r="A34" s="5" t="s">
        <v>74</v>
      </c>
      <c r="B34" s="3" t="s">
        <v>2</v>
      </c>
      <c r="C34" s="5" t="s">
        <v>5</v>
      </c>
      <c r="D34" s="5" t="s">
        <v>73</v>
      </c>
      <c r="E34" s="5" t="s">
        <v>69</v>
      </c>
      <c r="G34" s="2"/>
      <c r="H34" s="12" t="s">
        <v>64</v>
      </c>
      <c r="I34" s="12" t="s">
        <v>61</v>
      </c>
      <c r="O34" s="5" t="s">
        <v>45</v>
      </c>
      <c r="P34" s="5" t="s">
        <v>39</v>
      </c>
    </row>
    <row r="35" spans="1:18" x14ac:dyDescent="0.2">
      <c r="A35" s="25">
        <v>0</v>
      </c>
      <c r="B35" s="8" t="s">
        <v>44</v>
      </c>
      <c r="C35" s="7">
        <f>1.685*3/4*(1+A35)</f>
        <v>1.2637499999999999</v>
      </c>
      <c r="D35" s="7">
        <f>C35*(1+A35)</f>
        <v>1.2637499999999999</v>
      </c>
      <c r="E35" s="7">
        <f>D35*(1+$E$25)^-(3/8)</f>
        <v>1.235343733619197</v>
      </c>
      <c r="G35" s="9" t="s">
        <v>37</v>
      </c>
      <c r="H35" s="13">
        <f>E25</f>
        <v>6.25E-2</v>
      </c>
      <c r="I35" s="14">
        <f>E3*H35</f>
        <v>5.3562500000000002</v>
      </c>
      <c r="O35" s="7">
        <f>(135687*86509+9303*76063+30470*47324)*1.03/1000000000</f>
        <v>14.304354743559999</v>
      </c>
      <c r="P35" s="7">
        <f>O35*1.1%*3/4</f>
        <v>0.11801092663437</v>
      </c>
    </row>
    <row r="36" spans="1:18" x14ac:dyDescent="0.2">
      <c r="A36" s="25">
        <v>0</v>
      </c>
      <c r="B36" s="4">
        <v>2017</v>
      </c>
      <c r="C36" s="7">
        <f>1.685*(1+E26)</f>
        <v>1.7355500000000001</v>
      </c>
      <c r="D36" s="7">
        <f t="shared" ref="D36:D99" si="0">C36*(1+A36)</f>
        <v>1.7355500000000001</v>
      </c>
      <c r="E36" s="7">
        <f>D36*(1+$E$25)^(2016-B36-0.25)</f>
        <v>1.6088885335722123</v>
      </c>
      <c r="G36" s="9" t="s">
        <v>38</v>
      </c>
      <c r="H36" s="13">
        <f>4.85%</f>
        <v>4.8499999999999995E-2</v>
      </c>
      <c r="I36" s="14">
        <f>E3*H36</f>
        <v>4.1564499999999995</v>
      </c>
      <c r="O36" s="7">
        <f>O35*1.03</f>
        <v>14.7334853858668</v>
      </c>
      <c r="P36" s="7">
        <f t="shared" ref="P36:P45" si="1">O36*1.1%</f>
        <v>0.16206833924453481</v>
      </c>
    </row>
    <row r="37" spans="1:18" x14ac:dyDescent="0.2">
      <c r="A37" s="25">
        <v>0</v>
      </c>
      <c r="B37" s="4">
        <v>2018</v>
      </c>
      <c r="C37" s="7">
        <f>C36*(1+$E$26)</f>
        <v>1.7876165000000002</v>
      </c>
      <c r="D37" s="7">
        <f t="shared" si="0"/>
        <v>1.7876165000000002</v>
      </c>
      <c r="E37" s="7">
        <f t="shared" ref="E37:E100" si="2">D37*(1+$E$25)^(2016-B37-0.25)</f>
        <v>1.5596754725452977</v>
      </c>
      <c r="G37" s="9" t="s">
        <v>59</v>
      </c>
      <c r="H37" s="15"/>
      <c r="I37" s="14">
        <f>I35-I36</f>
        <v>1.1998000000000006</v>
      </c>
      <c r="O37" s="7">
        <f t="shared" ref="O37:O45" si="3">O36*1.03</f>
        <v>15.175489947442804</v>
      </c>
      <c r="P37" s="7">
        <f t="shared" si="1"/>
        <v>0.16693038942187086</v>
      </c>
    </row>
    <row r="38" spans="1:18" x14ac:dyDescent="0.2">
      <c r="A38" s="25">
        <v>0</v>
      </c>
      <c r="B38" s="4">
        <v>2019</v>
      </c>
      <c r="C38" s="7">
        <f t="shared" ref="C38:C44" si="4">C37*(1+$E$26)</f>
        <v>1.8412449950000003</v>
      </c>
      <c r="D38" s="7">
        <f t="shared" si="0"/>
        <v>1.8412449950000003</v>
      </c>
      <c r="E38" s="7">
        <f t="shared" si="2"/>
        <v>1.5119677522086181</v>
      </c>
      <c r="J38" s="9"/>
      <c r="K38" s="9"/>
      <c r="L38" s="9"/>
      <c r="M38" s="9"/>
      <c r="O38" s="7">
        <f t="shared" si="3"/>
        <v>15.630754645866089</v>
      </c>
      <c r="P38" s="7">
        <f t="shared" si="1"/>
        <v>0.17193830110452699</v>
      </c>
    </row>
    <row r="39" spans="1:18" x14ac:dyDescent="0.2">
      <c r="A39" s="25">
        <v>0</v>
      </c>
      <c r="B39" s="4">
        <v>2020</v>
      </c>
      <c r="C39" s="7">
        <f t="shared" si="4"/>
        <v>1.8964823448500003</v>
      </c>
      <c r="D39" s="7">
        <f t="shared" si="0"/>
        <v>1.8964823448500003</v>
      </c>
      <c r="E39" s="7">
        <f t="shared" si="2"/>
        <v>1.4657193268469428</v>
      </c>
      <c r="O39" s="7">
        <f t="shared" si="3"/>
        <v>16.099677285242073</v>
      </c>
      <c r="P39" s="7">
        <f t="shared" si="1"/>
        <v>0.17709645013766281</v>
      </c>
    </row>
    <row r="40" spans="1:18" ht="15" x14ac:dyDescent="0.2">
      <c r="A40" s="25">
        <v>0</v>
      </c>
      <c r="B40" s="4">
        <v>2021</v>
      </c>
      <c r="C40" s="7">
        <f t="shared" si="4"/>
        <v>1.9533768151955004</v>
      </c>
      <c r="D40" s="7">
        <f t="shared" si="0"/>
        <v>1.9533768151955004</v>
      </c>
      <c r="E40" s="7">
        <f t="shared" si="2"/>
        <v>1.4208855592022129</v>
      </c>
      <c r="G40" t="s">
        <v>57</v>
      </c>
      <c r="O40" s="7">
        <f t="shared" si="3"/>
        <v>16.582667603799337</v>
      </c>
      <c r="P40" s="7">
        <f t="shared" si="1"/>
        <v>0.18240934364179273</v>
      </c>
    </row>
    <row r="41" spans="1:18" ht="15" x14ac:dyDescent="0.2">
      <c r="A41" s="25">
        <v>0</v>
      </c>
      <c r="B41" s="4">
        <v>2022</v>
      </c>
      <c r="C41" s="7">
        <f t="shared" si="4"/>
        <v>2.0119781196513653</v>
      </c>
      <c r="D41" s="7">
        <f t="shared" si="0"/>
        <v>2.0119781196513653</v>
      </c>
      <c r="E41" s="7">
        <f t="shared" si="2"/>
        <v>1.3774231773913215</v>
      </c>
      <c r="G41" t="s">
        <v>58</v>
      </c>
      <c r="O41" s="7">
        <f t="shared" si="3"/>
        <v>17.080147631913317</v>
      </c>
      <c r="P41" s="7">
        <f t="shared" si="1"/>
        <v>0.18788162395104649</v>
      </c>
    </row>
    <row r="42" spans="1:18" x14ac:dyDescent="0.2">
      <c r="A42" s="25">
        <v>0</v>
      </c>
      <c r="B42" s="4">
        <v>2023</v>
      </c>
      <c r="C42" s="7">
        <f t="shared" si="4"/>
        <v>2.0723374632409062</v>
      </c>
      <c r="D42" s="7">
        <f t="shared" si="0"/>
        <v>2.0723374632409062</v>
      </c>
      <c r="E42" s="7">
        <f t="shared" si="2"/>
        <v>1.3352902331417045</v>
      </c>
      <c r="O42" s="7">
        <f t="shared" si="3"/>
        <v>17.592552060870716</v>
      </c>
      <c r="P42" s="7">
        <f t="shared" si="1"/>
        <v>0.19351807266957791</v>
      </c>
    </row>
    <row r="43" spans="1:18" x14ac:dyDescent="0.2">
      <c r="A43" s="25">
        <v>0</v>
      </c>
      <c r="B43" s="4">
        <v>2024</v>
      </c>
      <c r="C43" s="7">
        <f t="shared" si="4"/>
        <v>2.1345075871381334</v>
      </c>
      <c r="D43" s="7">
        <f t="shared" si="0"/>
        <v>2.1345075871381334</v>
      </c>
      <c r="E43" s="7">
        <f t="shared" si="2"/>
        <v>1.2944460613044289</v>
      </c>
      <c r="O43" s="7">
        <f t="shared" si="3"/>
        <v>18.120328622696839</v>
      </c>
      <c r="P43" s="7">
        <f t="shared" si="1"/>
        <v>0.19932361484966524</v>
      </c>
    </row>
    <row r="44" spans="1:18" x14ac:dyDescent="0.2">
      <c r="A44" s="29"/>
      <c r="B44" s="27">
        <v>2025</v>
      </c>
      <c r="C44" s="7">
        <f t="shared" si="4"/>
        <v>2.1985428147522774</v>
      </c>
      <c r="D44" s="7">
        <f t="shared" si="0"/>
        <v>2.1985428147522774</v>
      </c>
      <c r="E44" s="7">
        <f t="shared" si="2"/>
        <v>1.2548512406057053</v>
      </c>
      <c r="O44" s="7">
        <f t="shared" si="3"/>
        <v>18.663938481377745</v>
      </c>
      <c r="P44" s="7">
        <f t="shared" si="1"/>
        <v>0.20530332329515522</v>
      </c>
    </row>
    <row r="45" spans="1:18" x14ac:dyDescent="0.2">
      <c r="A45" s="29"/>
      <c r="B45" s="4">
        <v>2026</v>
      </c>
      <c r="C45" s="7">
        <f>C44*(1+$E$26)</f>
        <v>2.2644990991948459</v>
      </c>
      <c r="D45" s="7">
        <f t="shared" si="0"/>
        <v>2.2644990991948459</v>
      </c>
      <c r="E45" s="7">
        <f t="shared" si="2"/>
        <v>1.2164675555989426</v>
      </c>
      <c r="O45" s="7">
        <f t="shared" si="3"/>
        <v>19.223856635819079</v>
      </c>
      <c r="P45" s="7">
        <f t="shared" si="1"/>
        <v>0.21146242299400989</v>
      </c>
    </row>
    <row r="46" spans="1:18" x14ac:dyDescent="0.2">
      <c r="A46" s="29"/>
      <c r="B46" s="4">
        <v>2027</v>
      </c>
      <c r="C46" s="7">
        <f t="shared" ref="C46:C109" si="5">C45*(1+$E$26)</f>
        <v>2.3324340721706913</v>
      </c>
      <c r="D46" s="7">
        <f t="shared" si="0"/>
        <v>2.3324340721706913</v>
      </c>
      <c r="E46" s="7">
        <f t="shared" si="2"/>
        <v>1.1792579597806219</v>
      </c>
    </row>
    <row r="47" spans="1:18" x14ac:dyDescent="0.2">
      <c r="A47" s="29"/>
      <c r="B47" s="4">
        <v>2028</v>
      </c>
      <c r="C47" s="7">
        <f t="shared" si="5"/>
        <v>2.4024070943358122</v>
      </c>
      <c r="D47" s="7">
        <f t="shared" si="0"/>
        <v>2.4024070943358122</v>
      </c>
      <c r="E47" s="7">
        <f t="shared" si="2"/>
        <v>1.1431865398343914</v>
      </c>
      <c r="O47" s="9" t="s">
        <v>60</v>
      </c>
      <c r="P47" s="9"/>
      <c r="Q47" s="9"/>
      <c r="R47" s="10">
        <f>NPV(6.25%,P35:P45)</f>
        <v>1.3643692962045519</v>
      </c>
    </row>
    <row r="48" spans="1:18" x14ac:dyDescent="0.2">
      <c r="A48" s="25">
        <v>-0.67739403453689173</v>
      </c>
      <c r="B48" s="4">
        <v>2029</v>
      </c>
      <c r="C48" s="7">
        <f t="shared" si="5"/>
        <v>2.4744793071658866</v>
      </c>
      <c r="D48" s="7">
        <f t="shared" si="0"/>
        <v>0.79828178590673404</v>
      </c>
      <c r="E48" s="7">
        <f t="shared" si="2"/>
        <v>0.35751789299702119</v>
      </c>
    </row>
    <row r="49" spans="1:5" x14ac:dyDescent="0.2">
      <c r="A49" s="25">
        <v>-0.68616615853658536</v>
      </c>
      <c r="B49" s="4">
        <v>2030</v>
      </c>
      <c r="C49" s="7">
        <f t="shared" si="5"/>
        <v>2.548713686380863</v>
      </c>
      <c r="D49" s="7">
        <f t="shared" si="0"/>
        <v>0.7998726069872869</v>
      </c>
      <c r="E49" s="7">
        <f t="shared" si="2"/>
        <v>0.33715798301657079</v>
      </c>
    </row>
    <row r="50" spans="1:5" x14ac:dyDescent="0.2">
      <c r="A50" s="25">
        <v>-0.69515353311135775</v>
      </c>
      <c r="B50" s="4">
        <v>2031</v>
      </c>
      <c r="C50" s="7">
        <f t="shared" si="5"/>
        <v>2.6251750969722889</v>
      </c>
      <c r="D50" s="7">
        <f t="shared" si="0"/>
        <v>0.80027535327605104</v>
      </c>
      <c r="E50" s="7">
        <f t="shared" si="2"/>
        <v>0.31748493784272941</v>
      </c>
    </row>
    <row r="51" spans="1:5" x14ac:dyDescent="0.2">
      <c r="A51" s="25">
        <v>-0.70384339080459768</v>
      </c>
      <c r="B51" s="4">
        <v>2032</v>
      </c>
      <c r="C51" s="7">
        <f t="shared" si="5"/>
        <v>2.7039303498814578</v>
      </c>
      <c r="D51" s="7">
        <f t="shared" si="0"/>
        <v>0.80078684392143029</v>
      </c>
      <c r="E51" s="7">
        <f t="shared" si="2"/>
        <v>0.29900033526552822</v>
      </c>
    </row>
    <row r="52" spans="1:5" x14ac:dyDescent="0.2">
      <c r="A52" s="25">
        <v>-0.7121687587168759</v>
      </c>
      <c r="B52" s="4">
        <v>2033</v>
      </c>
      <c r="C52" s="7">
        <f t="shared" si="5"/>
        <v>2.7850482603779017</v>
      </c>
      <c r="D52" s="7">
        <f t="shared" si="0"/>
        <v>0.80162389781797683</v>
      </c>
      <c r="E52" s="7">
        <f t="shared" si="2"/>
        <v>0.28170623727820748</v>
      </c>
    </row>
    <row r="53" spans="1:5" x14ac:dyDescent="0.2">
      <c r="A53" s="25">
        <v>-0.72071767095463779</v>
      </c>
      <c r="B53" s="4">
        <v>2034</v>
      </c>
      <c r="C53" s="7">
        <f t="shared" si="5"/>
        <v>2.8685997081892389</v>
      </c>
      <c r="D53" s="7">
        <f>C53*(1+A53)</f>
        <v>0.80114920760193709</v>
      </c>
      <c r="E53" s="7">
        <f t="shared" si="2"/>
        <v>0.264978279434192</v>
      </c>
    </row>
    <row r="54" spans="1:5" x14ac:dyDescent="0.2">
      <c r="A54" s="25">
        <v>-0.72872165626026952</v>
      </c>
      <c r="B54" s="4">
        <v>2035</v>
      </c>
      <c r="C54" s="7">
        <f t="shared" si="5"/>
        <v>2.9546576994349163</v>
      </c>
      <c r="D54" s="7">
        <f t="shared" si="0"/>
        <v>0.80153464702054644</v>
      </c>
      <c r="E54" s="7">
        <f t="shared" si="2"/>
        <v>0.2495113060195846</v>
      </c>
    </row>
    <row r="55" spans="1:5" x14ac:dyDescent="0.2">
      <c r="A55" s="25">
        <v>-0.73643905552010214</v>
      </c>
      <c r="B55" s="4">
        <v>2036</v>
      </c>
      <c r="C55" s="7">
        <f t="shared" si="5"/>
        <v>3.0432974304179639</v>
      </c>
      <c r="D55" s="7">
        <f t="shared" si="0"/>
        <v>0.80209434509420485</v>
      </c>
      <c r="E55" s="7">
        <f t="shared" si="2"/>
        <v>0.23499815109669187</v>
      </c>
    </row>
    <row r="56" spans="1:5" x14ac:dyDescent="0.2">
      <c r="A56" s="25">
        <v>-0.7439591078066915</v>
      </c>
      <c r="B56" s="4">
        <v>2037</v>
      </c>
      <c r="C56" s="7">
        <f t="shared" si="5"/>
        <v>3.1345963533305028</v>
      </c>
      <c r="D56" s="7">
        <f t="shared" si="0"/>
        <v>0.80258484697263321</v>
      </c>
      <c r="E56" s="7">
        <f t="shared" si="2"/>
        <v>0.22130998463368892</v>
      </c>
    </row>
    <row r="57" spans="1:5" x14ac:dyDescent="0.2">
      <c r="A57" s="25">
        <v>-0.75127819548872177</v>
      </c>
      <c r="B57" s="4">
        <v>2038</v>
      </c>
      <c r="C57" s="7">
        <f t="shared" si="5"/>
        <v>3.2286342439304181</v>
      </c>
      <c r="D57" s="7">
        <f t="shared" si="0"/>
        <v>0.80303173525728</v>
      </c>
      <c r="E57" s="7">
        <f t="shared" si="2"/>
        <v>0.2084077294366046</v>
      </c>
    </row>
    <row r="58" spans="1:5" x14ac:dyDescent="0.2">
      <c r="A58" s="25">
        <v>-0.7583941605839416</v>
      </c>
      <c r="B58" s="4">
        <v>2039</v>
      </c>
      <c r="C58" s="7">
        <f t="shared" si="5"/>
        <v>3.3254932712483307</v>
      </c>
      <c r="D58" s="7">
        <f t="shared" si="0"/>
        <v>0.80345859327240687</v>
      </c>
      <c r="E58" s="7">
        <f t="shared" si="2"/>
        <v>0.1962527155304786</v>
      </c>
    </row>
    <row r="59" spans="1:5" x14ac:dyDescent="0.2">
      <c r="A59" s="25">
        <v>-0.76530612244897955</v>
      </c>
      <c r="B59" s="4">
        <v>2040</v>
      </c>
      <c r="C59" s="7">
        <f t="shared" si="5"/>
        <v>3.4252580693857806</v>
      </c>
      <c r="D59" s="7">
        <f t="shared" si="0"/>
        <v>0.80388709791707114</v>
      </c>
      <c r="E59" s="7">
        <f t="shared" si="2"/>
        <v>0.18480694779489107</v>
      </c>
    </row>
    <row r="60" spans="1:5" x14ac:dyDescent="0.2">
      <c r="A60" s="25">
        <v>-0.77173913043478259</v>
      </c>
      <c r="B60" s="4">
        <v>2041</v>
      </c>
      <c r="C60" s="7">
        <f t="shared" si="5"/>
        <v>3.5280158114673541</v>
      </c>
      <c r="D60" s="7">
        <f t="shared" si="0"/>
        <v>0.80530795696537438</v>
      </c>
      <c r="E60" s="7">
        <f t="shared" si="2"/>
        <v>0.17424338019292443</v>
      </c>
    </row>
    <row r="61" spans="1:5" x14ac:dyDescent="0.2">
      <c r="A61" s="25">
        <v>-0.77811915575741386</v>
      </c>
      <c r="B61" s="4">
        <v>2042</v>
      </c>
      <c r="C61" s="7">
        <f t="shared" si="5"/>
        <v>3.6338562858113748</v>
      </c>
      <c r="D61" s="7">
        <f t="shared" si="0"/>
        <v>0.80628310055205621</v>
      </c>
      <c r="E61" s="7">
        <f t="shared" si="2"/>
        <v>0.16419234887135667</v>
      </c>
    </row>
    <row r="62" spans="1:5" x14ac:dyDescent="0.2">
      <c r="A62" s="25">
        <v>-0.78391699092088196</v>
      </c>
      <c r="B62" s="4">
        <v>2043</v>
      </c>
      <c r="C62" s="7">
        <f t="shared" si="5"/>
        <v>3.7428719743857162</v>
      </c>
      <c r="D62" s="7">
        <f t="shared" si="0"/>
        <v>0.80877103882316514</v>
      </c>
      <c r="E62" s="7">
        <f t="shared" si="2"/>
        <v>0.15501081907694508</v>
      </c>
    </row>
    <row r="63" spans="1:5" x14ac:dyDescent="0.2">
      <c r="A63" s="25">
        <v>-0.78972550994711654</v>
      </c>
      <c r="B63" s="4">
        <v>2044</v>
      </c>
      <c r="C63" s="7">
        <f t="shared" si="5"/>
        <v>3.8551581336172878</v>
      </c>
      <c r="D63" s="7">
        <f t="shared" si="0"/>
        <v>0.81064141061960115</v>
      </c>
      <c r="E63" s="7">
        <f t="shared" si="2"/>
        <v>0.14622992810329466</v>
      </c>
    </row>
    <row r="64" spans="1:5" x14ac:dyDescent="0.2">
      <c r="A64" s="25">
        <v>-0.79523227383863082</v>
      </c>
      <c r="B64" s="4">
        <v>2045</v>
      </c>
      <c r="C64" s="7">
        <f t="shared" si="5"/>
        <v>3.9708128776258067</v>
      </c>
      <c r="D64" s="7">
        <f t="shared" si="0"/>
        <v>0.8130943239637195</v>
      </c>
      <c r="E64" s="7">
        <f t="shared" si="2"/>
        <v>0.13804461559545522</v>
      </c>
    </row>
    <row r="65" spans="1:5" x14ac:dyDescent="0.2">
      <c r="A65" s="25">
        <v>-0.8000237360550676</v>
      </c>
      <c r="B65" s="4">
        <v>2046</v>
      </c>
      <c r="C65" s="7">
        <f t="shared" si="5"/>
        <v>4.0899372639545808</v>
      </c>
      <c r="D65" s="7">
        <f t="shared" si="0"/>
        <v>0.8178903738147959</v>
      </c>
      <c r="E65" s="7">
        <f t="shared" si="2"/>
        <v>0.13069070490771634</v>
      </c>
    </row>
    <row r="66" spans="1:5" x14ac:dyDescent="0.2">
      <c r="A66" s="25">
        <v>-0.80490896519935473</v>
      </c>
      <c r="B66" s="4">
        <v>2047</v>
      </c>
      <c r="C66" s="7">
        <f t="shared" si="5"/>
        <v>4.2126353818732181</v>
      </c>
      <c r="D66" s="7">
        <f t="shared" si="0"/>
        <v>0.82184739588745759</v>
      </c>
      <c r="E66" s="7">
        <f t="shared" si="2"/>
        <v>0.12359811527035303</v>
      </c>
    </row>
    <row r="67" spans="1:5" x14ac:dyDescent="0.2">
      <c r="A67" s="25">
        <v>-0.80946520474379058</v>
      </c>
      <c r="B67" s="4">
        <v>2048</v>
      </c>
      <c r="C67" s="7">
        <f t="shared" si="5"/>
        <v>4.3390144433294147</v>
      </c>
      <c r="D67" s="7">
        <f t="shared" si="0"/>
        <v>0.82673322857350551</v>
      </c>
      <c r="E67" s="7">
        <f t="shared" si="2"/>
        <v>0.11701919861995114</v>
      </c>
    </row>
    <row r="68" spans="1:5" x14ac:dyDescent="0.2">
      <c r="A68" s="25">
        <v>-0.81338257658049096</v>
      </c>
      <c r="B68" s="4">
        <v>2049</v>
      </c>
      <c r="C68" s="7">
        <f t="shared" si="5"/>
        <v>4.4691848766292974</v>
      </c>
      <c r="D68" s="7">
        <f t="shared" si="0"/>
        <v>0.83402776646199583</v>
      </c>
      <c r="E68" s="7">
        <f t="shared" si="2"/>
        <v>0.11110747982401344</v>
      </c>
    </row>
    <row r="69" spans="1:5" x14ac:dyDescent="0.2">
      <c r="A69" s="25">
        <v>-0.81723265133937983</v>
      </c>
      <c r="B69" s="4">
        <v>2050</v>
      </c>
      <c r="C69" s="7">
        <f t="shared" si="5"/>
        <v>4.6032604229281766</v>
      </c>
      <c r="D69" s="7">
        <f t="shared" si="0"/>
        <v>0.84132570269294793</v>
      </c>
      <c r="E69" s="7">
        <f t="shared" si="2"/>
        <v>0.10548677272479678</v>
      </c>
    </row>
    <row r="70" spans="1:5" x14ac:dyDescent="0.2">
      <c r="A70" s="25">
        <v>-0.82039729674380502</v>
      </c>
      <c r="B70" s="4">
        <v>2051</v>
      </c>
      <c r="C70" s="7">
        <f t="shared" si="5"/>
        <v>4.7413582356160218</v>
      </c>
      <c r="D70" s="7">
        <f t="shared" si="0"/>
        <v>0.85156075622266059</v>
      </c>
      <c r="E70" s="7">
        <f t="shared" si="2"/>
        <v>0.10048946845561608</v>
      </c>
    </row>
    <row r="71" spans="1:5" x14ac:dyDescent="0.2">
      <c r="A71" s="25">
        <v>-0.82342413998806918</v>
      </c>
      <c r="B71" s="4">
        <v>2052</v>
      </c>
      <c r="C71" s="7">
        <f t="shared" si="5"/>
        <v>4.8835989826845028</v>
      </c>
      <c r="D71" s="7">
        <f t="shared" si="0"/>
        <v>0.86232569032090656</v>
      </c>
      <c r="E71" s="7">
        <f t="shared" si="2"/>
        <v>9.577392721776247E-2</v>
      </c>
    </row>
    <row r="72" spans="1:5" x14ac:dyDescent="0.2">
      <c r="A72" s="25">
        <v>-0.82615830115830113</v>
      </c>
      <c r="B72" s="4">
        <v>2053</v>
      </c>
      <c r="C72" s="7">
        <f t="shared" si="5"/>
        <v>5.0301069521650383</v>
      </c>
      <c r="D72" s="7">
        <f t="shared" si="0"/>
        <v>0.87444233791981041</v>
      </c>
      <c r="E72" s="7">
        <f t="shared" si="2"/>
        <v>9.1406737704618435E-2</v>
      </c>
    </row>
    <row r="73" spans="1:5" x14ac:dyDescent="0.2">
      <c r="A73" s="25">
        <v>-0.82849109653233366</v>
      </c>
      <c r="B73" s="4">
        <v>2054</v>
      </c>
      <c r="C73" s="7">
        <f t="shared" si="5"/>
        <v>5.1810101607299899</v>
      </c>
      <c r="D73" s="7">
        <f t="shared" si="0"/>
        <v>0.8885893715216383</v>
      </c>
      <c r="E73" s="7">
        <f t="shared" si="2"/>
        <v>8.7421692082142274E-2</v>
      </c>
    </row>
    <row r="74" spans="1:5" x14ac:dyDescent="0.2">
      <c r="A74" s="25">
        <v>-0.83011828935395815</v>
      </c>
      <c r="B74" s="4">
        <v>2055</v>
      </c>
      <c r="C74" s="7">
        <f t="shared" si="5"/>
        <v>5.33644046555189</v>
      </c>
      <c r="D74" s="7">
        <f t="shared" si="0"/>
        <v>0.90656363504871507</v>
      </c>
      <c r="E74" s="7">
        <f t="shared" si="2"/>
        <v>8.3943572742922273E-2</v>
      </c>
    </row>
    <row r="75" spans="1:5" x14ac:dyDescent="0.2">
      <c r="A75" s="25">
        <v>-0.83144876325088335</v>
      </c>
      <c r="B75" s="4">
        <v>2056</v>
      </c>
      <c r="C75" s="7">
        <f t="shared" si="5"/>
        <v>5.4965336795184472</v>
      </c>
      <c r="D75" s="7">
        <f t="shared" si="0"/>
        <v>0.92644754951600705</v>
      </c>
      <c r="E75" s="7">
        <f t="shared" si="2"/>
        <v>8.0738570039683613E-2</v>
      </c>
    </row>
    <row r="76" spans="1:5" x14ac:dyDescent="0.2">
      <c r="A76" s="25">
        <v>-0.83233276157804459</v>
      </c>
      <c r="B76" s="4">
        <v>2057</v>
      </c>
      <c r="C76" s="7">
        <f t="shared" si="5"/>
        <v>5.6614296899040006</v>
      </c>
      <c r="D76" s="7">
        <f t="shared" si="0"/>
        <v>0.94923628162627116</v>
      </c>
      <c r="E76" s="7">
        <f t="shared" si="2"/>
        <v>7.785842374761491E-2</v>
      </c>
    </row>
    <row r="77" spans="1:5" x14ac:dyDescent="0.2">
      <c r="A77" s="25">
        <v>-0.83297252289758539</v>
      </c>
      <c r="B77" s="4">
        <v>2058</v>
      </c>
      <c r="C77" s="7">
        <f t="shared" si="5"/>
        <v>5.8312725806011212</v>
      </c>
      <c r="D77" s="7">
        <f t="shared" si="0"/>
        <v>0.97398274743429192</v>
      </c>
      <c r="E77" s="7">
        <f t="shared" si="2"/>
        <v>7.5188877816036115E-2</v>
      </c>
    </row>
    <row r="78" spans="1:5" x14ac:dyDescent="0.2">
      <c r="A78" s="25">
        <v>-0.83306386418755052</v>
      </c>
      <c r="B78" s="4">
        <v>2059</v>
      </c>
      <c r="C78" s="7">
        <f t="shared" si="5"/>
        <v>6.0062107580191553</v>
      </c>
      <c r="D78" s="7">
        <f t="shared" si="0"/>
        <v>1.0026536148188809</v>
      </c>
      <c r="E78" s="7">
        <f t="shared" si="2"/>
        <v>7.284912237983944E-2</v>
      </c>
    </row>
    <row r="79" spans="1:5" x14ac:dyDescent="0.2">
      <c r="A79" s="25">
        <v>-0.83267932820593316</v>
      </c>
      <c r="B79" s="4">
        <v>2060</v>
      </c>
      <c r="C79" s="7">
        <f t="shared" si="5"/>
        <v>6.1863970807597299</v>
      </c>
      <c r="D79" s="7">
        <f t="shared" si="0"/>
        <v>1.035112115537572</v>
      </c>
      <c r="E79" s="7">
        <f t="shared" si="2"/>
        <v>7.0783470692439718E-2</v>
      </c>
    </row>
    <row r="80" spans="1:5" x14ac:dyDescent="0.2">
      <c r="A80" s="25">
        <v>-0.8318348064614447</v>
      </c>
      <c r="B80" s="4">
        <v>2061</v>
      </c>
      <c r="C80" s="7">
        <f t="shared" si="5"/>
        <v>6.371988993182522</v>
      </c>
      <c r="D80" s="7">
        <f t="shared" si="0"/>
        <v>1.0715467622640829</v>
      </c>
      <c r="E80" s="7">
        <f t="shared" si="2"/>
        <v>6.8964668217806904E-2</v>
      </c>
    </row>
    <row r="81" spans="1:5" x14ac:dyDescent="0.2">
      <c r="A81" s="25">
        <v>-0.83030034028702471</v>
      </c>
      <c r="B81" s="4">
        <v>2062</v>
      </c>
      <c r="C81" s="7">
        <f t="shared" si="5"/>
        <v>6.5631486629779978</v>
      </c>
      <c r="D81" s="7">
        <f t="shared" si="0"/>
        <v>1.113764094753035</v>
      </c>
      <c r="E81" s="7">
        <f t="shared" si="2"/>
        <v>6.746519767501051E-2</v>
      </c>
    </row>
    <row r="82" spans="1:5" x14ac:dyDescent="0.2">
      <c r="A82" s="25">
        <v>-0.82835392128698648</v>
      </c>
      <c r="B82" s="4">
        <v>2063</v>
      </c>
      <c r="C82" s="7">
        <f t="shared" si="5"/>
        <v>6.7600431228673381</v>
      </c>
      <c r="D82" s="7">
        <f t="shared" si="0"/>
        <v>1.1603348939710527</v>
      </c>
      <c r="E82" s="7">
        <f t="shared" si="2"/>
        <v>6.6151698273932025E-2</v>
      </c>
    </row>
    <row r="83" spans="1:5" x14ac:dyDescent="0.2">
      <c r="A83" s="25">
        <v>-0.82589596987867797</v>
      </c>
      <c r="B83" s="4">
        <v>2064</v>
      </c>
      <c r="C83" s="7">
        <f t="shared" si="5"/>
        <v>6.9628444165533585</v>
      </c>
      <c r="D83" s="7">
        <f t="shared" si="0"/>
        <v>1.2122592740296849</v>
      </c>
      <c r="E83" s="7">
        <f t="shared" si="2"/>
        <v>6.504654324484295E-2</v>
      </c>
    </row>
    <row r="84" spans="1:5" x14ac:dyDescent="0.2">
      <c r="A84" s="25">
        <v>-0.82290820471161652</v>
      </c>
      <c r="B84" s="4">
        <v>2065</v>
      </c>
      <c r="C84" s="7">
        <f t="shared" si="5"/>
        <v>7.1717297490499599</v>
      </c>
      <c r="D84" s="7">
        <f t="shared" si="0"/>
        <v>1.2700544965823652</v>
      </c>
      <c r="E84" s="7">
        <f t="shared" si="2"/>
        <v>6.4138991117955374E-2</v>
      </c>
    </row>
    <row r="85" spans="1:5" x14ac:dyDescent="0.2">
      <c r="A85" s="25">
        <v>-0.81926919032597267</v>
      </c>
      <c r="B85" s="4">
        <v>2066</v>
      </c>
      <c r="C85" s="7">
        <f t="shared" si="5"/>
        <v>7.3868816415214589</v>
      </c>
      <c r="D85" s="7">
        <f t="shared" si="0"/>
        <v>1.3350371000383814</v>
      </c>
      <c r="E85" s="7">
        <f t="shared" si="2"/>
        <v>6.3454753871296385E-2</v>
      </c>
    </row>
    <row r="86" spans="1:5" x14ac:dyDescent="0.2">
      <c r="A86" s="25">
        <v>-0.81926919032597267</v>
      </c>
      <c r="B86" s="4">
        <v>2067</v>
      </c>
      <c r="C86" s="7">
        <f t="shared" si="5"/>
        <v>7.6084880907671026</v>
      </c>
      <c r="D86" s="7">
        <f t="shared" si="0"/>
        <v>1.3750882130395328</v>
      </c>
      <c r="E86" s="7">
        <f t="shared" si="2"/>
        <v>6.1513784929350834E-2</v>
      </c>
    </row>
    <row r="87" spans="1:5" x14ac:dyDescent="0.2">
      <c r="A87" s="25">
        <v>-0.81926919032597267</v>
      </c>
      <c r="B87" s="4">
        <v>2068</v>
      </c>
      <c r="C87" s="7">
        <f t="shared" si="5"/>
        <v>7.8367427334901159</v>
      </c>
      <c r="D87" s="7">
        <f t="shared" si="0"/>
        <v>1.4163408594307187</v>
      </c>
      <c r="E87" s="7">
        <f t="shared" si="2"/>
        <v>5.9632186802100084E-2</v>
      </c>
    </row>
    <row r="88" spans="1:5" x14ac:dyDescent="0.2">
      <c r="A88" s="25">
        <v>-0.81926919032597267</v>
      </c>
      <c r="B88" s="4">
        <v>2069</v>
      </c>
      <c r="C88" s="7">
        <f t="shared" si="5"/>
        <v>8.0718450154948194</v>
      </c>
      <c r="D88" s="7">
        <f t="shared" si="0"/>
        <v>1.4588310852136404</v>
      </c>
      <c r="E88" s="7">
        <f t="shared" si="2"/>
        <v>5.7808143441094688E-2</v>
      </c>
    </row>
    <row r="89" spans="1:5" x14ac:dyDescent="0.2">
      <c r="A89" s="25">
        <v>-0.81926919032597267</v>
      </c>
      <c r="B89" s="4">
        <v>2070</v>
      </c>
      <c r="C89" s="7">
        <f t="shared" si="5"/>
        <v>8.3140003659596644</v>
      </c>
      <c r="D89" s="7">
        <f t="shared" si="0"/>
        <v>1.5025960177700497</v>
      </c>
      <c r="E89" s="7">
        <f t="shared" si="2"/>
        <v>5.6039894347602377E-2</v>
      </c>
    </row>
    <row r="90" spans="1:5" x14ac:dyDescent="0.2">
      <c r="A90" s="25">
        <v>-0.81926919032597267</v>
      </c>
      <c r="B90" s="4">
        <v>2071</v>
      </c>
      <c r="C90" s="7">
        <f t="shared" si="5"/>
        <v>8.5634203769384545</v>
      </c>
      <c r="D90" s="7">
        <f t="shared" si="0"/>
        <v>1.5476738983031511</v>
      </c>
      <c r="E90" s="7">
        <f t="shared" si="2"/>
        <v>5.4325732873440433E-2</v>
      </c>
    </row>
    <row r="91" spans="1:5" x14ac:dyDescent="0.2">
      <c r="A91" s="25">
        <v>-0.81926919032597267</v>
      </c>
      <c r="B91" s="4">
        <v>2072</v>
      </c>
      <c r="C91" s="7">
        <f t="shared" si="5"/>
        <v>8.820322988246609</v>
      </c>
      <c r="D91" s="7">
        <f t="shared" si="0"/>
        <v>1.5941041152522459</v>
      </c>
      <c r="E91" s="7">
        <f t="shared" si="2"/>
        <v>5.2664004573782258E-2</v>
      </c>
    </row>
    <row r="92" spans="1:5" x14ac:dyDescent="0.2">
      <c r="A92" s="25">
        <v>-0.81926919032597267</v>
      </c>
      <c r="B92" s="4">
        <v>2073</v>
      </c>
      <c r="C92" s="7">
        <f t="shared" si="5"/>
        <v>9.0849326778940078</v>
      </c>
      <c r="D92" s="7">
        <f t="shared" si="0"/>
        <v>1.6419272387098134</v>
      </c>
      <c r="E92" s="7">
        <f t="shared" si="2"/>
        <v>5.1053105610348939E-2</v>
      </c>
    </row>
    <row r="93" spans="1:5" x14ac:dyDescent="0.2">
      <c r="A93" s="25">
        <v>-0.81926919032597267</v>
      </c>
      <c r="B93" s="4">
        <v>2074</v>
      </c>
      <c r="C93" s="7">
        <f t="shared" si="5"/>
        <v>9.3574806582308288</v>
      </c>
      <c r="D93" s="7">
        <f t="shared" si="0"/>
        <v>1.6911850558711079</v>
      </c>
      <c r="E93" s="7">
        <f t="shared" si="2"/>
        <v>4.949148120344414E-2</v>
      </c>
    </row>
    <row r="94" spans="1:5" x14ac:dyDescent="0.2">
      <c r="A94" s="25">
        <v>-0.81926919032597267</v>
      </c>
      <c r="B94" s="4">
        <v>2075</v>
      </c>
      <c r="C94" s="7">
        <f t="shared" si="5"/>
        <v>9.6382050779777533</v>
      </c>
      <c r="D94" s="7">
        <f t="shared" si="0"/>
        <v>1.7419206075472411</v>
      </c>
      <c r="E94" s="7">
        <f t="shared" si="2"/>
        <v>4.7977624131338777E-2</v>
      </c>
    </row>
    <row r="95" spans="1:5" x14ac:dyDescent="0.2">
      <c r="A95" s="25">
        <v>-0.81926919032597267</v>
      </c>
      <c r="B95" s="4">
        <v>2076</v>
      </c>
      <c r="C95" s="7">
        <f t="shared" si="5"/>
        <v>9.9273512303170861</v>
      </c>
      <c r="D95" s="7">
        <f t="shared" si="0"/>
        <v>1.7941782257736583</v>
      </c>
      <c r="E95" s="7">
        <f t="shared" si="2"/>
        <v>4.651007327555666E-2</v>
      </c>
    </row>
    <row r="96" spans="1:5" x14ac:dyDescent="0.2">
      <c r="A96" s="25">
        <v>-0.81926919032597267</v>
      </c>
      <c r="B96" s="4">
        <v>2077</v>
      </c>
      <c r="C96" s="7">
        <f t="shared" si="5"/>
        <v>10.225171767226598</v>
      </c>
      <c r="D96" s="7">
        <f t="shared" si="0"/>
        <v>1.848003572546868</v>
      </c>
      <c r="E96" s="7">
        <f t="shared" si="2"/>
        <v>4.508741221065727E-2</v>
      </c>
    </row>
    <row r="97" spans="1:5" x14ac:dyDescent="0.2">
      <c r="A97" s="25">
        <v>-0.81926919032597267</v>
      </c>
      <c r="B97" s="4">
        <v>2078</v>
      </c>
      <c r="C97" s="7">
        <f t="shared" si="5"/>
        <v>10.531926920243396</v>
      </c>
      <c r="D97" s="7">
        <f t="shared" si="0"/>
        <v>1.9034436797232741</v>
      </c>
      <c r="E97" s="7">
        <f t="shared" si="2"/>
        <v>4.3708267837154834E-2</v>
      </c>
    </row>
    <row r="98" spans="1:5" x14ac:dyDescent="0.2">
      <c r="A98" s="25">
        <v>-0.81926919032597267</v>
      </c>
      <c r="B98" s="4">
        <v>2079</v>
      </c>
      <c r="C98" s="7">
        <f t="shared" si="5"/>
        <v>10.847884727850699</v>
      </c>
      <c r="D98" s="7">
        <f t="shared" si="0"/>
        <v>1.9605469901149724</v>
      </c>
      <c r="E98" s="7">
        <f t="shared" si="2"/>
        <v>4.2371309056253616E-2</v>
      </c>
    </row>
    <row r="99" spans="1:5" x14ac:dyDescent="0.2">
      <c r="A99" s="25">
        <v>-0.81926919032597267</v>
      </c>
      <c r="B99" s="4">
        <v>2080</v>
      </c>
      <c r="C99" s="7">
        <f t="shared" si="5"/>
        <v>11.173321269686221</v>
      </c>
      <c r="D99" s="7">
        <f t="shared" si="0"/>
        <v>2.0193633998184217</v>
      </c>
      <c r="E99" s="7">
        <f t="shared" si="2"/>
        <v>4.1075245485121148E-2</v>
      </c>
    </row>
    <row r="100" spans="1:5" x14ac:dyDescent="0.2">
      <c r="A100" s="25">
        <v>-0.81926919032597267</v>
      </c>
      <c r="B100" s="4">
        <v>2081</v>
      </c>
      <c r="C100" s="7">
        <f t="shared" si="5"/>
        <v>11.508520907776809</v>
      </c>
      <c r="D100" s="7">
        <f t="shared" ref="D100:D119" si="6">C100*(1+A100)</f>
        <v>2.0799443018129748</v>
      </c>
      <c r="E100" s="7">
        <f t="shared" si="2"/>
        <v>3.9818826211458637E-2</v>
      </c>
    </row>
    <row r="101" spans="1:5" x14ac:dyDescent="0.2">
      <c r="A101" s="25">
        <v>-0.81926919032597267</v>
      </c>
      <c r="B101" s="4">
        <v>2082</v>
      </c>
      <c r="C101" s="7">
        <f t="shared" si="5"/>
        <v>11.853776535010114</v>
      </c>
      <c r="D101" s="7">
        <f t="shared" si="6"/>
        <v>2.1423426308673639</v>
      </c>
      <c r="E101" s="7">
        <f t="shared" ref="E101:E119" si="7">D101*(1+$E$25)^(2016-B101-0.25)</f>
        <v>3.8600838586166954E-2</v>
      </c>
    </row>
    <row r="102" spans="1:5" x14ac:dyDescent="0.2">
      <c r="A102" s="25">
        <v>-0.81926919032597267</v>
      </c>
      <c r="B102" s="4">
        <v>2083</v>
      </c>
      <c r="C102" s="7">
        <f t="shared" si="5"/>
        <v>12.209389831060419</v>
      </c>
      <c r="D102" s="7">
        <f t="shared" si="6"/>
        <v>2.2066129097933853</v>
      </c>
      <c r="E102" s="7">
        <f t="shared" si="7"/>
        <v>3.742010705294304E-2</v>
      </c>
    </row>
    <row r="103" spans="1:5" x14ac:dyDescent="0.2">
      <c r="A103" s="25">
        <v>-0.81926919032597267</v>
      </c>
      <c r="B103" s="4">
        <v>2084</v>
      </c>
      <c r="C103" s="7">
        <f t="shared" si="5"/>
        <v>12.575671525992231</v>
      </c>
      <c r="D103" s="7">
        <f t="shared" si="6"/>
        <v>2.2728112970871868</v>
      </c>
      <c r="E103" s="7">
        <f t="shared" si="7"/>
        <v>3.6275492013676518E-2</v>
      </c>
    </row>
    <row r="104" spans="1:5" x14ac:dyDescent="0.2">
      <c r="A104" s="25">
        <v>-0.81926919032597267</v>
      </c>
      <c r="B104" s="4">
        <v>2085</v>
      </c>
      <c r="C104" s="7">
        <f t="shared" si="5"/>
        <v>12.952941671771999</v>
      </c>
      <c r="D104" s="7">
        <f t="shared" si="6"/>
        <v>2.3409956359998025</v>
      </c>
      <c r="E104" s="7">
        <f t="shared" si="7"/>
        <v>3.5165888728552308E-2</v>
      </c>
    </row>
    <row r="105" spans="1:5" x14ac:dyDescent="0.2">
      <c r="A105" s="25">
        <v>-0.81926919032597267</v>
      </c>
      <c r="B105" s="4">
        <v>2086</v>
      </c>
      <c r="C105" s="7">
        <f t="shared" si="5"/>
        <v>13.34152992192516</v>
      </c>
      <c r="D105" s="7">
        <f t="shared" si="6"/>
        <v>2.4112255050797966</v>
      </c>
      <c r="E105" s="7">
        <f t="shared" si="7"/>
        <v>3.4090226249796608E-2</v>
      </c>
    </row>
    <row r="106" spans="1:5" x14ac:dyDescent="0.2">
      <c r="A106" s="25">
        <v>-0.81926919032597267</v>
      </c>
      <c r="B106" s="4">
        <v>2087</v>
      </c>
      <c r="C106" s="7">
        <f t="shared" si="5"/>
        <v>13.741775819582914</v>
      </c>
      <c r="D106" s="7">
        <f t="shared" si="6"/>
        <v>2.4835622702321904</v>
      </c>
      <c r="E106" s="7">
        <f t="shared" si="7"/>
        <v>3.3047466388038127E-2</v>
      </c>
    </row>
    <row r="107" spans="1:5" x14ac:dyDescent="0.2">
      <c r="A107" s="25">
        <v>-0.81926919032597267</v>
      </c>
      <c r="B107" s="4">
        <v>2088</v>
      </c>
      <c r="C107" s="7">
        <f t="shared" si="5"/>
        <v>14.154029094170403</v>
      </c>
      <c r="D107" s="7">
        <f t="shared" si="6"/>
        <v>2.5580691383391563</v>
      </c>
      <c r="E107" s="7">
        <f t="shared" si="7"/>
        <v>3.2036602710286355E-2</v>
      </c>
    </row>
    <row r="108" spans="1:5" x14ac:dyDescent="0.2">
      <c r="A108" s="25">
        <v>-0.81926919032597267</v>
      </c>
      <c r="B108" s="4">
        <v>2089</v>
      </c>
      <c r="C108" s="7">
        <f t="shared" si="5"/>
        <v>14.578649966995515</v>
      </c>
      <c r="D108" s="7">
        <f t="shared" si="6"/>
        <v>2.634811212489331</v>
      </c>
      <c r="E108" s="7">
        <f t="shared" si="7"/>
        <v>3.1056659568559956E-2</v>
      </c>
    </row>
    <row r="109" spans="1:5" x14ac:dyDescent="0.2">
      <c r="A109" s="25">
        <v>-0.81926919032597267</v>
      </c>
      <c r="B109" s="4">
        <v>2090</v>
      </c>
      <c r="C109" s="7">
        <f t="shared" si="5"/>
        <v>15.01600946600538</v>
      </c>
      <c r="D109" s="7">
        <f t="shared" si="6"/>
        <v>2.7138555488640113</v>
      </c>
      <c r="E109" s="7">
        <f t="shared" si="7"/>
        <v>3.0106691158227551E-2</v>
      </c>
    </row>
    <row r="110" spans="1:5" x14ac:dyDescent="0.2">
      <c r="A110" s="25">
        <v>-0.81926919032597267</v>
      </c>
      <c r="B110" s="4">
        <v>2091</v>
      </c>
      <c r="C110" s="7">
        <f t="shared" ref="C110:C119" si="8">C109*(1+$E$26)</f>
        <v>15.466489749985541</v>
      </c>
      <c r="D110" s="7">
        <f t="shared" si="6"/>
        <v>2.7952712153299313</v>
      </c>
      <c r="E110" s="7">
        <f t="shared" si="7"/>
        <v>2.9185780605152329E-2</v>
      </c>
    </row>
    <row r="111" spans="1:5" x14ac:dyDescent="0.2">
      <c r="A111" s="25">
        <v>-0.81926919032597267</v>
      </c>
      <c r="B111" s="4">
        <v>2092</v>
      </c>
      <c r="C111" s="7">
        <f t="shared" si="8"/>
        <v>15.930484442485108</v>
      </c>
      <c r="D111" s="7">
        <f t="shared" si="6"/>
        <v>2.8791293517898295</v>
      </c>
      <c r="E111" s="7">
        <f t="shared" si="7"/>
        <v>2.8293039080759447E-2</v>
      </c>
    </row>
    <row r="112" spans="1:5" x14ac:dyDescent="0.2">
      <c r="A112" s="25">
        <v>-0.81926919032597267</v>
      </c>
      <c r="B112" s="4">
        <v>2093</v>
      </c>
      <c r="C112" s="7">
        <f t="shared" si="8"/>
        <v>16.408398975759663</v>
      </c>
      <c r="D112" s="7">
        <f t="shared" si="6"/>
        <v>2.9655032323435244</v>
      </c>
      <c r="E112" s="7">
        <f t="shared" si="7"/>
        <v>2.7427604944171517E-2</v>
      </c>
    </row>
    <row r="113" spans="1:5" x14ac:dyDescent="0.2">
      <c r="A113" s="25">
        <v>-0.81926919032597267</v>
      </c>
      <c r="B113" s="4">
        <v>2094</v>
      </c>
      <c r="C113" s="7">
        <f t="shared" si="8"/>
        <v>16.900650945032453</v>
      </c>
      <c r="D113" s="7">
        <f t="shared" si="6"/>
        <v>3.0544683293138304</v>
      </c>
      <c r="E113" s="7">
        <f t="shared" si="7"/>
        <v>2.6588642910585103E-2</v>
      </c>
    </row>
    <row r="114" spans="1:5" x14ac:dyDescent="0.2">
      <c r="A114" s="25">
        <v>-0.81926919032597267</v>
      </c>
      <c r="B114" s="4">
        <v>2095</v>
      </c>
      <c r="C114" s="7">
        <f t="shared" si="8"/>
        <v>17.407670473383426</v>
      </c>
      <c r="D114" s="7">
        <f t="shared" si="6"/>
        <v>3.1461023791932452</v>
      </c>
      <c r="E114" s="7">
        <f t="shared" si="7"/>
        <v>2.5775343245084837E-2</v>
      </c>
    </row>
    <row r="115" spans="1:5" x14ac:dyDescent="0.2">
      <c r="A115" s="25">
        <v>-0.81926919032597267</v>
      </c>
      <c r="B115" s="4">
        <v>2096</v>
      </c>
      <c r="C115" s="7">
        <f t="shared" si="8"/>
        <v>17.929900587584928</v>
      </c>
      <c r="D115" s="7">
        <f t="shared" si="6"/>
        <v>3.2404854505690426</v>
      </c>
      <c r="E115" s="7">
        <f t="shared" si="7"/>
        <v>2.4986920981117544E-2</v>
      </c>
    </row>
    <row r="116" spans="1:5" x14ac:dyDescent="0.2">
      <c r="A116" s="25">
        <v>-0.81926919032597267</v>
      </c>
      <c r="B116" s="4">
        <v>2097</v>
      </c>
      <c r="C116" s="7">
        <f t="shared" si="8"/>
        <v>18.467797605212475</v>
      </c>
      <c r="D116" s="7">
        <f t="shared" si="6"/>
        <v>3.3377000140861135</v>
      </c>
      <c r="E116" s="7">
        <f t="shared" si="7"/>
        <v>2.4222615162871598E-2</v>
      </c>
    </row>
    <row r="117" spans="1:5" x14ac:dyDescent="0.2">
      <c r="A117" s="25">
        <v>-0.81926919032597267</v>
      </c>
      <c r="B117" s="4">
        <v>2098</v>
      </c>
      <c r="C117" s="7">
        <f t="shared" si="8"/>
        <v>19.02183153336885</v>
      </c>
      <c r="D117" s="7">
        <f t="shared" si="6"/>
        <v>3.437831014508697</v>
      </c>
      <c r="E117" s="7">
        <f t="shared" si="7"/>
        <v>2.3481688110830807E-2</v>
      </c>
    </row>
    <row r="118" spans="1:5" x14ac:dyDescent="0.2">
      <c r="A118" s="25">
        <v>-0.81926919032597267</v>
      </c>
      <c r="B118" s="4">
        <v>2099</v>
      </c>
      <c r="C118" s="7">
        <f t="shared" si="8"/>
        <v>19.592486479369917</v>
      </c>
      <c r="D118" s="7">
        <f t="shared" si="6"/>
        <v>3.5409659449439581</v>
      </c>
      <c r="E118" s="7">
        <f t="shared" si="7"/>
        <v>2.2763424709793634E-2</v>
      </c>
    </row>
    <row r="119" spans="1:5" x14ac:dyDescent="0.2">
      <c r="A119" s="25">
        <v>-0.81926919032597267</v>
      </c>
      <c r="B119" s="4">
        <v>2100</v>
      </c>
      <c r="C119" s="7">
        <f t="shared" si="8"/>
        <v>20.180261073751016</v>
      </c>
      <c r="D119" s="7">
        <f t="shared" si="6"/>
        <v>3.6471949232922771</v>
      </c>
      <c r="E119" s="7">
        <f t="shared" si="7"/>
        <v>2.2067131718670543E-2</v>
      </c>
    </row>
    <row r="120" spans="1:5" x14ac:dyDescent="0.2">
      <c r="A120" s="25">
        <v>-0.81926919032597267</v>
      </c>
    </row>
    <row r="121" spans="1:5" x14ac:dyDescent="0.2">
      <c r="A121" s="25">
        <v>-0.81926919032597267</v>
      </c>
    </row>
    <row r="129" spans="2:51" x14ac:dyDescent="0.2"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  <c r="AJ129" s="25"/>
      <c r="AK129" s="25"/>
      <c r="AL129" s="25"/>
      <c r="AM129" s="25"/>
      <c r="AN129" s="25"/>
      <c r="AO129" s="25"/>
      <c r="AP129" s="25"/>
      <c r="AQ129" s="25"/>
      <c r="AR129" s="25"/>
      <c r="AS129" s="25"/>
      <c r="AT129" s="25"/>
      <c r="AU129" s="25"/>
      <c r="AV129" s="25"/>
      <c r="AW129" s="25"/>
      <c r="AX129" s="25"/>
      <c r="AY129" s="25"/>
    </row>
  </sheetData>
  <pageMargins left="0.11811023622047245" right="0.11811023622047245" top="0.35433070866141736" bottom="0.35433070866141736" header="0.31496062992125984" footer="0.31496062992125984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 OTPP allowance ITA excess surp</vt:lpstr>
      <vt:lpstr> OTPP allowance ITA - delay 3yr</vt:lpstr>
      <vt:lpstr>' OTPP allowance ITA - delay 3yr'!Zone_d_impression</vt:lpstr>
      <vt:lpstr>' OTPP allowance ITA excess surp'!Zone_d_impression</vt:lpstr>
    </vt:vector>
  </TitlesOfParts>
  <Company>Deloitte.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Raymond</dc:creator>
  <cp:lastModifiedBy>Martin Raymond</cp:lastModifiedBy>
  <cp:lastPrinted>2016-09-01T03:54:35Z</cp:lastPrinted>
  <dcterms:created xsi:type="dcterms:W3CDTF">2016-08-30T18:10:26Z</dcterms:created>
  <dcterms:modified xsi:type="dcterms:W3CDTF">2016-09-23T05:10:58Z</dcterms:modified>
</cp:coreProperties>
</file>