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92" windowWidth="16608" windowHeight="6696" activeTab="5"/>
  </bookViews>
  <sheets>
    <sheet name="Balance Sheet" sheetId="5" r:id="rId1"/>
    <sheet name="Income Sheet" sheetId="1" r:id="rId2"/>
    <sheet name="Remeasurement" sheetId="2" r:id="rId3"/>
    <sheet name="Change in Net Debt" sheetId="4" r:id="rId4"/>
    <sheet name="Cash Flow" sheetId="3" r:id="rId5"/>
    <sheet name="Quarterly Notes" sheetId="7" r:id="rId6"/>
  </sheets>
  <definedNames>
    <definedName name="_xlnm.Print_Area" localSheetId="0">'Balance Sheet'!$B$1:$E$37</definedName>
    <definedName name="_xlnm.Print_Area" localSheetId="4">'Cash Flow'!$A$1:$I$49</definedName>
    <definedName name="_xlnm.Print_Area" localSheetId="3">'Change in Net Debt'!$A$1:$D$29</definedName>
    <definedName name="_xlnm.Print_Area" localSheetId="5">'Quarterly Notes'!$A$1:$E$100</definedName>
    <definedName name="_xlnm.Print_Area" localSheetId="2">Remeasurement!$A$1:$C$36</definedName>
  </definedNames>
  <calcPr calcId="145621"/>
</workbook>
</file>

<file path=xl/calcChain.xml><?xml version="1.0" encoding="utf-8"?>
<calcChain xmlns="http://schemas.openxmlformats.org/spreadsheetml/2006/main">
  <c r="N24" i="7" l="1"/>
  <c r="N27" i="7"/>
  <c r="M24" i="7"/>
  <c r="M23" i="7"/>
  <c r="M22" i="7"/>
  <c r="M21" i="7"/>
  <c r="M20" i="7"/>
  <c r="M19" i="7"/>
  <c r="M18" i="7"/>
  <c r="M27" i="7"/>
  <c r="M28" i="7" s="1"/>
  <c r="N17" i="7" l="1"/>
  <c r="M17" i="7"/>
  <c r="N21" i="7"/>
  <c r="N19" i="7"/>
  <c r="N23" i="7"/>
  <c r="N22" i="7"/>
  <c r="N20" i="7"/>
  <c r="N18" i="7"/>
  <c r="N28" i="7" l="1"/>
  <c r="B24" i="7"/>
  <c r="C24" i="7"/>
  <c r="C20" i="1" l="1"/>
  <c r="C15" i="1"/>
  <c r="C11" i="1" l="1"/>
  <c r="B16" i="4" l="1"/>
  <c r="C36" i="1"/>
  <c r="C31" i="1"/>
  <c r="C30" i="1"/>
  <c r="C29" i="1"/>
  <c r="C28" i="1"/>
  <c r="C19" i="1"/>
  <c r="C17" i="1"/>
  <c r="C16" i="1"/>
  <c r="C13" i="1"/>
  <c r="D25" i="5" l="1"/>
  <c r="B35" i="7"/>
  <c r="H43" i="3" l="1"/>
  <c r="B22" i="2" l="1"/>
  <c r="D20" i="4" l="1"/>
  <c r="B17" i="4" l="1"/>
  <c r="I18" i="3"/>
  <c r="I25" i="3"/>
  <c r="I29" i="3"/>
  <c r="I35" i="3"/>
  <c r="I39" i="3"/>
  <c r="I43" i="3"/>
  <c r="D15" i="5" l="1"/>
  <c r="D27" i="5" s="1"/>
  <c r="C35" i="7"/>
  <c r="D32" i="5"/>
  <c r="C56" i="7" l="1"/>
  <c r="B56" i="7" l="1"/>
  <c r="E25" i="5"/>
  <c r="O26" i="3" l="1"/>
  <c r="O18" i="3" l="1"/>
  <c r="O19" i="3"/>
  <c r="O20" i="3"/>
  <c r="O21" i="3"/>
  <c r="O22" i="3"/>
  <c r="O23"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40" i="1"/>
  <c r="E43" i="1" s="1"/>
  <c r="E44" i="1" s="1"/>
  <c r="E32" i="1"/>
  <c r="E33" i="1" s="1"/>
  <c r="E18" i="1"/>
  <c r="E21" i="1" s="1"/>
  <c r="E23" i="1" l="1"/>
  <c r="E25" i="1" s="1"/>
  <c r="B86" i="7"/>
  <c r="C69" i="7"/>
  <c r="P39" i="3"/>
  <c r="H39" i="3"/>
  <c r="P38" i="3"/>
  <c r="P32" i="3"/>
  <c r="P31" i="3"/>
  <c r="P30" i="3"/>
  <c r="P29" i="3"/>
  <c r="H29" i="3"/>
  <c r="P28" i="3"/>
  <c r="P27" i="3"/>
  <c r="H25" i="3"/>
  <c r="P22" i="3"/>
  <c r="P21" i="3"/>
  <c r="P20" i="3"/>
  <c r="P19" i="3"/>
  <c r="H18" i="3"/>
  <c r="C20" i="4"/>
  <c r="B20" i="4"/>
  <c r="B25" i="2"/>
  <c r="D43" i="1"/>
  <c r="D44" i="1" s="1"/>
  <c r="C40" i="1"/>
  <c r="C43" i="1" s="1"/>
  <c r="C44" i="1" s="1"/>
  <c r="D32" i="1"/>
  <c r="B87" i="7" s="1"/>
  <c r="C32" i="1"/>
  <c r="C33" i="1" s="1"/>
  <c r="D18" i="1"/>
  <c r="D21" i="1" s="1"/>
  <c r="C18" i="1"/>
  <c r="C21" i="1" s="1"/>
  <c r="D14" i="1"/>
  <c r="B76" i="7" s="1"/>
  <c r="C14" i="1"/>
  <c r="E37" i="5"/>
  <c r="E32" i="5"/>
  <c r="E27" i="5"/>
  <c r="E15" i="5"/>
  <c r="N23" i="3"/>
  <c r="P23" i="3" s="1"/>
  <c r="I11" i="3" l="1"/>
  <c r="I12" i="3" s="1"/>
  <c r="I30" i="3" s="1"/>
  <c r="I45" i="3" s="1"/>
  <c r="I48" i="3" s="1"/>
  <c r="D13" i="4"/>
  <c r="D24" i="4" s="1"/>
  <c r="D28" i="4" s="1"/>
  <c r="H35" i="3"/>
  <c r="D23" i="1"/>
  <c r="D25" i="1" s="1"/>
  <c r="E50" i="1"/>
  <c r="B68" i="7"/>
  <c r="B27" i="2"/>
  <c r="D36" i="5" s="1"/>
  <c r="N40" i="3"/>
  <c r="P40" i="3" s="1"/>
  <c r="O35" i="3"/>
  <c r="N35" i="3"/>
  <c r="N33" i="3"/>
  <c r="P33" i="3" s="1"/>
  <c r="D33" i="1"/>
  <c r="B88" i="7"/>
  <c r="B67" i="7" s="1"/>
  <c r="B78" i="7"/>
  <c r="B79" i="7" s="1"/>
  <c r="B66" i="7" s="1"/>
  <c r="C23" i="1"/>
  <c r="C25" i="1" s="1"/>
  <c r="C46" i="1" s="1"/>
  <c r="C22" i="4"/>
  <c r="D46" i="1" l="1"/>
  <c r="C13" i="4" s="1"/>
  <c r="C24" i="4" s="1"/>
  <c r="C28" i="4" s="1"/>
  <c r="N44" i="3"/>
  <c r="P44" i="3" s="1"/>
  <c r="B13" i="4"/>
  <c r="B24" i="4" s="1"/>
  <c r="B28" i="4" s="1"/>
  <c r="P35" i="3"/>
  <c r="C50" i="1"/>
  <c r="B69" i="7"/>
  <c r="D50" i="1" l="1"/>
  <c r="D35" i="5" s="1"/>
  <c r="D37" i="5" s="1"/>
  <c r="N45" i="3" s="1"/>
  <c r="P45" i="3" s="1"/>
  <c r="H11" i="3"/>
  <c r="H12" i="3" s="1"/>
  <c r="H30" i="3" s="1"/>
  <c r="H45" i="3" s="1"/>
  <c r="H48" i="3" s="1"/>
  <c r="N43" i="3" l="1"/>
  <c r="P43" i="3" s="1"/>
</calcChain>
</file>

<file path=xl/sharedStrings.xml><?xml version="1.0" encoding="utf-8"?>
<sst xmlns="http://schemas.openxmlformats.org/spreadsheetml/2006/main" count="348" uniqueCount="204">
  <si>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</si>
  <si>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</si>
  <si>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</si>
  <si>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</si>
  <si>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</si>
  <si>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</si>
  <si>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</si>
  <si>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</si>
  <si>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</si>
  <si>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</si>
  <si>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</si>
  <si>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</si>
  <si>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</si>
  <si>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</si>
  <si>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</si>
  <si>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</si>
  <si>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</si>
  <si>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</si>
  <si>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</si>
  <si>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</si>
  <si>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</si>
  <si>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</si>
  <si>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</si>
  <si>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</si>
  <si>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</si>
  <si>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</si>
  <si>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</si>
  <si>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</si>
  <si>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</si>
  <si>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</si>
  <si>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</si>
  <si>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</si>
  <si>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</si>
  <si>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</si>
  <si>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</si>
  <si>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</si>
  <si>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</si>
  <si>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</si>
  <si>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</si>
  <si>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</si>
  <si>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</si>
  <si>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</si>
  <si>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</si>
  <si>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</si>
  <si>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</si>
  <si>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</si>
  <si>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</si>
  <si>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</si>
  <si>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</si>
  <si>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</si>
  <si>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</si>
  <si>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</si>
  <si>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</si>
  <si>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</si>
  <si>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</si>
  <si>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</si>
  <si>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</si>
  <si>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</si>
  <si>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</si>
  <si>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</si>
  <si>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</si>
  <si>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</si>
  <si>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</si>
  <si>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</si>
  <si>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</si>
  <si>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</si>
  <si>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</si>
  <si>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</si>
  <si>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</si>
  <si>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</si>
  <si>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</si>
  <si>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</si>
  <si>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</si>
  <si>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</si>
  <si>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</si>
  <si>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</si>
  <si>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</si>
  <si>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</si>
  <si>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</si>
  <si>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</si>
  <si>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</si>
  <si>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</si>
  <si>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</si>
  <si>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</si>
  <si>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</si>
  <si>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</si>
  <si>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</si>
  <si>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</si>
  <si>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</si>
  <si>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</si>
  <si>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</si>
  <si>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</si>
  <si>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</si>
  <si>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</si>
  <si>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</si>
  <si>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</si>
  <si>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</si>
  <si>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</si>
  <si>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</si>
  <si>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 xml:space="preserve">    Core operating expenses</t>
  </si>
  <si>
    <t xml:space="preserve">   Core expenses </t>
  </si>
  <si>
    <t>December 31, 2016</t>
  </si>
  <si>
    <t xml:space="preserve">    Rebates due to market participants</t>
  </si>
  <si>
    <t>Purchase of long-term investments</t>
  </si>
  <si>
    <t>Cash applied to financing transactions</t>
  </si>
  <si>
    <t>Cash provided by operating transactions</t>
  </si>
  <si>
    <t>Cash applied to investing transactions</t>
  </si>
  <si>
    <t>Change in accounts payable and accrued liabilities</t>
  </si>
  <si>
    <t>INCREASE/(DECREASE) IN CASH AND CASH EQUIVALENTS</t>
  </si>
  <si>
    <t xml:space="preserve">    Interest</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</si>
  <si>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</si>
  <si>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</si>
  <si>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</si>
  <si>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</si>
  <si>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</si>
  <si>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</si>
  <si>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</si>
  <si>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</si>
  <si>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</si>
  <si>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</si>
  <si>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</si>
  <si>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</si>
  <si>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</si>
  <si>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</si>
  <si>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</si>
  <si>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</si>
  <si>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</si>
  <si>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</si>
  <si>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</si>
  <si>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</si>
  <si>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</si>
  <si>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Unaudited</t>
  </si>
  <si>
    <t xml:space="preserve">Regulated assets </t>
  </si>
  <si>
    <t xml:space="preserve">Long-term investments </t>
  </si>
  <si>
    <t xml:space="preserve">Accrued pension liability </t>
  </si>
  <si>
    <t xml:space="preserve">Accrued liability for employee future benefits other than pension </t>
  </si>
  <si>
    <t xml:space="preserve">Net tangible capital assets </t>
  </si>
  <si>
    <t>2016</t>
  </si>
  <si>
    <t>Remeasurement gains</t>
  </si>
  <si>
    <t xml:space="preserve">    Other revenue </t>
  </si>
  <si>
    <t>Market sanctions and payment adjustments deficit</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</si>
  <si>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</si>
  <si>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</si>
  <si>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</si>
  <si>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</si>
  <si>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</si>
  <si>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</si>
  <si>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Cash, restricted for market activities</t>
  </si>
  <si>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</si>
  <si>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</si>
  <si>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</si>
  <si>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</si>
  <si>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</si>
  <si>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</si>
  <si>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Global Adjustment Other Charges Receivable</t>
  </si>
  <si>
    <t>Interest Receivable</t>
  </si>
  <si>
    <t>Prepayments</t>
  </si>
  <si>
    <t>Regulated Price Plan Variance</t>
  </si>
  <si>
    <t>Provision for Future Ontario Electricity Support Program Activity</t>
  </si>
  <si>
    <t>Provision for Future Rural or Remote Rate Protection Activity</t>
  </si>
  <si>
    <t>Market accounts - assets (Note 2)</t>
  </si>
  <si>
    <t>Market accounts - liabilities (Note 2)</t>
  </si>
  <si>
    <t>Accounts payable and accrued liabilities (Note 3)</t>
  </si>
  <si>
    <t>Rebates due to market participants (Note 4)</t>
  </si>
  <si>
    <t>Accumulated surplus from operations (Note 4)</t>
  </si>
  <si>
    <t>Debt  (Note 5)</t>
  </si>
  <si>
    <t>As at 
June 30, 2017</t>
  </si>
  <si>
    <t>Issue debt</t>
  </si>
  <si>
    <t>NET REMEASUREMENT GAINS FOR THE PERIOD</t>
  </si>
  <si>
    <t>SURPLUS/(DEFICIT)</t>
  </si>
  <si>
    <t>Surplus/(Deficit)</t>
  </si>
  <si>
    <t>Change in accumulated surplus/(deficit)</t>
  </si>
  <si>
    <t xml:space="preserve">   Unrealized foreign exchange (losses) for the period </t>
  </si>
  <si>
    <t>Core operations surplus/(deficit)</t>
  </si>
  <si>
    <t>ACCUMULATED SURPLUS FROM OPERATIONS, BEGINNING OF PERIOD</t>
  </si>
  <si>
    <t xml:space="preserve">ACCUMULATED SURPLUS FROM OPERATIONS, END OF PERIOD </t>
  </si>
  <si>
    <t>Core operations surplus/(deficit) before rebates</t>
  </si>
  <si>
    <t>Smart metering entity surplus/(deficit)</t>
  </si>
  <si>
    <t>Market Assets</t>
  </si>
  <si>
    <t>Market Liabilities</t>
  </si>
  <si>
    <t>September 30, 2017</t>
  </si>
  <si>
    <t>For the nine months ended September 30 (in thousands of Canadian dollars)</t>
  </si>
  <si>
    <t>As at 
September 30, 2017</t>
  </si>
  <si>
    <t>As at September 30, 2017 and December 31, 2016, the components of the IESO’s Accumulated Surplus were as follows:</t>
  </si>
  <si>
    <t>Unrecovered Global Adjustment Expenses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</si>
  <si>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</si>
  <si>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</si>
  <si>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Net Congestion Rent Payable</t>
  </si>
  <si>
    <t>Amounts due from market participants</t>
  </si>
  <si>
    <t>Amounts due to market participants</t>
  </si>
  <si>
    <t>Debt</t>
  </si>
  <si>
    <t>HST receivable</t>
  </si>
  <si>
    <t>Net Congestion Rent Receivable/Payable</t>
  </si>
  <si>
    <t>*PENDING</t>
  </si>
  <si>
    <t>Components of the market accounts are as follows:</t>
  </si>
  <si>
    <t>Cash, restricted for market accounts</t>
  </si>
  <si>
    <t>Interest receivable</t>
  </si>
  <si>
    <t>Other liabilities</t>
  </si>
  <si>
    <t>HST Receivable</t>
  </si>
  <si>
    <t>Unrecovered Global Adjustment expenses</t>
  </si>
  <si>
    <t>Provision for future Ontario Electricity Support Program activity</t>
  </si>
  <si>
    <t>Provision for future Rural or Remote Rate Protection activity</t>
  </si>
  <si>
    <t xml:space="preserve">As of January 1, 2016 the IESO changed its accounting policy regarding the recognition of market accounts assets and liabilities on the statement of financial position. 
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As at September 30, Deferred Global Adjustment Assets were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$577,379 thousand from customers. In addition, interest payable on the account decreased by $800 thousand. 
The FHP also shifted the cost of the Ontario Electricity Support Program (OESP) and most of the Rural or Remote Rate Protection (RRRP) program costs from ratepayers to taxpayer-funded programs. 
Prior to May 1 the balance of OESP funds collected and paid through the market was -$116,096 thousand. With the implementation of the FHP on May 1, 2017, only payments to OESP eligible customers are currently being made and the balance at September 30, 2017 was -$62,312 thousand, net of interest.
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
</t>
  </si>
  <si>
    <t>Deferred Global Adjustment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</si>
</sst>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8"/>
      <name val="Arial"/>
      <family val="2"/>
    </font>
    <font>
      <sz val="9"/>
      <color rgb="FFFF0000"/>
      <name val="Times New Roman"/>
      <family val="1"/>
    </font>
    <font>
      <b/>
      <sz val="8"/>
      <color rgb="FFFF0000"/>
      <name val="Arial"/>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81">
    <xf numFmtId="0" fontId="0"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15" fillId="0" borderId="0"/>
    <xf numFmtId="0" fontId="4" fillId="0" borderId="0"/>
    <xf numFmtId="0" fontId="4" fillId="0" borderId="0"/>
    <xf numFmtId="0" fontId="21"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75" fontId="6" fillId="0" borderId="0" applyFont="0" applyFill="0" applyBorder="0" applyAlignment="0" applyProtection="0"/>
    <xf numFmtId="165" fontId="6"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6" fillId="0" borderId="0" applyFont="0" applyFill="0" applyBorder="0" applyAlignment="0" applyProtection="0"/>
    <xf numFmtId="173" fontId="6" fillId="0" borderId="0" applyFont="0" applyFill="0" applyBorder="0" applyAlignment="0" applyProtection="0"/>
    <xf numFmtId="44" fontId="6"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6" fillId="0" borderId="0"/>
    <xf numFmtId="0" fontId="6" fillId="0" borderId="0"/>
    <xf numFmtId="0" fontId="3" fillId="0" borderId="0"/>
    <xf numFmtId="0" fontId="36" fillId="0" borderId="0"/>
    <xf numFmtId="0" fontId="3" fillId="0" borderId="0"/>
    <xf numFmtId="0" fontId="3" fillId="0" borderId="0"/>
    <xf numFmtId="9" fontId="6" fillId="0" borderId="0" applyFont="0" applyFill="0" applyBorder="0" applyAlignment="0" applyProtection="0"/>
    <xf numFmtId="43" fontId="42" fillId="0" borderId="0" applyFont="0" applyFill="0" applyBorder="0" applyAlignment="0" applyProtection="0"/>
    <xf numFmtId="0" fontId="42" fillId="0" borderId="0"/>
    <xf numFmtId="165"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01">
    <xf numFmtId="0" fontId="0" fillId="0" borderId="0" xfId="0"/>
    <xf numFmtId="0" fontId="5" fillId="0" borderId="0" xfId="0" applyFont="1"/>
    <xf numFmtId="0" fontId="6" fillId="0" borderId="0" xfId="0" applyFont="1"/>
    <xf numFmtId="0" fontId="10" fillId="0" borderId="0" xfId="0" applyFont="1" applyBorder="1" applyAlignment="1">
      <alignment horizontal="center"/>
    </xf>
    <xf numFmtId="0" fontId="6" fillId="0" borderId="0" xfId="0" applyFont="1" applyFill="1"/>
    <xf numFmtId="0" fontId="11" fillId="0" borderId="1" xfId="0" applyFont="1" applyFill="1" applyBorder="1" applyAlignment="1">
      <alignment horizontal="left"/>
    </xf>
    <xf numFmtId="0" fontId="11" fillId="0" borderId="1" xfId="0" quotePrefix="1" applyFont="1" applyFill="1" applyBorder="1" applyAlignment="1">
      <alignment horizontal="right"/>
    </xf>
    <xf numFmtId="0" fontId="11" fillId="0" borderId="0" xfId="0" applyFont="1" applyFill="1" applyBorder="1" applyAlignment="1">
      <alignment horizontal="left"/>
    </xf>
    <xf numFmtId="0" fontId="11" fillId="0" borderId="0" xfId="0" applyFont="1" applyFill="1" applyBorder="1" applyAlignment="1">
      <alignment horizontal="right"/>
    </xf>
    <xf numFmtId="165" fontId="11" fillId="0" borderId="0" xfId="1" applyNumberFormat="1" applyFont="1" applyFill="1" applyBorder="1" applyAlignment="1">
      <alignment horizontal="right" wrapText="1"/>
    </xf>
    <xf numFmtId="168" fontId="12" fillId="0" borderId="0" xfId="0" applyNumberFormat="1" applyFont="1" applyFill="1" applyBorder="1" applyAlignment="1">
      <alignment horizontal="left"/>
    </xf>
    <xf numFmtId="168" fontId="13" fillId="0" borderId="0" xfId="1" applyNumberFormat="1" applyFont="1" applyFill="1" applyBorder="1" applyAlignment="1">
      <alignment horizontal="right" wrapText="1"/>
    </xf>
    <xf numFmtId="168" fontId="6" fillId="0" borderId="0" xfId="0" applyNumberFormat="1" applyFont="1" applyFill="1" applyBorder="1"/>
    <xf numFmtId="168" fontId="6" fillId="0" borderId="0" xfId="0" quotePrefix="1" applyNumberFormat="1" applyFont="1" applyFill="1" applyBorder="1"/>
    <xf numFmtId="168" fontId="6" fillId="0" borderId="0" xfId="2" quotePrefix="1" applyNumberFormat="1" applyFont="1" applyFill="1" applyBorder="1"/>
    <xf numFmtId="168" fontId="12" fillId="0" borderId="2" xfId="0" applyNumberFormat="1" applyFont="1" applyFill="1" applyBorder="1"/>
    <xf numFmtId="168" fontId="13" fillId="0" borderId="0" xfId="0" applyNumberFormat="1" applyFont="1" applyFill="1" applyBorder="1" applyAlignment="1">
      <alignment horizontal="center"/>
    </xf>
    <xf numFmtId="169" fontId="13" fillId="0" borderId="0" xfId="1"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12" fillId="0" borderId="0" xfId="0" applyNumberFormat="1" applyFont="1" applyFill="1" applyBorder="1"/>
    <xf numFmtId="168" fontId="12" fillId="0" borderId="0" xfId="1" applyNumberFormat="1" applyFont="1" applyFill="1" applyBorder="1"/>
    <xf numFmtId="169" fontId="12" fillId="0" borderId="0" xfId="1" applyNumberFormat="1" applyFont="1" applyFill="1" applyBorder="1"/>
    <xf numFmtId="169" fontId="12" fillId="0" borderId="0" xfId="0" applyNumberFormat="1" applyFont="1" applyFill="1" applyBorder="1"/>
    <xf numFmtId="168" fontId="12" fillId="0" borderId="3" xfId="0" applyNumberFormat="1" applyFont="1" applyFill="1" applyBorder="1"/>
    <xf numFmtId="0" fontId="14" fillId="0" borderId="0" xfId="0" applyFont="1" applyFill="1" applyBorder="1" applyAlignment="1"/>
    <xf numFmtId="167" fontId="6" fillId="0" borderId="0" xfId="0" applyNumberFormat="1" applyFont="1" applyFill="1" applyBorder="1" applyAlignment="1"/>
    <xf numFmtId="165" fontId="6" fillId="0" borderId="0" xfId="1" applyNumberFormat="1" applyFont="1" applyFill="1" applyBorder="1" applyAlignment="1"/>
    <xf numFmtId="167" fontId="6" fillId="0" borderId="0" xfId="1" applyNumberFormat="1" applyFont="1" applyFill="1"/>
    <xf numFmtId="168" fontId="13" fillId="0" borderId="0" xfId="0" applyNumberFormat="1" applyFont="1" applyFill="1" applyBorder="1"/>
    <xf numFmtId="168" fontId="13" fillId="0" borderId="0" xfId="0" applyNumberFormat="1" applyFont="1" applyFill="1" applyBorder="1" applyAlignment="1">
      <alignment horizontal="right" wrapText="1"/>
    </xf>
    <xf numFmtId="168" fontId="6" fillId="0" borderId="1" xfId="0" quotePrefix="1" applyNumberFormat="1" applyFont="1" applyFill="1" applyBorder="1"/>
    <xf numFmtId="168" fontId="6" fillId="0" borderId="1" xfId="0" applyNumberFormat="1" applyFont="1" applyFill="1" applyBorder="1"/>
    <xf numFmtId="168" fontId="12" fillId="0" borderId="0" xfId="0" quotePrefix="1" applyNumberFormat="1" applyFont="1" applyFill="1" applyBorder="1"/>
    <xf numFmtId="168" fontId="6" fillId="0" borderId="0" xfId="1" applyNumberFormat="1" applyFont="1" applyFill="1" applyBorder="1" applyAlignment="1">
      <alignment horizontal="right" wrapText="1"/>
    </xf>
    <xf numFmtId="168" fontId="6" fillId="0" borderId="1" xfId="1" applyNumberFormat="1" applyFont="1" applyFill="1" applyBorder="1" applyAlignment="1">
      <alignment horizontal="right" wrapText="1"/>
    </xf>
    <xf numFmtId="167" fontId="13" fillId="0" borderId="0" xfId="1" applyNumberFormat="1" applyFont="1" applyFill="1" applyBorder="1" applyAlignment="1">
      <alignment horizontal="right" wrapText="1"/>
    </xf>
    <xf numFmtId="167" fontId="6" fillId="0" borderId="0" xfId="1" applyNumberFormat="1" applyFont="1" applyFill="1" applyBorder="1" applyAlignment="1">
      <alignment horizontal="right" wrapText="1"/>
    </xf>
    <xf numFmtId="167" fontId="6" fillId="0" borderId="1" xfId="0" applyNumberFormat="1" applyFont="1" applyFill="1" applyBorder="1" applyAlignment="1">
      <alignment horizontal="right" wrapText="1"/>
    </xf>
    <xf numFmtId="166" fontId="7" fillId="0" borderId="0" xfId="1" applyNumberFormat="1" applyFont="1" applyFill="1" applyBorder="1" applyAlignment="1">
      <alignment horizontal="center"/>
    </xf>
    <xf numFmtId="0" fontId="10" fillId="0" borderId="0" xfId="0" applyFont="1" applyFill="1" applyBorder="1" applyAlignment="1">
      <alignment horizontal="center"/>
    </xf>
    <xf numFmtId="0" fontId="6" fillId="0" borderId="0" xfId="0" applyFont="1" applyBorder="1"/>
    <xf numFmtId="0" fontId="6" fillId="0" borderId="0" xfId="0" applyFont="1" applyFill="1" applyBorder="1"/>
    <xf numFmtId="0" fontId="16" fillId="0" borderId="0" xfId="0" applyFont="1"/>
    <xf numFmtId="165" fontId="11" fillId="0" borderId="0" xfId="1" applyNumberFormat="1" applyFont="1" applyFill="1" applyBorder="1" applyAlignment="1">
      <alignment horizontal="center" wrapText="1"/>
    </xf>
    <xf numFmtId="165" fontId="13" fillId="0" borderId="0" xfId="1" applyNumberFormat="1" applyFont="1" applyFill="1" applyBorder="1" applyAlignment="1">
      <alignment horizontal="right" wrapText="1"/>
    </xf>
    <xf numFmtId="0" fontId="8" fillId="0" borderId="0" xfId="0" applyFont="1" applyFill="1" applyBorder="1"/>
    <xf numFmtId="167" fontId="12" fillId="0" borderId="0" xfId="0" applyNumberFormat="1" applyFont="1" applyFill="1" applyBorder="1"/>
    <xf numFmtId="167" fontId="12" fillId="0" borderId="1" xfId="1" applyNumberFormat="1" applyFont="1" applyFill="1" applyBorder="1" applyAlignment="1">
      <alignment horizontal="right" wrapText="1"/>
    </xf>
    <xf numFmtId="0" fontId="13" fillId="0" borderId="0" xfId="0" applyFont="1"/>
    <xf numFmtId="167" fontId="6" fillId="0" borderId="0" xfId="0" applyNumberFormat="1" applyFont="1" applyFill="1" applyBorder="1"/>
    <xf numFmtId="170" fontId="13" fillId="0" borderId="0" xfId="1" applyNumberFormat="1" applyFont="1" applyFill="1" applyBorder="1" applyAlignment="1">
      <alignment horizontal="right" wrapText="1"/>
    </xf>
    <xf numFmtId="167" fontId="6" fillId="0" borderId="0" xfId="1" applyNumberFormat="1" applyFont="1" applyFill="1" applyBorder="1"/>
    <xf numFmtId="166" fontId="12" fillId="0" borderId="2" xfId="1" applyNumberFormat="1" applyFont="1" applyFill="1" applyBorder="1" applyAlignment="1"/>
    <xf numFmtId="167" fontId="12" fillId="0" borderId="2" xfId="1" applyNumberFormat="1" applyFont="1" applyFill="1" applyBorder="1"/>
    <xf numFmtId="167" fontId="13" fillId="0" borderId="0" xfId="1" applyNumberFormat="1" applyFont="1" applyFill="1" applyBorder="1"/>
    <xf numFmtId="167" fontId="6" fillId="0" borderId="0" xfId="1" applyNumberFormat="1" applyFont="1"/>
    <xf numFmtId="166" fontId="12" fillId="0" borderId="0" xfId="1" applyNumberFormat="1" applyFont="1" applyFill="1" applyBorder="1" applyAlignment="1"/>
    <xf numFmtId="167" fontId="12" fillId="0" borderId="2" xfId="0" applyNumberFormat="1" applyFont="1" applyFill="1" applyBorder="1"/>
    <xf numFmtId="167" fontId="13" fillId="0" borderId="0" xfId="0" applyNumberFormat="1" applyFont="1" applyFill="1" applyBorder="1"/>
    <xf numFmtId="167" fontId="12" fillId="0" borderId="3" xfId="0" applyNumberFormat="1" applyFont="1" applyFill="1" applyBorder="1"/>
    <xf numFmtId="167" fontId="12" fillId="0" borderId="3" xfId="1" applyNumberFormat="1" applyFont="1" applyFill="1" applyBorder="1"/>
    <xf numFmtId="0" fontId="6" fillId="0" borderId="0" xfId="0" applyFont="1" applyAlignment="1">
      <alignment horizontal="right"/>
    </xf>
    <xf numFmtId="164" fontId="6" fillId="0" borderId="0" xfId="0" applyNumberFormat="1" applyFont="1" applyFill="1"/>
    <xf numFmtId="164" fontId="6" fillId="0" borderId="0" xfId="0" applyNumberFormat="1" applyFont="1"/>
    <xf numFmtId="0" fontId="6" fillId="0" borderId="0" xfId="0" quotePrefix="1" applyFont="1" applyAlignment="1">
      <alignment horizontal="right"/>
    </xf>
    <xf numFmtId="170" fontId="6" fillId="0" borderId="0" xfId="1" applyNumberFormat="1" applyFont="1" applyFill="1"/>
    <xf numFmtId="43" fontId="6" fillId="0" borderId="0" xfId="0" applyNumberFormat="1" applyFont="1"/>
    <xf numFmtId="167" fontId="6" fillId="0" borderId="0" xfId="1" quotePrefix="1" applyNumberFormat="1" applyFont="1" applyFill="1" applyBorder="1" applyAlignment="1">
      <alignment horizontal="right" wrapText="1"/>
    </xf>
    <xf numFmtId="167" fontId="6" fillId="0" borderId="0" xfId="1" applyNumberFormat="1" applyFont="1" applyFill="1" applyBorder="1" applyAlignment="1">
      <alignment horizontal="center"/>
    </xf>
    <xf numFmtId="167" fontId="6" fillId="0" borderId="0" xfId="1" applyNumberFormat="1" applyFont="1" applyFill="1" applyBorder="1" applyAlignment="1"/>
    <xf numFmtId="0" fontId="17" fillId="0" borderId="0" xfId="0" quotePrefix="1" applyFont="1" applyFill="1" applyBorder="1" applyAlignment="1"/>
    <xf numFmtId="0" fontId="17" fillId="0" borderId="0" xfId="0" applyFont="1" applyFill="1" applyBorder="1" applyAlignment="1"/>
    <xf numFmtId="0" fontId="18" fillId="0" borderId="1" xfId="0" quotePrefix="1" applyFont="1" applyFill="1" applyBorder="1" applyAlignment="1"/>
    <xf numFmtId="166" fontId="11" fillId="0" borderId="1" xfId="1" quotePrefix="1" applyNumberFormat="1" applyFont="1" applyFill="1" applyBorder="1" applyAlignment="1">
      <alignment horizontal="right" wrapText="1"/>
    </xf>
    <xf numFmtId="0" fontId="18" fillId="0" borderId="0" xfId="0" applyFont="1" applyFill="1" applyBorder="1" applyAlignment="1"/>
    <xf numFmtId="0" fontId="19" fillId="0" borderId="0" xfId="0" applyFont="1" applyFill="1" applyBorder="1" applyAlignment="1">
      <alignment horizontal="center"/>
    </xf>
    <xf numFmtId="166" fontId="13" fillId="0" borderId="0" xfId="1" quotePrefix="1" applyNumberFormat="1" applyFont="1" applyFill="1" applyBorder="1" applyAlignment="1">
      <alignment horizontal="right" wrapText="1"/>
    </xf>
    <xf numFmtId="0" fontId="20" fillId="0" borderId="0" xfId="0" quotePrefix="1" applyFont="1" applyFill="1" applyBorder="1" applyAlignment="1"/>
    <xf numFmtId="0" fontId="12" fillId="0" borderId="0" xfId="0" quotePrefix="1" applyFont="1" applyFill="1" applyBorder="1" applyAlignment="1">
      <alignment horizontal="left"/>
    </xf>
    <xf numFmtId="0" fontId="12" fillId="0" borderId="0" xfId="0" applyFont="1" applyFill="1" applyBorder="1" applyAlignment="1">
      <alignment horizontal="left"/>
    </xf>
    <xf numFmtId="0" fontId="20" fillId="0" borderId="0" xfId="0" applyFont="1" applyFill="1" applyBorder="1" applyAlignment="1"/>
    <xf numFmtId="0" fontId="21" fillId="0" borderId="0" xfId="0" quotePrefix="1" applyFont="1" applyFill="1" applyBorder="1" applyAlignment="1"/>
    <xf numFmtId="166" fontId="6" fillId="0" borderId="0" xfId="1" quotePrefix="1" applyNumberFormat="1" applyFont="1" applyFill="1" applyBorder="1" applyAlignment="1"/>
    <xf numFmtId="0" fontId="21" fillId="0" borderId="0" xfId="0" applyFont="1" applyFill="1" applyBorder="1" applyAlignment="1"/>
    <xf numFmtId="166" fontId="13" fillId="0" borderId="0" xfId="1" quotePrefix="1" applyNumberFormat="1" applyFont="1" applyFill="1" applyBorder="1" applyAlignment="1"/>
    <xf numFmtId="166" fontId="12" fillId="0" borderId="2" xfId="1" quotePrefix="1" applyNumberFormat="1" applyFont="1" applyFill="1" applyBorder="1" applyAlignment="1"/>
    <xf numFmtId="167" fontId="12" fillId="0" borderId="2" xfId="1" applyNumberFormat="1" applyFont="1" applyFill="1" applyBorder="1" applyAlignment="1">
      <alignment horizontal="center"/>
    </xf>
    <xf numFmtId="0" fontId="12" fillId="0" borderId="0" xfId="0" applyFont="1" applyFill="1" applyBorder="1" applyAlignment="1"/>
    <xf numFmtId="167" fontId="22" fillId="0" borderId="0" xfId="1" applyNumberFormat="1" applyFont="1" applyFill="1" applyBorder="1" applyAlignment="1">
      <alignment horizontal="center"/>
    </xf>
    <xf numFmtId="166" fontId="12" fillId="0" borderId="0" xfId="1" quotePrefix="1" applyNumberFormat="1" applyFont="1" applyFill="1" applyBorder="1" applyAlignment="1"/>
    <xf numFmtId="167" fontId="23" fillId="0" borderId="0" xfId="1" applyNumberFormat="1" applyFont="1" applyFill="1" applyBorder="1" applyAlignment="1">
      <alignment horizontal="center"/>
    </xf>
    <xf numFmtId="166" fontId="6" fillId="0" borderId="0" xfId="1" applyNumberFormat="1" applyFont="1" applyFill="1" applyBorder="1" applyAlignment="1"/>
    <xf numFmtId="166" fontId="13" fillId="0" borderId="0" xfId="1" applyNumberFormat="1" applyFont="1" applyFill="1" applyBorder="1" applyAlignment="1"/>
    <xf numFmtId="167" fontId="12" fillId="0" borderId="0" xfId="1" applyNumberFormat="1" applyFont="1" applyFill="1" applyBorder="1" applyAlignment="1">
      <alignment horizontal="center"/>
    </xf>
    <xf numFmtId="167" fontId="13" fillId="0" borderId="0" xfId="1" applyNumberFormat="1" applyFont="1" applyFill="1" applyBorder="1" applyAlignment="1">
      <alignment horizontal="center"/>
    </xf>
    <xf numFmtId="167" fontId="11" fillId="0" borderId="0" xfId="1" quotePrefix="1" applyNumberFormat="1" applyFont="1" applyFill="1" applyBorder="1" applyAlignment="1">
      <alignment horizontal="right" wrapText="1"/>
    </xf>
    <xf numFmtId="166" fontId="12" fillId="0" borderId="3" xfId="1" quotePrefix="1" applyNumberFormat="1" applyFont="1" applyFill="1" applyBorder="1" applyAlignment="1"/>
    <xf numFmtId="167" fontId="13" fillId="0" borderId="0" xfId="1" applyNumberFormat="1" applyFont="1" applyFill="1" applyBorder="1" applyAlignment="1"/>
    <xf numFmtId="0" fontId="6" fillId="0" borderId="0" xfId="0" applyFont="1" applyFill="1" applyBorder="1" applyAlignment="1"/>
    <xf numFmtId="165" fontId="25" fillId="0" borderId="0" xfId="1" applyNumberFormat="1" applyFont="1" applyFill="1" applyBorder="1" applyAlignment="1">
      <alignment horizontal="center" wrapText="1"/>
    </xf>
    <xf numFmtId="0" fontId="11" fillId="0" borderId="1" xfId="0" applyFont="1" applyFill="1" applyBorder="1" applyAlignment="1">
      <alignment horizontal="right"/>
    </xf>
    <xf numFmtId="164" fontId="6" fillId="0" borderId="0" xfId="0" applyNumberFormat="1" applyFont="1" applyFill="1" applyBorder="1"/>
    <xf numFmtId="170" fontId="6" fillId="0" borderId="0" xfId="0" applyNumberFormat="1" applyFont="1" applyFill="1" applyBorder="1"/>
    <xf numFmtId="0" fontId="13" fillId="0" borderId="3" xfId="0" applyFont="1" applyBorder="1"/>
    <xf numFmtId="164" fontId="12" fillId="0" borderId="0" xfId="0" applyNumberFormat="1" applyFont="1" applyFill="1" applyBorder="1"/>
    <xf numFmtId="0" fontId="12" fillId="0" borderId="3" xfId="0" applyFont="1" applyBorder="1"/>
    <xf numFmtId="167" fontId="6" fillId="0" borderId="0" xfId="1" applyNumberFormat="1" applyBorder="1"/>
    <xf numFmtId="164" fontId="0" fillId="0" borderId="0" xfId="1" applyNumberFormat="1" applyFont="1"/>
    <xf numFmtId="165" fontId="6" fillId="0" borderId="0" xfId="1" applyFont="1" applyFill="1"/>
    <xf numFmtId="165" fontId="6" fillId="0" borderId="0" xfId="1" applyFont="1"/>
    <xf numFmtId="166" fontId="7" fillId="0" borderId="0" xfId="1" applyNumberFormat="1" applyFont="1" applyFill="1" applyAlignment="1">
      <alignment horizontal="center"/>
    </xf>
    <xf numFmtId="0" fontId="18" fillId="0" borderId="0" xfId="0" applyFont="1"/>
    <xf numFmtId="0" fontId="21" fillId="0" borderId="0" xfId="0" applyFont="1"/>
    <xf numFmtId="0" fontId="21" fillId="0" borderId="0" xfId="0" quotePrefix="1" applyFont="1"/>
    <xf numFmtId="167" fontId="21" fillId="0" borderId="0" xfId="1" applyNumberFormat="1" applyFont="1" applyFill="1"/>
    <xf numFmtId="0" fontId="5" fillId="0" borderId="0" xfId="0" applyFont="1" applyFill="1" applyBorder="1"/>
    <xf numFmtId="171" fontId="18" fillId="0" borderId="0" xfId="0" applyNumberFormat="1" applyFont="1" applyFill="1" applyBorder="1"/>
    <xf numFmtId="0" fontId="26" fillId="0" borderId="0" xfId="0" applyFont="1" applyFill="1" applyBorder="1"/>
    <xf numFmtId="0" fontId="5" fillId="0" borderId="0" xfId="0" quotePrefix="1" applyFont="1" applyFill="1" applyBorder="1"/>
    <xf numFmtId="0" fontId="12" fillId="0" borderId="0" xfId="0" quotePrefix="1" applyFont="1" applyFill="1" applyBorder="1"/>
    <xf numFmtId="171" fontId="20" fillId="0" borderId="0" xfId="0" applyNumberFormat="1" applyFont="1" applyFill="1" applyBorder="1"/>
    <xf numFmtId="167" fontId="20" fillId="0" borderId="0" xfId="1" applyNumberFormat="1" applyFont="1" applyFill="1" applyBorder="1"/>
    <xf numFmtId="0" fontId="12" fillId="0" borderId="0" xfId="0" applyFont="1" applyFill="1" applyBorder="1"/>
    <xf numFmtId="0" fontId="6" fillId="0" borderId="0" xfId="0" quotePrefix="1" applyFont="1" applyFill="1" applyBorder="1"/>
    <xf numFmtId="0" fontId="8" fillId="0" borderId="0" xfId="0" quotePrefix="1" applyFont="1" applyFill="1" applyBorder="1"/>
    <xf numFmtId="0" fontId="21" fillId="0" borderId="0" xfId="0" applyFont="1" applyFill="1"/>
    <xf numFmtId="0" fontId="21" fillId="0" borderId="2" xfId="0" applyFont="1" applyFill="1" applyBorder="1"/>
    <xf numFmtId="0" fontId="6" fillId="0" borderId="2" xfId="0" quotePrefix="1" applyFont="1" applyFill="1" applyBorder="1"/>
    <xf numFmtId="0" fontId="6" fillId="0" borderId="2" xfId="0" applyFont="1" applyFill="1" applyBorder="1"/>
    <xf numFmtId="167" fontId="6" fillId="0" borderId="2" xfId="1" applyNumberFormat="1" applyFont="1" applyFill="1" applyBorder="1"/>
    <xf numFmtId="170" fontId="6" fillId="0" borderId="0" xfId="1" applyNumberFormat="1" applyFont="1" applyFill="1" applyBorder="1"/>
    <xf numFmtId="0" fontId="27" fillId="0" borderId="0" xfId="0" applyFont="1" applyFill="1" applyBorder="1"/>
    <xf numFmtId="0" fontId="27" fillId="0" borderId="0" xfId="0" quotePrefix="1" applyFont="1" applyFill="1" applyBorder="1"/>
    <xf numFmtId="167" fontId="6" fillId="0" borderId="2" xfId="1" applyNumberFormat="1" applyFont="1" applyFill="1" applyBorder="1" applyAlignment="1">
      <alignment horizontal="center"/>
    </xf>
    <xf numFmtId="172" fontId="6" fillId="0" borderId="0" xfId="1" applyNumberFormat="1" applyFont="1" applyFill="1" applyBorder="1"/>
    <xf numFmtId="0" fontId="6" fillId="0" borderId="0" xfId="0" quotePrefix="1" applyFont="1"/>
    <xf numFmtId="0" fontId="12" fillId="0" borderId="2" xfId="0" quotePrefix="1" applyFont="1" applyFill="1" applyBorder="1"/>
    <xf numFmtId="0" fontId="8" fillId="0" borderId="2" xfId="0" applyFont="1" applyFill="1" applyBorder="1"/>
    <xf numFmtId="0" fontId="20" fillId="0" borderId="0" xfId="0" applyFont="1" applyFill="1" applyBorder="1"/>
    <xf numFmtId="172" fontId="20" fillId="0" borderId="0" xfId="1" applyNumberFormat="1" applyFont="1" applyFill="1" applyBorder="1"/>
    <xf numFmtId="0" fontId="13" fillId="0" borderId="0" xfId="0" applyFont="1" applyFill="1" applyBorder="1"/>
    <xf numFmtId="0" fontId="12" fillId="0" borderId="2" xfId="0" applyFont="1" applyFill="1" applyBorder="1"/>
    <xf numFmtId="171" fontId="8" fillId="0" borderId="0" xfId="0" applyNumberFormat="1" applyFont="1" applyFill="1" applyBorder="1"/>
    <xf numFmtId="0" fontId="12" fillId="0" borderId="3" xfId="0" applyFont="1" applyFill="1" applyBorder="1"/>
    <xf numFmtId="0" fontId="8" fillId="0" borderId="3" xfId="0" applyFont="1" applyFill="1" applyBorder="1"/>
    <xf numFmtId="171" fontId="8" fillId="0" borderId="3" xfId="0" applyNumberFormat="1" applyFont="1" applyFill="1" applyBorder="1"/>
    <xf numFmtId="0" fontId="18" fillId="0" borderId="0" xfId="0" applyFont="1" applyFill="1" applyBorder="1"/>
    <xf numFmtId="171" fontId="18" fillId="0" borderId="0" xfId="0" applyNumberFormat="1" applyFont="1"/>
    <xf numFmtId="170" fontId="18" fillId="0" borderId="0" xfId="1" applyNumberFormat="1" applyFont="1" applyFill="1"/>
    <xf numFmtId="167" fontId="18" fillId="0" borderId="0" xfId="1" applyNumberFormat="1" applyFont="1" applyFill="1"/>
    <xf numFmtId="0" fontId="0" fillId="0" borderId="0" xfId="0" applyFill="1"/>
    <xf numFmtId="0" fontId="5" fillId="0" borderId="0" xfId="0" applyFont="1" applyFill="1"/>
    <xf numFmtId="167" fontId="8" fillId="0" borderId="0" xfId="1" applyNumberFormat="1" applyFont="1" applyFill="1"/>
    <xf numFmtId="165" fontId="6" fillId="0" borderId="0" xfId="1" applyNumberFormat="1" applyFont="1" applyFill="1"/>
    <xf numFmtId="166" fontId="24" fillId="0" borderId="0" xfId="1" applyNumberFormat="1" applyFont="1" applyFill="1" applyBorder="1" applyAlignment="1"/>
    <xf numFmtId="166" fontId="7" fillId="0" borderId="0" xfId="1" applyNumberFormat="1" applyFont="1" applyFill="1" applyBorder="1" applyAlignment="1">
      <alignment horizontal="center"/>
    </xf>
    <xf numFmtId="166" fontId="7" fillId="0" borderId="0" xfId="1" quotePrefix="1" applyNumberFormat="1" applyFont="1" applyAlignment="1">
      <alignment horizontal="center"/>
    </xf>
    <xf numFmtId="166" fontId="7" fillId="0" borderId="0" xfId="1" applyNumberFormat="1" applyFont="1" applyAlignment="1">
      <alignment horizontal="center"/>
    </xf>
    <xf numFmtId="167" fontId="6" fillId="0" borderId="0" xfId="1" quotePrefix="1" applyNumberFormat="1" applyFont="1" applyFill="1" applyBorder="1"/>
    <xf numFmtId="167" fontId="6" fillId="0" borderId="1" xfId="1" applyNumberFormat="1" applyFont="1" applyFill="1" applyBorder="1"/>
    <xf numFmtId="167" fontId="12" fillId="0" borderId="0" xfId="1" applyNumberFormat="1" applyFont="1" applyFill="1" applyBorder="1"/>
    <xf numFmtId="167" fontId="12" fillId="0" borderId="2" xfId="1" applyNumberFormat="1" applyFont="1" applyFill="1" applyBorder="1" applyAlignment="1">
      <alignment horizontal="right" wrapText="1"/>
    </xf>
    <xf numFmtId="167" fontId="6" fillId="0" borderId="1" xfId="1" applyNumberFormat="1" applyFont="1" applyFill="1" applyBorder="1" applyAlignment="1">
      <alignment horizontal="right" wrapText="1"/>
    </xf>
    <xf numFmtId="167" fontId="13" fillId="0" borderId="0" xfId="1" quotePrefix="1" applyNumberFormat="1" applyFont="1" applyFill="1" applyBorder="1"/>
    <xf numFmtId="167" fontId="6" fillId="0" borderId="1" xfId="1" quotePrefix="1" applyNumberFormat="1" applyFont="1" applyFill="1" applyBorder="1"/>
    <xf numFmtId="167" fontId="12" fillId="0" borderId="0" xfId="0" applyNumberFormat="1" applyFont="1" applyFill="1" applyBorder="1" applyAlignment="1"/>
    <xf numFmtId="167" fontId="12" fillId="0" borderId="0" xfId="1" applyNumberFormat="1" applyFont="1" applyFill="1" applyBorder="1" applyAlignment="1"/>
    <xf numFmtId="167" fontId="12" fillId="0" borderId="0" xfId="0" applyNumberFormat="1" applyFont="1" applyFill="1" applyBorder="1" applyAlignment="1">
      <alignment horizontal="left"/>
    </xf>
    <xf numFmtId="166" fontId="11" fillId="0" borderId="0" xfId="1" applyNumberFormat="1" applyFont="1" applyFill="1" applyBorder="1" applyAlignment="1">
      <alignment wrapText="1"/>
    </xf>
    <xf numFmtId="0" fontId="28" fillId="0" borderId="0" xfId="2" applyFont="1" applyAlignment="1">
      <alignment vertical="center"/>
    </xf>
    <xf numFmtId="0" fontId="6" fillId="0" borderId="0" xfId="2"/>
    <xf numFmtId="0" fontId="21" fillId="0" borderId="0" xfId="2" applyFont="1" applyAlignment="1">
      <alignment vertical="center"/>
    </xf>
    <xf numFmtId="49" fontId="21" fillId="0" borderId="0" xfId="2" applyNumberFormat="1" applyFont="1" applyAlignment="1">
      <alignment vertical="center"/>
    </xf>
    <xf numFmtId="0" fontId="29" fillId="0" borderId="0" xfId="2" applyFont="1" applyAlignment="1">
      <alignment horizontal="left" vertical="center" indent="2"/>
    </xf>
    <xf numFmtId="0" fontId="21"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6" fillId="0" borderId="0" xfId="2" applyNumberFormat="1"/>
    <xf numFmtId="49" fontId="31" fillId="0" borderId="1" xfId="2" applyNumberFormat="1" applyFont="1" applyBorder="1" applyAlignment="1">
      <alignment horizontal="right" vertical="center" wrapText="1"/>
    </xf>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168" fontId="32" fillId="2" borderId="1" xfId="2" applyNumberFormat="1" applyFont="1" applyFill="1" applyBorder="1" applyAlignment="1">
      <alignment horizontal="right" vertical="center"/>
    </xf>
    <xf numFmtId="0" fontId="21" fillId="0" borderId="0" xfId="2" applyFont="1" applyAlignment="1">
      <alignment horizontal="justify" vertical="center"/>
    </xf>
    <xf numFmtId="0" fontId="21"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7" fillId="0" borderId="0" xfId="1" applyNumberFormat="1" applyFont="1" applyBorder="1" applyAlignment="1"/>
    <xf numFmtId="166" fontId="7" fillId="0" borderId="0" xfId="1" quotePrefix="1" applyNumberFormat="1" applyFont="1" applyAlignment="1"/>
    <xf numFmtId="168" fontId="6" fillId="0" borderId="1" xfId="0" applyNumberFormat="1" applyFont="1" applyFill="1" applyBorder="1" applyAlignment="1">
      <alignment horizontal="right" wrapText="1"/>
    </xf>
    <xf numFmtId="167" fontId="21" fillId="0" borderId="0" xfId="0" applyNumberFormat="1" applyFont="1" applyFill="1" applyBorder="1" applyAlignment="1"/>
    <xf numFmtId="167" fontId="0" fillId="0" borderId="0" xfId="0" applyNumberFormat="1"/>
    <xf numFmtId="166" fontId="7" fillId="0" borderId="0" xfId="1" applyNumberFormat="1" applyFont="1" applyFill="1" applyBorder="1" applyAlignment="1">
      <alignment horizontal="center"/>
    </xf>
    <xf numFmtId="0" fontId="35" fillId="0" borderId="0" xfId="0" applyFont="1" applyFill="1" applyBorder="1" applyAlignment="1"/>
    <xf numFmtId="168" fontId="12" fillId="0" borderId="4" xfId="1" applyNumberFormat="1" applyFont="1" applyFill="1" applyBorder="1" applyAlignment="1">
      <alignment horizontal="right" wrapText="1"/>
    </xf>
    <xf numFmtId="0" fontId="6" fillId="0" borderId="0" xfId="0" quotePrefix="1" applyFont="1" applyFill="1"/>
    <xf numFmtId="165" fontId="6" fillId="0" borderId="0" xfId="1" quotePrefix="1" applyFont="1" applyFill="1"/>
    <xf numFmtId="168" fontId="12" fillId="0" borderId="2" xfId="0" applyNumberFormat="1" applyFont="1" applyFill="1" applyBorder="1" applyAlignment="1">
      <alignment horizontal="left"/>
    </xf>
    <xf numFmtId="168" fontId="13" fillId="0" borderId="2" xfId="0" quotePrefix="1" applyNumberFormat="1" applyFont="1" applyFill="1" applyBorder="1"/>
    <xf numFmtId="168" fontId="13" fillId="0" borderId="2" xfId="0" applyNumberFormat="1" applyFont="1" applyFill="1" applyBorder="1"/>
    <xf numFmtId="168" fontId="13" fillId="0" borderId="4" xfId="0" applyNumberFormat="1" applyFont="1" applyFill="1" applyBorder="1"/>
    <xf numFmtId="168" fontId="12" fillId="0" borderId="2" xfId="0" quotePrefix="1" applyNumberFormat="1" applyFont="1" applyFill="1" applyBorder="1"/>
    <xf numFmtId="167" fontId="12" fillId="0" borderId="1" xfId="0" applyNumberFormat="1" applyFont="1" applyFill="1" applyBorder="1"/>
    <xf numFmtId="0" fontId="11" fillId="0" borderId="1" xfId="2" quotePrefix="1" applyFont="1" applyFill="1" applyBorder="1" applyAlignment="1">
      <alignment horizontal="left"/>
    </xf>
    <xf numFmtId="0" fontId="16" fillId="0" borderId="1" xfId="2" applyFont="1" applyFill="1" applyBorder="1" applyAlignment="1">
      <alignment horizontal="left"/>
    </xf>
    <xf numFmtId="0" fontId="11" fillId="0" borderId="0" xfId="0" quotePrefix="1" applyFont="1" applyFill="1" applyBorder="1" applyAlignment="1">
      <alignment horizontal="left"/>
    </xf>
    <xf numFmtId="0" fontId="18" fillId="0" borderId="0" xfId="0" quotePrefix="1" applyFont="1" applyFill="1" applyBorder="1" applyAlignment="1"/>
    <xf numFmtId="166" fontId="11" fillId="0" borderId="0" xfId="1" quotePrefix="1" applyNumberFormat="1" applyFont="1" applyFill="1" applyBorder="1" applyAlignment="1">
      <alignment horizontal="right" wrapText="1"/>
    </xf>
    <xf numFmtId="0" fontId="11" fillId="0" borderId="0" xfId="0" quotePrefix="1" applyFont="1" applyFill="1" applyBorder="1" applyAlignment="1">
      <alignment horizontal="right"/>
    </xf>
    <xf numFmtId="0" fontId="18" fillId="0" borderId="1" xfId="0" applyFont="1" applyFill="1" applyBorder="1" applyAlignment="1"/>
    <xf numFmtId="0" fontId="6" fillId="0" borderId="1" xfId="0" applyFont="1" applyFill="1" applyBorder="1"/>
    <xf numFmtId="0" fontId="0" fillId="0" borderId="1" xfId="0" applyBorder="1"/>
    <xf numFmtId="165" fontId="11" fillId="0" borderId="1" xfId="1" applyNumberFormat="1" applyFont="1" applyFill="1" applyBorder="1" applyAlignment="1">
      <alignment horizontal="right" wrapText="1"/>
    </xf>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6" fillId="0" borderId="0" xfId="2" applyFill="1"/>
    <xf numFmtId="0" fontId="21" fillId="0" borderId="0" xfId="2" applyFont="1" applyFill="1" applyAlignment="1">
      <alignment vertical="center"/>
    </xf>
    <xf numFmtId="0" fontId="21" fillId="0" borderId="0" xfId="2" applyFont="1" applyFill="1" applyAlignment="1">
      <alignment horizontal="left" vertical="center" wrapText="1"/>
    </xf>
    <xf numFmtId="167" fontId="6" fillId="0" borderId="0" xfId="1" quotePrefix="1" applyNumberFormat="1" applyFont="1" applyFill="1" applyBorder="1"/>
    <xf numFmtId="167" fontId="0" fillId="3" borderId="0" xfId="0" applyNumberFormat="1" applyFill="1"/>
    <xf numFmtId="165" fontId="31" fillId="0" borderId="0" xfId="1" applyFont="1" applyAlignment="1">
      <alignment horizontal="right" vertical="center"/>
    </xf>
    <xf numFmtId="167" fontId="17" fillId="0" borderId="0" xfId="0" applyNumberFormat="1" applyFont="1" applyFill="1" applyBorder="1" applyAlignment="1"/>
    <xf numFmtId="0" fontId="43" fillId="0" borderId="0" xfId="0" applyFont="1"/>
    <xf numFmtId="167" fontId="13" fillId="0" borderId="2" xfId="1" quotePrefix="1" applyNumberFormat="1" applyFont="1" applyFill="1" applyBorder="1"/>
    <xf numFmtId="167" fontId="6" fillId="0" borderId="0" xfId="1" applyNumberFormat="1" applyFont="1" applyFill="1" applyBorder="1" applyAlignment="1">
      <alignment horizontal="center" wrapText="1"/>
    </xf>
    <xf numFmtId="167" fontId="6" fillId="0" borderId="0" xfId="0" applyNumberFormat="1" applyFont="1"/>
    <xf numFmtId="167" fontId="12" fillId="0" borderId="3" xfId="1" applyNumberFormat="1" applyFont="1" applyFill="1" applyBorder="1" applyAlignment="1">
      <alignment horizontal="center"/>
    </xf>
    <xf numFmtId="0" fontId="32" fillId="0" borderId="0" xfId="2" applyFont="1" applyFill="1" applyBorder="1" applyAlignment="1">
      <alignment vertical="center" wrapText="1"/>
    </xf>
    <xf numFmtId="165" fontId="32" fillId="0" borderId="0" xfId="1" applyFont="1" applyFill="1" applyBorder="1" applyAlignment="1">
      <alignment horizontal="right" vertical="center"/>
    </xf>
    <xf numFmtId="167" fontId="32" fillId="2" borderId="2" xfId="1" applyNumberFormat="1" applyFont="1" applyFill="1" applyBorder="1" applyAlignment="1">
      <alignment horizontal="right" vertical="center"/>
    </xf>
    <xf numFmtId="168" fontId="6" fillId="0" borderId="0" xfId="2" applyNumberFormat="1"/>
    <xf numFmtId="165" fontId="31" fillId="0" borderId="0" xfId="1" applyFont="1" applyBorder="1" applyAlignment="1">
      <alignment horizontal="right" vertical="center"/>
    </xf>
    <xf numFmtId="0" fontId="31" fillId="0" borderId="0" xfId="2" quotePrefix="1" applyFont="1" applyAlignment="1">
      <alignment vertical="center" wrapText="1"/>
    </xf>
    <xf numFmtId="0" fontId="32" fillId="2" borderId="2" xfId="2" quotePrefix="1" applyFont="1" applyFill="1" applyBorder="1" applyAlignment="1">
      <alignment vertical="center" wrapText="1"/>
    </xf>
    <xf numFmtId="168" fontId="12" fillId="0" borderId="3" xfId="1" applyNumberFormat="1" applyFont="1" applyFill="1" applyBorder="1"/>
    <xf numFmtId="167" fontId="13" fillId="0" borderId="3" xfId="1" applyNumberFormat="1" applyFont="1" applyFill="1" applyBorder="1" applyAlignment="1">
      <alignment horizontal="right" wrapText="1"/>
    </xf>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167" fontId="6" fillId="0" borderId="0" xfId="1" applyNumberFormat="1" applyFont="1" applyFill="1" applyBorder="1"/>
    <xf numFmtId="0" fontId="43" fillId="0" borderId="0" xfId="2" applyFont="1"/>
    <xf numFmtId="166" fontId="34" fillId="0" borderId="0" xfId="1" applyNumberFormat="1" applyFont="1" applyBorder="1" applyAlignme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6" fillId="0" borderId="0" xfId="0" applyNumberFormat="1" applyFont="1" applyFill="1" applyBorder="1"/>
    <xf numFmtId="167" fontId="6" fillId="0" borderId="0" xfId="1" applyNumberFormat="1" applyFont="1" applyFill="1" applyBorder="1"/>
    <xf numFmtId="0" fontId="44" fillId="0" borderId="0" xfId="2" applyFont="1"/>
    <xf numFmtId="168" fontId="44" fillId="0" borderId="0" xfId="2" applyNumberFormat="1" applyFont="1"/>
    <xf numFmtId="168" fontId="45" fillId="0" borderId="0" xfId="2" applyNumberFormat="1" applyFont="1" applyBorder="1" applyAlignment="1">
      <alignment horizontal="right" vertical="center"/>
    </xf>
    <xf numFmtId="0" fontId="31" fillId="0" borderId="0" xfId="2" quotePrefix="1" applyFont="1" applyFill="1" applyAlignment="1">
      <alignment vertical="center" wrapText="1"/>
    </xf>
    <xf numFmtId="168" fontId="31" fillId="0" borderId="0" xfId="2" applyNumberFormat="1" applyFont="1" applyFill="1" applyBorder="1" applyAlignment="1">
      <alignment horizontal="right" vertical="center"/>
    </xf>
    <xf numFmtId="49" fontId="6" fillId="0" borderId="0" xfId="2" applyNumberFormat="1" applyFill="1"/>
    <xf numFmtId="0" fontId="44" fillId="0" borderId="0" xfId="2" applyFont="1" applyFill="1"/>
    <xf numFmtId="0" fontId="32" fillId="3" borderId="0" xfId="2" quotePrefix="1" applyFont="1" applyFill="1" applyAlignment="1">
      <alignment vertical="center" wrapText="1"/>
    </xf>
    <xf numFmtId="0" fontId="13" fillId="0" borderId="0" xfId="2" applyFont="1"/>
    <xf numFmtId="168" fontId="6" fillId="0" borderId="0" xfId="2" applyNumberFormat="1" applyFill="1"/>
    <xf numFmtId="0" fontId="46" fillId="0" borderId="0" xfId="2" applyFont="1"/>
    <xf numFmtId="0" fontId="13" fillId="0" borderId="2" xfId="2" applyFont="1" applyBorder="1"/>
    <xf numFmtId="0" fontId="6" fillId="0" borderId="2" xfId="2" applyBorder="1"/>
    <xf numFmtId="168" fontId="6" fillId="0" borderId="2" xfId="2" applyNumberFormat="1" applyBorder="1"/>
    <xf numFmtId="165" fontId="31" fillId="0" borderId="0" xfId="1" applyFont="1" applyFill="1" applyBorder="1" applyAlignment="1">
      <alignment horizontal="right" vertical="center"/>
    </xf>
    <xf numFmtId="165" fontId="6" fillId="0" borderId="0" xfId="2" applyNumberFormat="1"/>
    <xf numFmtId="0" fontId="32" fillId="0" borderId="0" xfId="2" applyFont="1"/>
    <xf numFmtId="0" fontId="31" fillId="0" borderId="0" xfId="2" applyFont="1"/>
    <xf numFmtId="168" fontId="31" fillId="0" borderId="0" xfId="2" applyNumberFormat="1" applyFont="1"/>
    <xf numFmtId="168" fontId="31" fillId="0" borderId="0" xfId="2" applyNumberFormat="1" applyFont="1" applyFill="1"/>
    <xf numFmtId="0" fontId="31" fillId="0" borderId="0" xfId="2" applyFont="1" applyFill="1"/>
    <xf numFmtId="165" fontId="31" fillId="0" borderId="0" xfId="2" applyNumberFormat="1" applyFont="1" applyFill="1"/>
    <xf numFmtId="166" fontId="7"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7" fillId="0" borderId="0" xfId="1" applyNumberFormat="1" applyFont="1" applyFill="1" applyBorder="1" applyAlignment="1">
      <alignment horizontal="center"/>
    </xf>
    <xf numFmtId="166" fontId="7" fillId="0" borderId="0" xfId="1" applyNumberFormat="1" applyFont="1" applyBorder="1" applyAlignment="1">
      <alignment horizontal="center"/>
    </xf>
    <xf numFmtId="0" fontId="11" fillId="0" borderId="0" xfId="2" quotePrefix="1" applyFont="1" applyFill="1" applyBorder="1" applyAlignment="1">
      <alignment horizontal="left"/>
    </xf>
    <xf numFmtId="0" fontId="16" fillId="0" borderId="0" xfId="2" applyFont="1" applyFill="1" applyBorder="1" applyAlignment="1">
      <alignment horizontal="left"/>
    </xf>
    <xf numFmtId="166" fontId="7" fillId="0" borderId="0" xfId="1" quotePrefix="1" applyNumberFormat="1" applyFont="1" applyAlignment="1">
      <alignment horizontal="center"/>
    </xf>
    <xf numFmtId="0" fontId="21" fillId="0" borderId="0" xfId="2" applyFont="1" applyAlignment="1">
      <alignment horizontal="left" vertical="center" wrapText="1"/>
    </xf>
    <xf numFmtId="0" fontId="21" fillId="0" borderId="0" xfId="2" applyFont="1" applyFill="1" applyAlignment="1">
      <alignment horizontal="left" vertical="center" wrapText="1"/>
    </xf>
    <xf numFmtId="0" fontId="21" fillId="0" borderId="0" xfId="2" applyFont="1" applyAlignment="1">
      <alignment horizontal="left" vertical="center"/>
    </xf>
    <xf numFmtId="0" fontId="21" fillId="0" borderId="0" xfId="2" applyFont="1" applyFill="1" applyAlignment="1">
      <alignment horizontal="left" vertical="top" wrapText="1"/>
    </xf>
    <xf numFmtId="0" fontId="21" fillId="0" borderId="0" xfId="2" applyFont="1" applyFill="1" applyAlignment="1">
      <alignment horizontal="left" wrapText="1"/>
    </xf>
  </cellXfs>
  <cellStyles count="81">
    <cellStyle name="Comma" xfId="1" builtinId="3"/>
    <cellStyle name="Comma 10" xfId="30"/>
    <cellStyle name="Comma 11" xfId="32"/>
    <cellStyle name="Comma 11 2" xfId="33"/>
    <cellStyle name="Comma 12" xfId="56"/>
    <cellStyle name="Comma 2" xfId="3"/>
    <cellStyle name="Comma 2 2" xfId="34"/>
    <cellStyle name="Comma 2 3" xfId="35"/>
    <cellStyle name="Comma 2 4" xfId="36"/>
    <cellStyle name="Comma 2 5" xfId="37"/>
    <cellStyle name="Comma 3" xfId="4"/>
    <cellStyle name="Comma 3 2" xfId="38"/>
    <cellStyle name="Comma 3 3" xfId="39"/>
    <cellStyle name="Comma 3 4" xfId="40"/>
    <cellStyle name="Comma 3 5" xfId="58"/>
    <cellStyle name="Comma 3 6" xfId="19"/>
    <cellStyle name="Comma 3 7" xfId="59"/>
    <cellStyle name="Comma 3 8" xfId="70"/>
    <cellStyle name="Comma 4" xfId="5"/>
    <cellStyle name="Comma 4 2" xfId="23"/>
    <cellStyle name="Comma 4 3" xfId="60"/>
    <cellStyle name="Comma 4 4" xfId="71"/>
    <cellStyle name="Comma 5" xfId="6"/>
    <cellStyle name="Comma 6" xfId="7"/>
    <cellStyle name="Comma 6 2" xfId="26"/>
    <cellStyle name="Comma 6 3" xfId="61"/>
    <cellStyle name="Comma 6 4" xfId="72"/>
    <cellStyle name="Comma 7" xfId="8"/>
    <cellStyle name="Comma 7 2" xfId="29"/>
    <cellStyle name="Comma 7 3" xfId="62"/>
    <cellStyle name="Comma 7 4" xfId="73"/>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2" xfId="28"/>
    <cellStyle name="Normal 10 3" xfId="63"/>
    <cellStyle name="Normal 10 4" xfId="74"/>
    <cellStyle name="Normal 11" xfId="18"/>
    <cellStyle name="Normal 11 2" xfId="57"/>
    <cellStyle name="Normal 2" xfId="2"/>
    <cellStyle name="Normal 2 2" xfId="10"/>
    <cellStyle name="Normal 2 2 2" xfId="24"/>
    <cellStyle name="Normal 2 2 3" xfId="64"/>
    <cellStyle name="Normal 2 2 4" xfId="75"/>
    <cellStyle name="Normal 2 3" xfId="49"/>
    <cellStyle name="Normal 3" xfId="11"/>
    <cellStyle name="Normal 3 2" xfId="50"/>
    <cellStyle name="Normal 3 3" xfId="51"/>
    <cellStyle name="Normal 4" xfId="12"/>
    <cellStyle name="Normal 4 2" xfId="52"/>
    <cellStyle name="Normal 4 3" xfId="20"/>
    <cellStyle name="Normal 4 4" xfId="65"/>
    <cellStyle name="Normal 4 5" xfId="76"/>
    <cellStyle name="Normal 5" xfId="13"/>
    <cellStyle name="Normal 5 2" xfId="53"/>
    <cellStyle name="Normal 5 3" xfId="21"/>
    <cellStyle name="Normal 5 4" xfId="66"/>
    <cellStyle name="Normal 5 5" xfId="77"/>
    <cellStyle name="Normal 6" xfId="14"/>
    <cellStyle name="Normal 6 2" xfId="22"/>
    <cellStyle name="Normal 6 3" xfId="67"/>
    <cellStyle name="Normal 6 4" xfId="78"/>
    <cellStyle name="Normal 7" xfId="15"/>
    <cellStyle name="Normal 8" xfId="16"/>
    <cellStyle name="Normal 8 2" xfId="25"/>
    <cellStyle name="Normal 8 3" xfId="68"/>
    <cellStyle name="Normal 8 4" xfId="79"/>
    <cellStyle name="Normal 9" xfId="17"/>
    <cellStyle name="Normal 9 2" xfId="54"/>
    <cellStyle name="Normal 9 3" xfId="27"/>
    <cellStyle name="Normal 9 4" xfId="69"/>
    <cellStyle name="Normal 9 5" xfId="80"/>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25" zoomScaleNormal="100" zoomScaleSheetLayoutView="120" zoomScalePageLayoutView="40" workbookViewId="0"/>
  </sheetViews>
  <sheetFormatPr defaultColWidth="5.6640625" defaultRowHeight="13.8" x14ac:dyDescent="0.25"/>
  <cols>
    <col min="1" max="1" width="3.6640625" style="71" customWidth="1"/>
    <col min="2" max="2" width="46.88671875" style="71" customWidth="1"/>
    <col min="3" max="3" width="19.5546875" style="71" customWidth="1"/>
    <col min="4" max="5" width="19.5546875" customWidth="1"/>
    <col min="6" max="6" width="8.44140625" style="71" bestFit="1" customWidth="1"/>
    <col min="7" max="7" width="7.44140625" style="71" bestFit="1" customWidth="1"/>
    <col min="8" max="12" width="5.6640625" style="71"/>
    <col min="13" max="13" width="6" style="71" bestFit="1" customWidth="1"/>
    <col min="14" max="16384" width="5.6640625" style="71"/>
  </cols>
  <sheetData>
    <row r="1" spans="1:8" ht="20.399999999999999" x14ac:dyDescent="0.35">
      <c r="A1" s="70"/>
      <c r="B1" s="289" t="s">
        <v>0</v>
      </c>
      <c r="C1" s="289"/>
      <c r="D1" s="289"/>
      <c r="E1" s="289"/>
    </row>
    <row r="2" spans="1:8" ht="20.399999999999999" x14ac:dyDescent="0.35">
      <c r="A2" s="70"/>
      <c r="B2" s="289" t="s">
        <v>150</v>
      </c>
      <c r="C2" s="289"/>
      <c r="D2" s="289"/>
      <c r="E2" s="289"/>
    </row>
    <row r="3" spans="1:8" ht="18" x14ac:dyDescent="0.35">
      <c r="A3" s="70"/>
      <c r="B3" s="290" t="s">
        <v>131</v>
      </c>
      <c r="C3" s="290"/>
      <c r="D3" s="290"/>
      <c r="E3" s="290"/>
    </row>
    <row r="4" spans="1:8" ht="20.399999999999999" x14ac:dyDescent="0.35">
      <c r="B4" s="38"/>
      <c r="C4" s="209"/>
      <c r="D4" s="71"/>
      <c r="E4" s="71"/>
    </row>
    <row r="5" spans="1:8" ht="20.399999999999999" x14ac:dyDescent="0.35">
      <c r="B5" s="38"/>
      <c r="C5" s="209"/>
      <c r="D5" s="168"/>
      <c r="E5" s="168"/>
    </row>
    <row r="6" spans="1:8" s="74" customFormat="1" ht="15.6" x14ac:dyDescent="0.3">
      <c r="B6" s="222" t="s">
        <v>96</v>
      </c>
      <c r="C6" s="223"/>
      <c r="D6" s="224" t="s">
        <v>180</v>
      </c>
      <c r="E6" s="224" t="s">
        <v>101</v>
      </c>
    </row>
    <row r="7" spans="1:8" s="74" customFormat="1" ht="15.6" x14ac:dyDescent="0.3">
      <c r="A7" s="222"/>
      <c r="B7" s="226"/>
      <c r="C7" s="72"/>
      <c r="D7" s="73"/>
      <c r="E7" s="73"/>
    </row>
    <row r="8" spans="1:8" s="74" customFormat="1" ht="15.6" x14ac:dyDescent="0.3">
      <c r="B8" s="75"/>
      <c r="C8" s="75"/>
      <c r="D8" s="76" t="s">
        <v>3</v>
      </c>
      <c r="E8" s="76" t="s">
        <v>3</v>
      </c>
    </row>
    <row r="9" spans="1:8" s="80" customFormat="1" x14ac:dyDescent="0.25">
      <c r="A9" s="77"/>
      <c r="B9" s="78" t="s">
        <v>26</v>
      </c>
      <c r="C9" s="78"/>
      <c r="D9" s="79"/>
      <c r="E9" s="79"/>
    </row>
    <row r="10" spans="1:8" s="83" customFormat="1" ht="13.2" x14ac:dyDescent="0.25">
      <c r="A10" s="81"/>
      <c r="B10" s="82" t="s">
        <v>27</v>
      </c>
      <c r="C10" s="82"/>
      <c r="D10" s="27">
        <v>70020</v>
      </c>
      <c r="E10" s="27">
        <v>33005</v>
      </c>
      <c r="F10" s="207"/>
      <c r="H10" s="27"/>
    </row>
    <row r="11" spans="1:8" s="83" customFormat="1" ht="13.2" x14ac:dyDescent="0.25">
      <c r="B11" s="82" t="s">
        <v>28</v>
      </c>
      <c r="C11" s="82"/>
      <c r="D11" s="27">
        <v>38679</v>
      </c>
      <c r="E11" s="27">
        <v>31103</v>
      </c>
      <c r="F11" s="207"/>
      <c r="H11" s="27"/>
    </row>
    <row r="12" spans="1:8" s="83" customFormat="1" ht="13.2" x14ac:dyDescent="0.25">
      <c r="A12" s="84"/>
      <c r="B12" s="82" t="s">
        <v>132</v>
      </c>
      <c r="C12" s="82"/>
      <c r="D12" s="27">
        <v>45812</v>
      </c>
      <c r="E12" s="27">
        <v>65064</v>
      </c>
      <c r="F12" s="207"/>
      <c r="H12" s="27"/>
    </row>
    <row r="13" spans="1:8" s="83" customFormat="1" ht="13.2" x14ac:dyDescent="0.25">
      <c r="A13" s="84"/>
      <c r="B13" s="82" t="s">
        <v>133</v>
      </c>
      <c r="C13" s="82"/>
      <c r="D13" s="27">
        <v>42503</v>
      </c>
      <c r="E13" s="27">
        <v>40355</v>
      </c>
      <c r="F13" s="207"/>
      <c r="H13" s="27"/>
    </row>
    <row r="14" spans="1:8" s="83" customFormat="1" ht="13.2" x14ac:dyDescent="0.25">
      <c r="A14" s="84"/>
      <c r="B14" s="82" t="s">
        <v>160</v>
      </c>
      <c r="C14" s="82"/>
      <c r="D14" s="27">
        <v>1973371</v>
      </c>
      <c r="E14" s="27">
        <v>1636201</v>
      </c>
      <c r="F14" s="207"/>
    </row>
    <row r="15" spans="1:8" s="83" customFormat="1" x14ac:dyDescent="0.25">
      <c r="B15" s="85" t="s">
        <v>29</v>
      </c>
      <c r="C15" s="85"/>
      <c r="D15" s="86">
        <f>SUM(D10:D14)</f>
        <v>2170385</v>
      </c>
      <c r="E15" s="86">
        <f>SUM(E10:E14)</f>
        <v>1805728</v>
      </c>
      <c r="F15" s="207"/>
    </row>
    <row r="16" spans="1:8" s="80" customFormat="1" x14ac:dyDescent="0.25">
      <c r="A16" s="77"/>
      <c r="B16" s="87"/>
      <c r="C16" s="87"/>
      <c r="D16" s="165"/>
      <c r="E16" s="88"/>
      <c r="F16" s="207"/>
    </row>
    <row r="17" spans="1:7" s="83" customFormat="1" x14ac:dyDescent="0.25">
      <c r="B17" s="89" t="s">
        <v>30</v>
      </c>
      <c r="C17" s="89"/>
      <c r="D17" s="166"/>
      <c r="E17" s="90"/>
      <c r="F17" s="207"/>
    </row>
    <row r="18" spans="1:7" s="83" customFormat="1" ht="13.2" x14ac:dyDescent="0.25">
      <c r="A18" s="81"/>
      <c r="B18" s="82" t="s">
        <v>162</v>
      </c>
      <c r="C18" s="82"/>
      <c r="D18" s="27">
        <v>33357</v>
      </c>
      <c r="E18" s="27">
        <v>38963</v>
      </c>
      <c r="F18" s="207"/>
    </row>
    <row r="19" spans="1:7" s="83" customFormat="1" ht="13.2" x14ac:dyDescent="0.25">
      <c r="A19" s="81"/>
      <c r="B19" s="82" t="s">
        <v>31</v>
      </c>
      <c r="C19" s="82"/>
      <c r="D19" s="27">
        <v>530</v>
      </c>
      <c r="E19" s="27">
        <v>315</v>
      </c>
      <c r="F19" s="207"/>
    </row>
    <row r="20" spans="1:7" s="83" customFormat="1" ht="13.2" x14ac:dyDescent="0.25">
      <c r="A20" s="81"/>
      <c r="B20" s="82" t="s">
        <v>163</v>
      </c>
      <c r="C20" s="82"/>
      <c r="D20" s="27">
        <v>12551</v>
      </c>
      <c r="E20" s="27">
        <v>12551</v>
      </c>
      <c r="F20" s="207"/>
    </row>
    <row r="21" spans="1:7" s="83" customFormat="1" ht="13.2" x14ac:dyDescent="0.25">
      <c r="A21" s="81"/>
      <c r="B21" s="91" t="s">
        <v>165</v>
      </c>
      <c r="C21" s="91"/>
      <c r="D21" s="27">
        <v>120000</v>
      </c>
      <c r="E21" s="27">
        <v>90000</v>
      </c>
      <c r="F21" s="207"/>
    </row>
    <row r="22" spans="1:7" s="83" customFormat="1" ht="13.2" x14ac:dyDescent="0.25">
      <c r="A22" s="81"/>
      <c r="B22" s="82" t="s">
        <v>134</v>
      </c>
      <c r="C22" s="82"/>
      <c r="D22" s="27">
        <v>29620</v>
      </c>
      <c r="E22" s="27">
        <v>34620</v>
      </c>
      <c r="F22" s="207"/>
    </row>
    <row r="23" spans="1:7" s="83" customFormat="1" ht="13.2" x14ac:dyDescent="0.25">
      <c r="A23" s="84"/>
      <c r="B23" s="82" t="s">
        <v>135</v>
      </c>
      <c r="C23" s="82"/>
      <c r="D23" s="27">
        <v>94810</v>
      </c>
      <c r="E23" s="27">
        <v>90251</v>
      </c>
      <c r="F23" s="207"/>
    </row>
    <row r="24" spans="1:7" s="83" customFormat="1" ht="13.2" x14ac:dyDescent="0.25">
      <c r="A24" s="84"/>
      <c r="B24" s="82" t="s">
        <v>161</v>
      </c>
      <c r="C24" s="82"/>
      <c r="D24" s="27">
        <v>1973371</v>
      </c>
      <c r="E24" s="27">
        <v>1636201</v>
      </c>
      <c r="F24" s="207"/>
    </row>
    <row r="25" spans="1:7" s="83" customFormat="1" x14ac:dyDescent="0.25">
      <c r="A25" s="92"/>
      <c r="B25" s="85" t="s">
        <v>32</v>
      </c>
      <c r="C25" s="85"/>
      <c r="D25" s="86">
        <f>SUM(D18:D24)</f>
        <v>2264239</v>
      </c>
      <c r="E25" s="86">
        <f>SUM(E18:E24)</f>
        <v>1902901</v>
      </c>
      <c r="F25" s="207"/>
    </row>
    <row r="26" spans="1:7" s="83" customFormat="1" ht="13.2" x14ac:dyDescent="0.25">
      <c r="A26" s="84"/>
      <c r="B26" s="91"/>
      <c r="C26" s="91"/>
      <c r="D26" s="68"/>
      <c r="E26" s="68"/>
      <c r="F26" s="207"/>
    </row>
    <row r="27" spans="1:7" s="83" customFormat="1" x14ac:dyDescent="0.25">
      <c r="A27" s="84"/>
      <c r="B27" s="89" t="s">
        <v>33</v>
      </c>
      <c r="C27" s="89"/>
      <c r="D27" s="93">
        <f>D15-D25</f>
        <v>-93854</v>
      </c>
      <c r="E27" s="93">
        <f>E15-E25</f>
        <v>-97173</v>
      </c>
      <c r="F27" s="207"/>
    </row>
    <row r="28" spans="1:7" s="83" customFormat="1" ht="13.2" x14ac:dyDescent="0.25">
      <c r="B28" s="91"/>
      <c r="C28" s="91"/>
      <c r="D28" s="69"/>
      <c r="E28" s="90"/>
      <c r="F28" s="207"/>
      <c r="G28" s="83" t="s">
        <v>43</v>
      </c>
    </row>
    <row r="29" spans="1:7" s="83" customFormat="1" x14ac:dyDescent="0.25">
      <c r="A29" s="84"/>
      <c r="B29" s="78" t="s">
        <v>34</v>
      </c>
      <c r="C29" s="78"/>
      <c r="D29" s="167"/>
      <c r="E29" s="88"/>
      <c r="F29" s="207"/>
    </row>
    <row r="30" spans="1:7" s="83" customFormat="1" ht="13.2" x14ac:dyDescent="0.25">
      <c r="A30" s="84"/>
      <c r="B30" s="82" t="s">
        <v>136</v>
      </c>
      <c r="C30" s="82"/>
      <c r="D30" s="27">
        <v>100350</v>
      </c>
      <c r="E30" s="27">
        <v>105047</v>
      </c>
      <c r="F30" s="207"/>
    </row>
    <row r="31" spans="1:7" s="83" customFormat="1" ht="13.2" x14ac:dyDescent="0.25">
      <c r="B31" s="82" t="s">
        <v>35</v>
      </c>
      <c r="C31" s="82"/>
      <c r="D31" s="27">
        <v>6889</v>
      </c>
      <c r="E31" s="27">
        <v>6614</v>
      </c>
      <c r="F31" s="207"/>
    </row>
    <row r="32" spans="1:7" s="83" customFormat="1" x14ac:dyDescent="0.25">
      <c r="A32" s="81"/>
      <c r="B32" s="85" t="s">
        <v>36</v>
      </c>
      <c r="C32" s="85"/>
      <c r="D32" s="86">
        <f>SUM(D30:D31)</f>
        <v>107239</v>
      </c>
      <c r="E32" s="86">
        <f>SUM(E30:E31)</f>
        <v>111661</v>
      </c>
      <c r="F32" s="207"/>
    </row>
    <row r="33" spans="1:5" s="83" customFormat="1" ht="13.2" x14ac:dyDescent="0.25">
      <c r="B33" s="92"/>
      <c r="C33" s="92"/>
      <c r="D33" s="97"/>
      <c r="E33" s="94"/>
    </row>
    <row r="34" spans="1:5" s="83" customFormat="1" x14ac:dyDescent="0.25">
      <c r="A34" s="81"/>
      <c r="B34" s="78" t="s">
        <v>118</v>
      </c>
      <c r="C34" s="78"/>
      <c r="D34" s="167"/>
      <c r="E34" s="95"/>
    </row>
    <row r="35" spans="1:5" s="83" customFormat="1" ht="13.2" x14ac:dyDescent="0.25">
      <c r="A35" s="81"/>
      <c r="B35" s="82" t="s">
        <v>164</v>
      </c>
      <c r="C35" s="82"/>
      <c r="D35" s="27">
        <f>'Income Sheet'!D50</f>
        <v>4173</v>
      </c>
      <c r="E35" s="27">
        <v>6582</v>
      </c>
    </row>
    <row r="36" spans="1:5" s="83" customFormat="1" ht="13.2" x14ac:dyDescent="0.25">
      <c r="A36" s="81"/>
      <c r="B36" s="82" t="s">
        <v>37</v>
      </c>
      <c r="C36" s="82"/>
      <c r="D36" s="27">
        <f>Remeasurement!B27</f>
        <v>9212</v>
      </c>
      <c r="E36" s="27">
        <v>7906</v>
      </c>
    </row>
    <row r="37" spans="1:5" s="80" customFormat="1" ht="14.4" thickBot="1" x14ac:dyDescent="0.3">
      <c r="A37" s="77"/>
      <c r="B37" s="96" t="s">
        <v>118</v>
      </c>
      <c r="C37" s="96"/>
      <c r="D37" s="60">
        <f>SUM(D35:D36)</f>
        <v>13385</v>
      </c>
      <c r="E37" s="60">
        <f>SUM(E35:E36)</f>
        <v>14488</v>
      </c>
    </row>
    <row r="38" spans="1:5" s="80" customFormat="1" ht="14.4" thickTop="1" x14ac:dyDescent="0.25">
      <c r="B38" s="92"/>
      <c r="C38" s="92"/>
    </row>
    <row r="39" spans="1:5" x14ac:dyDescent="0.25">
      <c r="B39" s="25"/>
      <c r="C39" s="25"/>
      <c r="D39" s="239"/>
      <c r="E39" s="239"/>
    </row>
    <row r="40" spans="1:5" x14ac:dyDescent="0.25">
      <c r="B40" s="98"/>
      <c r="C40" s="98"/>
      <c r="D40" s="71"/>
      <c r="E40" s="71"/>
    </row>
    <row r="41" spans="1:5" ht="15.6" x14ac:dyDescent="0.3">
      <c r="B41" s="154"/>
      <c r="C41" s="154"/>
      <c r="D41" s="239"/>
      <c r="E41" s="239"/>
    </row>
    <row r="44" spans="1:5" x14ac:dyDescent="0.25">
      <c r="B44" s="210"/>
      <c r="C44" s="210"/>
      <c r="E44" s="71"/>
    </row>
    <row r="45" spans="1:5" x14ac:dyDescent="0.25">
      <c r="E45" s="71"/>
    </row>
    <row r="46" spans="1:5" x14ac:dyDescent="0.25">
      <c r="E46" s="71"/>
    </row>
    <row r="47" spans="1:5" x14ac:dyDescent="0.25">
      <c r="D47" s="71"/>
      <c r="E47" s="71"/>
    </row>
    <row r="48" spans="1:5" x14ac:dyDescent="0.25">
      <c r="D48" s="71"/>
      <c r="E48" s="71"/>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3"/>
  <sheetViews>
    <sheetView showGridLines="0" zoomScale="90" zoomScaleNormal="90" zoomScaleSheetLayoutView="120" zoomScalePageLayoutView="40" workbookViewId="0"/>
  </sheetViews>
  <sheetFormatPr defaultColWidth="5.6640625" defaultRowHeight="13.2" x14ac:dyDescent="0.25"/>
  <cols>
    <col min="1" max="1" width="3.6640625" style="4" customWidth="1"/>
    <col min="2" max="2" width="77.44140625" style="4" bestFit="1" customWidth="1"/>
    <col min="3" max="5" width="15.5546875" style="4" customWidth="1"/>
    <col min="6" max="8" width="6" style="4" customWidth="1"/>
    <col min="9" max="16384" width="5.6640625" style="4"/>
  </cols>
  <sheetData>
    <row r="1" spans="2:8" s="151" customFormat="1" ht="20.399999999999999" customHeight="1" x14ac:dyDescent="0.35">
      <c r="B1" s="291" t="s">
        <v>0</v>
      </c>
      <c r="C1" s="291"/>
      <c r="D1" s="291"/>
      <c r="E1" s="291"/>
    </row>
    <row r="2" spans="2:8" s="151" customFormat="1" ht="20.399999999999999" x14ac:dyDescent="0.35">
      <c r="B2" s="291" t="s">
        <v>120</v>
      </c>
      <c r="C2" s="291"/>
      <c r="D2" s="291"/>
      <c r="E2" s="291"/>
    </row>
    <row r="3" spans="2:8" s="151" customFormat="1" ht="21" customHeight="1" x14ac:dyDescent="0.35">
      <c r="B3" s="290" t="s">
        <v>131</v>
      </c>
      <c r="C3" s="290"/>
      <c r="D3" s="290"/>
      <c r="E3" s="290"/>
    </row>
    <row r="4" spans="2:8" s="151" customFormat="1" ht="20.399999999999999" x14ac:dyDescent="0.35">
      <c r="B4" s="155"/>
      <c r="C4" s="155"/>
      <c r="D4" s="155"/>
      <c r="E4" s="155"/>
    </row>
    <row r="5" spans="2:8" ht="13.95" customHeight="1" x14ac:dyDescent="0.25">
      <c r="B5" s="39"/>
      <c r="C5" s="39"/>
      <c r="D5" s="39"/>
      <c r="E5" s="39"/>
    </row>
    <row r="6" spans="2:8" ht="13.95" customHeight="1" x14ac:dyDescent="0.25">
      <c r="B6" s="39"/>
      <c r="C6" s="39"/>
      <c r="D6" s="39"/>
      <c r="E6" s="39"/>
    </row>
    <row r="7" spans="2:8" x14ac:dyDescent="0.25">
      <c r="B7" s="7" t="s">
        <v>181</v>
      </c>
      <c r="C7" s="225">
        <v>2017</v>
      </c>
      <c r="D7" s="225">
        <v>2017</v>
      </c>
      <c r="E7" s="225">
        <v>2016</v>
      </c>
    </row>
    <row r="8" spans="2:8" x14ac:dyDescent="0.25">
      <c r="B8" s="7"/>
      <c r="C8" s="8" t="s">
        <v>1</v>
      </c>
      <c r="D8" s="8" t="s">
        <v>2</v>
      </c>
      <c r="E8" s="9" t="s">
        <v>2</v>
      </c>
    </row>
    <row r="9" spans="2:8" x14ac:dyDescent="0.25">
      <c r="B9" s="227"/>
      <c r="C9" s="6"/>
      <c r="D9" s="6"/>
      <c r="E9" s="6"/>
    </row>
    <row r="10" spans="2:8" ht="13.8" x14ac:dyDescent="0.25">
      <c r="B10" s="10" t="s">
        <v>97</v>
      </c>
      <c r="C10" s="11" t="s">
        <v>3</v>
      </c>
      <c r="D10" s="11" t="s">
        <v>3</v>
      </c>
      <c r="E10" s="11" t="s">
        <v>3</v>
      </c>
    </row>
    <row r="11" spans="2:8" x14ac:dyDescent="0.25">
      <c r="B11" s="12" t="s">
        <v>4</v>
      </c>
      <c r="C11" s="12">
        <f>49646+45384+47628-2934</f>
        <v>139724</v>
      </c>
      <c r="D11" s="51">
        <v>128906</v>
      </c>
      <c r="E11" s="12">
        <v>136069.80907362961</v>
      </c>
      <c r="H11" s="264"/>
    </row>
    <row r="12" spans="2:8" x14ac:dyDescent="0.25">
      <c r="B12" s="12" t="s">
        <v>139</v>
      </c>
      <c r="C12" s="12">
        <v>574</v>
      </c>
      <c r="D12" s="51">
        <v>2874</v>
      </c>
      <c r="E12" s="12">
        <v>1886</v>
      </c>
    </row>
    <row r="13" spans="2:8" x14ac:dyDescent="0.25">
      <c r="B13" s="13" t="s">
        <v>5</v>
      </c>
      <c r="C13" s="158">
        <f>545+545+485</f>
        <v>1575</v>
      </c>
      <c r="D13" s="158">
        <v>801</v>
      </c>
      <c r="E13" s="14">
        <v>862</v>
      </c>
    </row>
    <row r="14" spans="2:8" ht="13.8" x14ac:dyDescent="0.25">
      <c r="B14" s="214" t="s">
        <v>98</v>
      </c>
      <c r="C14" s="15">
        <f>SUM(C11:C13)</f>
        <v>141873</v>
      </c>
      <c r="D14" s="15">
        <f>SUM(D11:D13)</f>
        <v>132581</v>
      </c>
      <c r="E14" s="15">
        <f>SUM(E11:E13)</f>
        <v>138817.80907362961</v>
      </c>
    </row>
    <row r="15" spans="2:8" x14ac:dyDescent="0.25">
      <c r="B15" s="12" t="s">
        <v>10</v>
      </c>
      <c r="C15" s="12">
        <f>-28870-30287-28159+2934</f>
        <v>-84382</v>
      </c>
      <c r="D15" s="51">
        <v>-81792</v>
      </c>
      <c r="E15" s="12">
        <v>-78257</v>
      </c>
      <c r="H15" s="264"/>
    </row>
    <row r="16" spans="2:8" x14ac:dyDescent="0.25">
      <c r="B16" s="12" t="s">
        <v>11</v>
      </c>
      <c r="C16" s="12">
        <f>-3491-4940-4846</f>
        <v>-13277</v>
      </c>
      <c r="D16" s="51">
        <v>-12152</v>
      </c>
      <c r="E16" s="12">
        <v>-10668</v>
      </c>
    </row>
    <row r="17" spans="2:5" x14ac:dyDescent="0.25">
      <c r="B17" s="12" t="s">
        <v>12</v>
      </c>
      <c r="C17" s="12">
        <f>-9530-8732-8798</f>
        <v>-27060</v>
      </c>
      <c r="D17" s="51">
        <v>-26070</v>
      </c>
      <c r="E17" s="12">
        <v>-24512</v>
      </c>
    </row>
    <row r="18" spans="2:5" ht="13.8" x14ac:dyDescent="0.25">
      <c r="B18" s="28" t="s">
        <v>99</v>
      </c>
      <c r="C18" s="19">
        <f>SUM(C15:C17)</f>
        <v>-124719</v>
      </c>
      <c r="D18" s="19">
        <f>SUM(D15:D17)</f>
        <v>-120014</v>
      </c>
      <c r="E18" s="19">
        <f>SUM(E15:E17)</f>
        <v>-113437</v>
      </c>
    </row>
    <row r="19" spans="2:5" x14ac:dyDescent="0.25">
      <c r="B19" s="12" t="s">
        <v>13</v>
      </c>
      <c r="C19" s="12">
        <f>-4718-4641-4535</f>
        <v>-13894</v>
      </c>
      <c r="D19" s="51">
        <v>-13685</v>
      </c>
      <c r="E19" s="12">
        <v>-14827</v>
      </c>
    </row>
    <row r="20" spans="2:5" x14ac:dyDescent="0.25">
      <c r="B20" s="12" t="s">
        <v>109</v>
      </c>
      <c r="C20" s="31">
        <f>-185-185-185</f>
        <v>-555</v>
      </c>
      <c r="D20" s="159">
        <v>-1207</v>
      </c>
      <c r="E20" s="31">
        <v>-898</v>
      </c>
    </row>
    <row r="21" spans="2:5" ht="13.8" x14ac:dyDescent="0.25">
      <c r="B21" s="215" t="s">
        <v>100</v>
      </c>
      <c r="C21" s="218">
        <f>SUM(C18:C20)</f>
        <v>-139168</v>
      </c>
      <c r="D21" s="32">
        <f>SUM(D18:D20)</f>
        <v>-134906</v>
      </c>
      <c r="E21" s="32">
        <f>SUM(E18:E20)</f>
        <v>-129162</v>
      </c>
    </row>
    <row r="22" spans="2:5" hidden="1" x14ac:dyDescent="0.25">
      <c r="B22" s="13" t="s">
        <v>8</v>
      </c>
      <c r="C22" s="236">
        <v>0</v>
      </c>
      <c r="D22" s="158">
        <v>0</v>
      </c>
      <c r="E22" s="236">
        <v>1</v>
      </c>
    </row>
    <row r="23" spans="2:5" ht="13.8" x14ac:dyDescent="0.25">
      <c r="B23" s="10" t="s">
        <v>176</v>
      </c>
      <c r="C23" s="236">
        <f>C14+C21+C22</f>
        <v>2705</v>
      </c>
      <c r="D23" s="211">
        <f>D14+D21+D22</f>
        <v>-2325</v>
      </c>
      <c r="E23" s="211">
        <f>+E14+E21</f>
        <v>9655.8090736296144</v>
      </c>
    </row>
    <row r="24" spans="2:5" x14ac:dyDescent="0.25">
      <c r="B24" s="12" t="s">
        <v>102</v>
      </c>
      <c r="C24" s="236">
        <v>0</v>
      </c>
      <c r="D24" s="236">
        <v>0</v>
      </c>
      <c r="E24" s="236">
        <v>0</v>
      </c>
    </row>
    <row r="25" spans="2:5" ht="13.8" x14ac:dyDescent="0.25">
      <c r="B25" s="214" t="s">
        <v>173</v>
      </c>
      <c r="C25" s="241">
        <f>SUM(C22:C24)</f>
        <v>2705</v>
      </c>
      <c r="D25" s="241">
        <f>SUM(D22:D24)</f>
        <v>-2325</v>
      </c>
      <c r="E25" s="241">
        <f>E23</f>
        <v>9655.8090736296144</v>
      </c>
    </row>
    <row r="26" spans="2:5" x14ac:dyDescent="0.25">
      <c r="B26" s="16"/>
      <c r="C26" s="17"/>
      <c r="D26" s="35"/>
      <c r="E26" s="11"/>
    </row>
    <row r="27" spans="2:5" ht="13.8" x14ac:dyDescent="0.25">
      <c r="B27" s="10" t="s">
        <v>6</v>
      </c>
      <c r="C27" s="17"/>
      <c r="D27" s="35"/>
      <c r="E27" s="11"/>
    </row>
    <row r="28" spans="2:5" ht="13.8" x14ac:dyDescent="0.25">
      <c r="B28" s="19" t="s">
        <v>15</v>
      </c>
      <c r="C28" s="35">
        <f>930+1107+1003</f>
        <v>3040</v>
      </c>
      <c r="D28" s="35">
        <v>2286</v>
      </c>
      <c r="E28" s="29">
        <v>2557</v>
      </c>
    </row>
    <row r="29" spans="2:5" x14ac:dyDescent="0.25">
      <c r="B29" s="12" t="s">
        <v>10</v>
      </c>
      <c r="C29" s="36">
        <f>-551-29-728-39-624-33</f>
        <v>-2004</v>
      </c>
      <c r="D29" s="36">
        <v>-1584</v>
      </c>
      <c r="E29" s="18">
        <v>-1571</v>
      </c>
    </row>
    <row r="30" spans="2:5" x14ac:dyDescent="0.25">
      <c r="B30" s="12" t="s">
        <v>11</v>
      </c>
      <c r="C30" s="36">
        <f>-341-38-341-38-341-38</f>
        <v>-1137</v>
      </c>
      <c r="D30" s="36">
        <v>-257</v>
      </c>
      <c r="E30" s="18">
        <v>-537</v>
      </c>
    </row>
    <row r="31" spans="2:5" x14ac:dyDescent="0.25">
      <c r="B31" s="12" t="s">
        <v>12</v>
      </c>
      <c r="C31" s="37">
        <f>-38-38-38</f>
        <v>-114</v>
      </c>
      <c r="D31" s="162">
        <v>-529</v>
      </c>
      <c r="E31" s="206">
        <v>-535</v>
      </c>
    </row>
    <row r="32" spans="2:5" x14ac:dyDescent="0.25">
      <c r="B32" s="216" t="s">
        <v>14</v>
      </c>
      <c r="C32" s="36">
        <f>SUM(C29:C31)</f>
        <v>-3255</v>
      </c>
      <c r="D32" s="36">
        <f>SUM(D29:D31)</f>
        <v>-2370</v>
      </c>
      <c r="E32" s="36">
        <f>SUM(E29:E31)</f>
        <v>-2643</v>
      </c>
    </row>
    <row r="33" spans="2:5" ht="13.8" x14ac:dyDescent="0.25">
      <c r="B33" s="214" t="s">
        <v>140</v>
      </c>
      <c r="C33" s="161">
        <f>C28+C32</f>
        <v>-215</v>
      </c>
      <c r="D33" s="161">
        <f>D28+D32</f>
        <v>-84</v>
      </c>
      <c r="E33" s="161">
        <f>E28+E32</f>
        <v>-86</v>
      </c>
    </row>
    <row r="34" spans="2:5" x14ac:dyDescent="0.25">
      <c r="B34" s="16"/>
      <c r="C34" s="17"/>
      <c r="D34" s="35"/>
      <c r="E34" s="11"/>
    </row>
    <row r="35" spans="2:5" ht="13.8" x14ac:dyDescent="0.25">
      <c r="B35" s="10" t="s">
        <v>7</v>
      </c>
      <c r="C35" s="17"/>
      <c r="D35" s="35"/>
      <c r="E35" s="11"/>
    </row>
    <row r="36" spans="2:5" x14ac:dyDescent="0.25">
      <c r="B36" s="28" t="s">
        <v>16</v>
      </c>
      <c r="C36" s="11">
        <f>33905-10623</f>
        <v>23282</v>
      </c>
      <c r="D36" s="35">
        <v>19141</v>
      </c>
      <c r="E36" s="11">
        <v>20290</v>
      </c>
    </row>
    <row r="37" spans="2:5" x14ac:dyDescent="0.25">
      <c r="B37" s="12" t="s">
        <v>10</v>
      </c>
      <c r="C37" s="33">
        <v>-2591</v>
      </c>
      <c r="D37" s="36">
        <v>-1992</v>
      </c>
      <c r="E37" s="33">
        <v>-1870</v>
      </c>
    </row>
    <row r="38" spans="2:5" x14ac:dyDescent="0.25">
      <c r="B38" s="12" t="s">
        <v>11</v>
      </c>
      <c r="C38" s="33">
        <v>-12844</v>
      </c>
      <c r="D38" s="36">
        <v>-10580</v>
      </c>
      <c r="E38" s="33">
        <v>-10771</v>
      </c>
    </row>
    <row r="39" spans="2:5" x14ac:dyDescent="0.25">
      <c r="B39" s="12" t="s">
        <v>12</v>
      </c>
      <c r="C39" s="34">
        <v>-2644</v>
      </c>
      <c r="D39" s="162">
        <v>-3313</v>
      </c>
      <c r="E39" s="34">
        <v>-4463</v>
      </c>
    </row>
    <row r="40" spans="2:5" x14ac:dyDescent="0.25">
      <c r="B40" s="217" t="s">
        <v>17</v>
      </c>
      <c r="C40" s="163">
        <f>SUM(C37:C39)</f>
        <v>-18079</v>
      </c>
      <c r="D40" s="163">
        <v>-15885</v>
      </c>
      <c r="E40" s="163">
        <f>SUM(E37:E39)</f>
        <v>-17104</v>
      </c>
    </row>
    <row r="41" spans="2:5" x14ac:dyDescent="0.25">
      <c r="B41" s="12" t="s">
        <v>13</v>
      </c>
      <c r="C41" s="13">
        <v>-3416</v>
      </c>
      <c r="D41" s="236">
        <v>-3033</v>
      </c>
      <c r="E41" s="13">
        <v>-2733</v>
      </c>
    </row>
    <row r="42" spans="2:5" x14ac:dyDescent="0.25">
      <c r="B42" s="12" t="s">
        <v>109</v>
      </c>
      <c r="C42" s="30">
        <v>-1787</v>
      </c>
      <c r="D42" s="164">
        <v>-223</v>
      </c>
      <c r="E42" s="30">
        <v>-453</v>
      </c>
    </row>
    <row r="43" spans="2:5" x14ac:dyDescent="0.25">
      <c r="B43" s="216" t="s">
        <v>9</v>
      </c>
      <c r="C43" s="158">
        <f>SUM(C40:C42)</f>
        <v>-23282</v>
      </c>
      <c r="D43" s="158">
        <f>SUM(D40:D42)</f>
        <v>-19141</v>
      </c>
      <c r="E43" s="236">
        <f>SUM(E40:E42)</f>
        <v>-20290</v>
      </c>
    </row>
    <row r="44" spans="2:5" ht="13.8" x14ac:dyDescent="0.25">
      <c r="B44" s="214" t="s">
        <v>177</v>
      </c>
      <c r="C44" s="161">
        <f>C36+C43</f>
        <v>0</v>
      </c>
      <c r="D44" s="161">
        <f>D36+D43</f>
        <v>0</v>
      </c>
      <c r="E44" s="161">
        <f>E36+E43</f>
        <v>0</v>
      </c>
    </row>
    <row r="45" spans="2:5" x14ac:dyDescent="0.25">
      <c r="B45" s="16"/>
      <c r="C45" s="17"/>
      <c r="D45" s="35"/>
      <c r="E45" s="17"/>
    </row>
    <row r="46" spans="2:5" ht="13.8" x14ac:dyDescent="0.25">
      <c r="B46" s="19" t="s">
        <v>169</v>
      </c>
      <c r="C46" s="20">
        <f>C44+C33+C25</f>
        <v>2490</v>
      </c>
      <c r="D46" s="20">
        <f>D44+D33+D25</f>
        <v>-2409</v>
      </c>
      <c r="E46" s="20">
        <v>9569.8090736296144</v>
      </c>
    </row>
    <row r="47" spans="2:5" ht="13.8" x14ac:dyDescent="0.25">
      <c r="B47" s="19"/>
      <c r="C47" s="21"/>
      <c r="D47" s="160"/>
      <c r="E47" s="20"/>
    </row>
    <row r="48" spans="2:5" x14ac:dyDescent="0.25">
      <c r="B48" s="12" t="s">
        <v>174</v>
      </c>
      <c r="C48" s="242">
        <v>6582</v>
      </c>
      <c r="D48" s="242">
        <v>6582</v>
      </c>
      <c r="E48" s="242">
        <v>6347.7133299999987</v>
      </c>
    </row>
    <row r="49" spans="1:6" ht="13.8" x14ac:dyDescent="0.25">
      <c r="B49" s="19"/>
      <c r="C49" s="22"/>
      <c r="D49" s="51"/>
      <c r="E49" s="20"/>
    </row>
    <row r="50" spans="1:6" ht="14.4" thickBot="1" x14ac:dyDescent="0.3">
      <c r="B50" s="23" t="s">
        <v>175</v>
      </c>
      <c r="C50" s="252">
        <f>SUM(C46:C48)</f>
        <v>9072</v>
      </c>
      <c r="D50" s="252">
        <f>SUM(D46:D49)</f>
        <v>4173</v>
      </c>
      <c r="E50" s="252">
        <f>SUM(E46:E49)</f>
        <v>15917.522403629613</v>
      </c>
    </row>
    <row r="51" spans="1:6" s="152" customFormat="1" ht="14.4" thickTop="1" x14ac:dyDescent="0.25">
      <c r="A51" s="4"/>
      <c r="B51" s="4"/>
      <c r="C51" s="4"/>
      <c r="D51" s="4"/>
      <c r="E51" s="4"/>
    </row>
    <row r="52" spans="1:6" s="152" customFormat="1" ht="16.8" x14ac:dyDescent="0.25">
      <c r="A52" s="24"/>
      <c r="B52" s="25"/>
      <c r="C52" s="26"/>
      <c r="D52" s="27"/>
      <c r="E52" s="27"/>
      <c r="F52" s="27"/>
    </row>
    <row r="53" spans="1:6" s="152" customFormat="1" ht="13.8" x14ac:dyDescent="0.25">
      <c r="A53" s="4"/>
      <c r="B53" s="4"/>
      <c r="C53" s="4"/>
      <c r="D53" s="65"/>
      <c r="E53" s="153"/>
    </row>
  </sheetData>
  <mergeCells count="3">
    <mergeCell ref="B1:E1"/>
    <mergeCell ref="B2:E2"/>
    <mergeCell ref="B3:E3"/>
  </mergeCells>
  <printOptions horizontalCentered="1"/>
  <pageMargins left="0" right="0" top="0.5" bottom="0.5" header="0.5" footer="0.25"/>
  <pageSetup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heetViews>
  <sheetFormatPr defaultRowHeight="13.2" x14ac:dyDescent="0.25"/>
  <cols>
    <col min="1" max="1" width="79" customWidth="1"/>
    <col min="2" max="2" width="15.5546875" customWidth="1"/>
    <col min="3" max="3" width="21.109375" customWidth="1"/>
    <col min="4" max="5" width="11.44140625" customWidth="1"/>
  </cols>
  <sheetData>
    <row r="1" spans="1:4" ht="20.399999999999999" x14ac:dyDescent="0.35">
      <c r="A1" s="292" t="s">
        <v>0</v>
      </c>
      <c r="B1" s="292"/>
      <c r="C1" s="292"/>
      <c r="D1" s="204"/>
    </row>
    <row r="2" spans="1:4" ht="20.399999999999999" x14ac:dyDescent="0.35">
      <c r="A2" s="292" t="s">
        <v>38</v>
      </c>
      <c r="B2" s="292"/>
      <c r="C2" s="292"/>
      <c r="D2" s="204"/>
    </row>
    <row r="3" spans="1:4" ht="18" x14ac:dyDescent="0.35">
      <c r="A3" s="290" t="s">
        <v>131</v>
      </c>
      <c r="B3" s="290"/>
      <c r="C3" s="290"/>
      <c r="D3" s="260"/>
    </row>
    <row r="4" spans="1:4" x14ac:dyDescent="0.25">
      <c r="A4" s="3"/>
      <c r="B4" s="3"/>
      <c r="C4" s="3"/>
      <c r="D4" s="3"/>
    </row>
    <row r="5" spans="1:4" x14ac:dyDescent="0.25">
      <c r="A5" s="3"/>
      <c r="B5" s="3"/>
      <c r="C5" s="3"/>
      <c r="D5" s="3"/>
    </row>
    <row r="6" spans="1:4" x14ac:dyDescent="0.25">
      <c r="A6" s="40"/>
      <c r="B6" s="40"/>
      <c r="C6" s="40"/>
      <c r="D6" s="40"/>
    </row>
    <row r="7" spans="1:4" x14ac:dyDescent="0.25">
      <c r="A7" s="42"/>
      <c r="B7" s="42"/>
      <c r="C7" s="99"/>
      <c r="D7" s="43"/>
    </row>
    <row r="8" spans="1:4" x14ac:dyDescent="0.25">
      <c r="A8" s="7" t="s">
        <v>181</v>
      </c>
      <c r="B8" s="8">
        <v>2017</v>
      </c>
      <c r="C8" s="225" t="s">
        <v>137</v>
      </c>
      <c r="D8" s="9"/>
    </row>
    <row r="9" spans="1:4" x14ac:dyDescent="0.25">
      <c r="A9" s="7"/>
      <c r="B9" s="8" t="s">
        <v>2</v>
      </c>
      <c r="C9" s="8" t="s">
        <v>2</v>
      </c>
      <c r="D9" s="9"/>
    </row>
    <row r="10" spans="1:4" x14ac:dyDescent="0.25">
      <c r="A10" s="228"/>
      <c r="B10" s="100"/>
      <c r="C10" s="100"/>
      <c r="D10" s="9"/>
    </row>
    <row r="11" spans="1:4" x14ac:dyDescent="0.25">
      <c r="A11" s="2"/>
      <c r="B11" s="44" t="s">
        <v>3</v>
      </c>
      <c r="C11" s="44" t="s">
        <v>3</v>
      </c>
      <c r="D11" s="44"/>
    </row>
    <row r="12" spans="1:4" x14ac:dyDescent="0.25">
      <c r="A12" s="2"/>
      <c r="B12" s="44"/>
      <c r="C12" s="44"/>
      <c r="D12" s="44"/>
    </row>
    <row r="13" spans="1:4" x14ac:dyDescent="0.25">
      <c r="A13" s="58" t="s">
        <v>66</v>
      </c>
      <c r="B13" s="35">
        <v>7906</v>
      </c>
      <c r="C13" s="35">
        <v>7658</v>
      </c>
      <c r="D13" s="35"/>
    </row>
    <row r="14" spans="1:4" x14ac:dyDescent="0.25">
      <c r="A14" s="49"/>
      <c r="B14" s="35"/>
      <c r="C14" s="35"/>
      <c r="D14" s="44"/>
    </row>
    <row r="15" spans="1:4" x14ac:dyDescent="0.25">
      <c r="A15" s="58" t="s">
        <v>67</v>
      </c>
      <c r="B15" s="49"/>
      <c r="C15" s="49"/>
      <c r="D15" s="101"/>
    </row>
    <row r="16" spans="1:4" hidden="1" x14ac:dyDescent="0.25">
      <c r="A16" s="49" t="s">
        <v>39</v>
      </c>
      <c r="B16" s="51">
        <v>0</v>
      </c>
      <c r="C16" s="51">
        <v>0</v>
      </c>
      <c r="D16" s="101"/>
    </row>
    <row r="17" spans="1:5" x14ac:dyDescent="0.25">
      <c r="A17" s="49" t="s">
        <v>40</v>
      </c>
      <c r="B17" s="49">
        <v>737</v>
      </c>
      <c r="C17" s="265">
        <v>478</v>
      </c>
      <c r="D17" s="101"/>
    </row>
    <row r="18" spans="1:5" x14ac:dyDescent="0.25">
      <c r="A18" s="49" t="s">
        <v>42</v>
      </c>
      <c r="B18" s="49">
        <v>1332</v>
      </c>
      <c r="C18" s="265">
        <v>1747</v>
      </c>
      <c r="D18" s="101"/>
    </row>
    <row r="19" spans="1:5" x14ac:dyDescent="0.25">
      <c r="A19" s="49"/>
      <c r="B19" s="49"/>
      <c r="C19" s="265"/>
      <c r="D19" s="101"/>
    </row>
    <row r="20" spans="1:5" x14ac:dyDescent="0.25">
      <c r="A20" s="58" t="s">
        <v>41</v>
      </c>
      <c r="B20" s="49"/>
      <c r="C20" s="265"/>
      <c r="D20" s="101"/>
    </row>
    <row r="21" spans="1:5" ht="13.2" hidden="1" customHeight="1" x14ac:dyDescent="0.25">
      <c r="A21" s="49" t="s">
        <v>39</v>
      </c>
      <c r="B21" s="51">
        <v>0</v>
      </c>
      <c r="C21" s="266">
        <v>0</v>
      </c>
      <c r="D21" s="101"/>
    </row>
    <row r="22" spans="1:5" x14ac:dyDescent="0.25">
      <c r="A22" s="49" t="s">
        <v>40</v>
      </c>
      <c r="B22" s="49">
        <f>-477-286</f>
        <v>-763</v>
      </c>
      <c r="C22" s="265">
        <v>-515</v>
      </c>
      <c r="D22" s="101"/>
    </row>
    <row r="23" spans="1:5" hidden="1" x14ac:dyDescent="0.25">
      <c r="A23" s="49" t="s">
        <v>42</v>
      </c>
      <c r="B23" s="51">
        <v>0</v>
      </c>
      <c r="C23" s="51">
        <v>0</v>
      </c>
      <c r="D23" s="101"/>
    </row>
    <row r="24" spans="1:5" x14ac:dyDescent="0.25">
      <c r="A24" s="49"/>
      <c r="B24" s="49"/>
      <c r="C24" s="102"/>
      <c r="D24" s="101"/>
    </row>
    <row r="25" spans="1:5" ht="14.4" thickBot="1" x14ac:dyDescent="0.3">
      <c r="A25" s="103" t="s">
        <v>168</v>
      </c>
      <c r="B25" s="253">
        <f>SUM(B16:B24)</f>
        <v>1306</v>
      </c>
      <c r="C25" s="253">
        <f>SUM(C17:C22)</f>
        <v>1710</v>
      </c>
      <c r="D25" s="104"/>
    </row>
    <row r="26" spans="1:5" ht="13.8" thickTop="1" x14ac:dyDescent="0.25">
      <c r="A26" s="49" t="s">
        <v>43</v>
      </c>
      <c r="B26" s="35"/>
      <c r="C26" s="35"/>
      <c r="D26" s="101"/>
    </row>
    <row r="27" spans="1:5" ht="14.4" thickBot="1" x14ac:dyDescent="0.3">
      <c r="A27" s="105" t="s">
        <v>44</v>
      </c>
      <c r="B27" s="253">
        <f>B13+B25</f>
        <v>9212</v>
      </c>
      <c r="C27" s="253">
        <f>C13+C25</f>
        <v>9368</v>
      </c>
      <c r="D27" s="106"/>
      <c r="E27" s="208"/>
    </row>
    <row r="28" spans="1:5" ht="13.8" thickTop="1" x14ac:dyDescent="0.25">
      <c r="A28" s="58"/>
      <c r="B28" s="101"/>
      <c r="C28" s="101"/>
      <c r="D28" s="101"/>
    </row>
    <row r="29" spans="1:5" x14ac:dyDescent="0.25">
      <c r="A29" s="61"/>
      <c r="B29" s="107"/>
      <c r="C29" s="107"/>
      <c r="D29" s="107"/>
    </row>
    <row r="30" spans="1:5" x14ac:dyDescent="0.25">
      <c r="A30" s="61"/>
      <c r="B30" s="108"/>
      <c r="C30" s="109"/>
      <c r="D30" s="109"/>
    </row>
    <row r="31" spans="1:5" x14ac:dyDescent="0.25">
      <c r="A31" s="61"/>
      <c r="B31" s="213"/>
      <c r="C31" s="55"/>
      <c r="D31" s="55"/>
    </row>
    <row r="32" spans="1:5" x14ac:dyDescent="0.25">
      <c r="A32" s="61"/>
      <c r="B32" s="4"/>
      <c r="C32" s="63"/>
      <c r="D32" s="63"/>
    </row>
    <row r="33" spans="1:4" x14ac:dyDescent="0.25">
      <c r="A33" s="64"/>
      <c r="B33" s="63"/>
      <c r="C33" s="63"/>
      <c r="D33" s="63"/>
    </row>
    <row r="34" spans="1:4" x14ac:dyDescent="0.25">
      <c r="A34" s="2"/>
      <c r="B34" s="4"/>
      <c r="C34" s="2" t="s">
        <v>45</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heetViews>
  <sheetFormatPr defaultColWidth="5.6640625" defaultRowHeight="13.2" x14ac:dyDescent="0.25"/>
  <cols>
    <col min="1" max="1" width="73.88671875" style="2" customWidth="1"/>
    <col min="2" max="4" width="15.33203125" style="2" customWidth="1"/>
    <col min="5" max="16384" width="5.6640625" style="2"/>
  </cols>
  <sheetData>
    <row r="1" spans="1:15" s="1" customFormat="1" ht="20.399999999999999" x14ac:dyDescent="0.35">
      <c r="A1" s="292" t="s">
        <v>0</v>
      </c>
      <c r="B1" s="292"/>
      <c r="C1" s="292"/>
      <c r="D1" s="292"/>
    </row>
    <row r="2" spans="1:15" s="1" customFormat="1" ht="20.399999999999999" x14ac:dyDescent="0.35">
      <c r="A2" s="292" t="s">
        <v>151</v>
      </c>
      <c r="B2" s="292"/>
      <c r="C2" s="292"/>
      <c r="D2" s="292"/>
    </row>
    <row r="3" spans="1:15" s="1" customFormat="1" ht="18" x14ac:dyDescent="0.35">
      <c r="A3" s="290" t="s">
        <v>131</v>
      </c>
      <c r="B3" s="290"/>
      <c r="C3" s="290"/>
      <c r="D3" s="290"/>
    </row>
    <row r="4" spans="1:15" x14ac:dyDescent="0.25">
      <c r="A4" s="3"/>
      <c r="B4" s="3"/>
      <c r="C4" s="3"/>
      <c r="D4" s="3"/>
    </row>
    <row r="5" spans="1:15" x14ac:dyDescent="0.25">
      <c r="A5" s="3"/>
      <c r="B5" s="3"/>
      <c r="C5" s="3"/>
      <c r="D5" s="3"/>
    </row>
    <row r="6" spans="1:15" x14ac:dyDescent="0.25">
      <c r="A6" s="40"/>
      <c r="B6" s="40"/>
      <c r="C6" s="40"/>
      <c r="D6" s="40"/>
    </row>
    <row r="7" spans="1:15" s="42" customFormat="1" ht="12" x14ac:dyDescent="0.25">
      <c r="C7" s="43"/>
      <c r="D7" s="43"/>
    </row>
    <row r="8" spans="1:15" s="42" customFormat="1" ht="12" x14ac:dyDescent="0.25">
      <c r="A8" s="7" t="s">
        <v>181</v>
      </c>
      <c r="B8" s="225">
        <v>2017</v>
      </c>
      <c r="C8" s="225">
        <v>2017</v>
      </c>
      <c r="D8" s="225" t="s">
        <v>137</v>
      </c>
    </row>
    <row r="9" spans="1:15" s="42" customFormat="1" ht="12" x14ac:dyDescent="0.25">
      <c r="A9" s="7"/>
      <c r="B9" s="8" t="s">
        <v>1</v>
      </c>
      <c r="C9" s="8" t="s">
        <v>2</v>
      </c>
      <c r="D9" s="9" t="s">
        <v>2</v>
      </c>
    </row>
    <row r="10" spans="1:15" s="42" customFormat="1" ht="12" x14ac:dyDescent="0.25">
      <c r="A10" s="5"/>
      <c r="B10" s="100"/>
      <c r="C10" s="100"/>
      <c r="D10" s="229"/>
    </row>
    <row r="11" spans="1:15" x14ac:dyDescent="0.25">
      <c r="A11" s="48"/>
      <c r="B11" s="44" t="s">
        <v>3</v>
      </c>
      <c r="C11" s="44" t="s">
        <v>3</v>
      </c>
      <c r="D11" s="44" t="s">
        <v>3</v>
      </c>
    </row>
    <row r="12" spans="1:15" ht="13.8" x14ac:dyDescent="0.25">
      <c r="A12" s="45"/>
      <c r="B12" s="44"/>
      <c r="C12" s="44"/>
      <c r="D12" s="44"/>
    </row>
    <row r="13" spans="1:15" s="48" customFormat="1" ht="13.8" x14ac:dyDescent="0.25">
      <c r="A13" s="219" t="s">
        <v>169</v>
      </c>
      <c r="B13" s="47">
        <f>'Income Sheet'!C46</f>
        <v>2490</v>
      </c>
      <c r="C13" s="47">
        <f>'Income Sheet'!D46</f>
        <v>-2409</v>
      </c>
      <c r="D13" s="47">
        <f>'Income Sheet'!E46</f>
        <v>9569.8090736296144</v>
      </c>
    </row>
    <row r="14" spans="1:15" x14ac:dyDescent="0.25">
      <c r="A14" s="49"/>
      <c r="B14" s="50"/>
      <c r="C14" s="35"/>
      <c r="D14" s="50"/>
    </row>
    <row r="15" spans="1:15" ht="13.8" x14ac:dyDescent="0.25">
      <c r="A15" s="46" t="s">
        <v>18</v>
      </c>
      <c r="B15" s="50"/>
      <c r="C15" s="35"/>
      <c r="D15" s="35"/>
      <c r="G15" s="266"/>
    </row>
    <row r="16" spans="1:15" x14ac:dyDescent="0.25">
      <c r="A16" s="49" t="s">
        <v>19</v>
      </c>
      <c r="B16" s="51">
        <f>-5625-5625-8125</f>
        <v>-19375</v>
      </c>
      <c r="C16" s="266">
        <v>-12021</v>
      </c>
      <c r="D16" s="51">
        <v>-20670</v>
      </c>
      <c r="E16" s="42"/>
      <c r="G16" s="266"/>
      <c r="I16" s="240"/>
      <c r="J16" s="240"/>
      <c r="K16" s="240"/>
      <c r="L16" s="240"/>
      <c r="M16" s="240"/>
      <c r="N16" s="240"/>
      <c r="O16" s="240"/>
    </row>
    <row r="17" spans="1:7" x14ac:dyDescent="0.25">
      <c r="A17" s="49" t="s">
        <v>20</v>
      </c>
      <c r="B17" s="51">
        <f>-'Income Sheet'!C19-'Income Sheet'!C41</f>
        <v>17310</v>
      </c>
      <c r="C17" s="266">
        <v>16718</v>
      </c>
      <c r="D17" s="51">
        <v>17560</v>
      </c>
      <c r="E17" s="42"/>
      <c r="G17" s="266"/>
    </row>
    <row r="18" spans="1:7" x14ac:dyDescent="0.25">
      <c r="A18" s="49" t="s">
        <v>21</v>
      </c>
      <c r="B18" s="51">
        <v>0</v>
      </c>
      <c r="C18" s="266">
        <v>-275</v>
      </c>
      <c r="D18" s="51">
        <v>-636</v>
      </c>
      <c r="E18" s="42"/>
      <c r="G18" s="266"/>
    </row>
    <row r="19" spans="1:7" x14ac:dyDescent="0.25">
      <c r="A19" s="49"/>
      <c r="B19" s="51"/>
      <c r="C19" s="51"/>
      <c r="D19" s="51"/>
    </row>
    <row r="20" spans="1:7" ht="13.8" x14ac:dyDescent="0.25">
      <c r="A20" s="52" t="s">
        <v>22</v>
      </c>
      <c r="B20" s="53">
        <f>SUM(B16:B18)</f>
        <v>-2065</v>
      </c>
      <c r="C20" s="53">
        <f>SUM(C16:C18)</f>
        <v>4422</v>
      </c>
      <c r="D20" s="53">
        <f>SUM(D16:D18)</f>
        <v>-3746</v>
      </c>
    </row>
    <row r="21" spans="1:7" x14ac:dyDescent="0.25">
      <c r="A21" s="49"/>
      <c r="B21" s="51"/>
      <c r="C21" s="51"/>
      <c r="D21" s="51"/>
    </row>
    <row r="22" spans="1:7" s="48" customFormat="1" ht="13.8" x14ac:dyDescent="0.25">
      <c r="A22" s="56" t="s">
        <v>168</v>
      </c>
      <c r="B22" s="51">
        <v>0</v>
      </c>
      <c r="C22" s="36">
        <f>Remeasurement!B25</f>
        <v>1306</v>
      </c>
      <c r="D22" s="36">
        <v>1710</v>
      </c>
    </row>
    <row r="23" spans="1:7" x14ac:dyDescent="0.25">
      <c r="A23" s="49"/>
      <c r="B23" s="51"/>
      <c r="C23" s="51"/>
      <c r="D23" s="51"/>
    </row>
    <row r="24" spans="1:7" ht="13.8" x14ac:dyDescent="0.25">
      <c r="A24" s="57" t="s">
        <v>23</v>
      </c>
      <c r="B24" s="53">
        <f>B13+B20+B22</f>
        <v>425</v>
      </c>
      <c r="C24" s="53">
        <f>C13+C20+C22</f>
        <v>3319</v>
      </c>
      <c r="D24" s="53">
        <f>D13+D20+D22</f>
        <v>7533.8090736296144</v>
      </c>
    </row>
    <row r="25" spans="1:7" x14ac:dyDescent="0.25">
      <c r="A25" s="49"/>
      <c r="B25" s="51"/>
      <c r="C25" s="51"/>
      <c r="D25" s="51"/>
    </row>
    <row r="26" spans="1:7" ht="13.8" x14ac:dyDescent="0.25">
      <c r="A26" s="46" t="s">
        <v>24</v>
      </c>
      <c r="B26" s="36">
        <v>-97173</v>
      </c>
      <c r="C26" s="36">
        <v>-97173</v>
      </c>
      <c r="D26" s="36">
        <v>-95907.286670000001</v>
      </c>
    </row>
    <row r="27" spans="1:7" x14ac:dyDescent="0.25">
      <c r="A27" s="58"/>
      <c r="B27" s="51"/>
      <c r="C27" s="51"/>
      <c r="D27" s="51"/>
    </row>
    <row r="28" spans="1:7" ht="14.4" thickBot="1" x14ac:dyDescent="0.3">
      <c r="A28" s="59" t="s">
        <v>25</v>
      </c>
      <c r="B28" s="60">
        <f>SUM(B24:B26)</f>
        <v>-96748</v>
      </c>
      <c r="C28" s="60">
        <f>SUM(C24:C26)</f>
        <v>-93854</v>
      </c>
      <c r="D28" s="60">
        <f>SUM(D24:D26)</f>
        <v>-88373.477596370387</v>
      </c>
    </row>
    <row r="29" spans="1:7" ht="13.8" thickTop="1" x14ac:dyDescent="0.25">
      <c r="A29" s="58"/>
      <c r="B29" s="51"/>
      <c r="C29" s="51"/>
      <c r="D29" s="51"/>
    </row>
    <row r="30" spans="1:7" x14ac:dyDescent="0.25">
      <c r="A30" s="61"/>
      <c r="B30" s="62" t="s">
        <v>43</v>
      </c>
      <c r="C30" s="62"/>
      <c r="D30" s="62"/>
      <c r="E30" s="62"/>
    </row>
    <row r="31" spans="1:7" ht="13.8" x14ac:dyDescent="0.25">
      <c r="A31" s="64"/>
      <c r="B31" s="212"/>
      <c r="C31" s="93"/>
      <c r="D31" s="93"/>
    </row>
    <row r="32" spans="1:7" x14ac:dyDescent="0.25">
      <c r="B32" s="65"/>
      <c r="C32" s="66"/>
      <c r="D32" s="55"/>
    </row>
    <row r="33" spans="2:4" x14ac:dyDescent="0.25">
      <c r="B33" s="4"/>
      <c r="D33" s="67"/>
    </row>
    <row r="34" spans="2:4" x14ac:dyDescent="0.25">
      <c r="B34" s="4"/>
      <c r="D34" s="68"/>
    </row>
    <row r="35" spans="2:4" x14ac:dyDescent="0.25">
      <c r="B35" s="4"/>
    </row>
    <row r="36" spans="2:4" x14ac:dyDescent="0.25">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heetViews>
  <sheetFormatPr defaultRowHeight="13.2" x14ac:dyDescent="0.25"/>
  <cols>
    <col min="1" max="1" width="3" customWidth="1"/>
    <col min="2" max="2" width="2.88671875" customWidth="1"/>
    <col min="3" max="7" width="15.44140625" customWidth="1"/>
    <col min="8" max="9" width="15.44140625" style="150" customWidth="1"/>
    <col min="11" max="11" width="5.33203125" customWidth="1"/>
    <col min="12" max="12" width="8.88671875" hidden="1" customWidth="1"/>
    <col min="13" max="13" width="31.33203125" hidden="1" customWidth="1"/>
    <col min="14" max="14" width="14.33203125" hidden="1" customWidth="1"/>
    <col min="15" max="15" width="11.88671875" hidden="1" customWidth="1"/>
    <col min="16" max="16" width="10.44140625" hidden="1" customWidth="1"/>
    <col min="17" max="17" width="8.88671875" customWidth="1"/>
  </cols>
  <sheetData>
    <row r="1" spans="2:15" ht="20.399999999999999" x14ac:dyDescent="0.35">
      <c r="B1" s="295" t="s">
        <v>0</v>
      </c>
      <c r="C1" s="295"/>
      <c r="D1" s="295"/>
      <c r="E1" s="295"/>
      <c r="F1" s="295"/>
      <c r="G1" s="295"/>
      <c r="H1" s="295"/>
      <c r="I1" s="295"/>
    </row>
    <row r="2" spans="2:15" ht="20.399999999999999" x14ac:dyDescent="0.35">
      <c r="B2" s="295" t="s">
        <v>152</v>
      </c>
      <c r="C2" s="295"/>
      <c r="D2" s="295"/>
      <c r="E2" s="295"/>
      <c r="F2" s="295"/>
      <c r="G2" s="295"/>
      <c r="H2" s="295"/>
      <c r="I2" s="295"/>
    </row>
    <row r="3" spans="2:15" ht="20.399999999999999" x14ac:dyDescent="0.35">
      <c r="B3" s="205"/>
      <c r="C3" s="290" t="s">
        <v>131</v>
      </c>
      <c r="D3" s="290"/>
      <c r="E3" s="290"/>
      <c r="F3" s="290"/>
      <c r="G3" s="290"/>
      <c r="H3" s="290"/>
      <c r="I3" s="290"/>
    </row>
    <row r="4" spans="2:15" ht="20.399999999999999" x14ac:dyDescent="0.35">
      <c r="B4" s="156"/>
      <c r="C4" s="290"/>
      <c r="D4" s="290"/>
      <c r="E4" s="290"/>
      <c r="F4" s="290"/>
      <c r="G4" s="157"/>
      <c r="H4" s="110"/>
      <c r="I4" s="110"/>
    </row>
    <row r="5" spans="2:15" x14ac:dyDescent="0.25">
      <c r="B5" s="112"/>
      <c r="C5" s="112"/>
      <c r="D5" s="113"/>
      <c r="E5" s="112"/>
      <c r="F5" s="112"/>
      <c r="G5" s="112"/>
      <c r="H5" s="114"/>
      <c r="I5" s="114"/>
    </row>
    <row r="6" spans="2:15" x14ac:dyDescent="0.25">
      <c r="B6" s="293" t="s">
        <v>181</v>
      </c>
      <c r="C6" s="294"/>
      <c r="D6" s="294"/>
      <c r="E6" s="294"/>
      <c r="F6" s="294"/>
      <c r="G6" s="294"/>
      <c r="H6" s="225">
        <v>2017</v>
      </c>
      <c r="I6" s="225">
        <v>2016</v>
      </c>
    </row>
    <row r="7" spans="2:15" x14ac:dyDescent="0.25">
      <c r="B7" s="220"/>
      <c r="C7" s="221"/>
      <c r="D7" s="221"/>
      <c r="E7" s="221"/>
      <c r="F7" s="221"/>
      <c r="G7" s="221"/>
      <c r="H7" s="6"/>
      <c r="I7" s="6"/>
    </row>
    <row r="8" spans="2:15" ht="15.6" x14ac:dyDescent="0.3">
      <c r="B8" s="117"/>
      <c r="C8" s="115"/>
      <c r="D8" s="118"/>
      <c r="E8" s="115"/>
      <c r="F8" s="115"/>
      <c r="G8" s="116"/>
      <c r="H8" s="44" t="s">
        <v>3</v>
      </c>
      <c r="I8" s="44" t="s">
        <v>3</v>
      </c>
    </row>
    <row r="9" spans="2:15" ht="13.8" x14ac:dyDescent="0.25">
      <c r="B9" s="119" t="s">
        <v>46</v>
      </c>
      <c r="C9" s="45"/>
      <c r="D9" s="45"/>
      <c r="E9" s="45"/>
      <c r="F9" s="45"/>
      <c r="G9" s="120"/>
      <c r="H9" s="121"/>
      <c r="I9" s="121"/>
    </row>
    <row r="10" spans="2:15" ht="13.8" x14ac:dyDescent="0.25">
      <c r="B10" s="122"/>
      <c r="C10" s="123" t="s">
        <v>171</v>
      </c>
      <c r="D10" s="124"/>
      <c r="E10" s="45"/>
      <c r="F10" s="45"/>
      <c r="G10" s="120"/>
      <c r="H10" s="121"/>
      <c r="I10" s="121"/>
    </row>
    <row r="11" spans="2:15" x14ac:dyDescent="0.25">
      <c r="B11" s="125"/>
      <c r="C11" s="123" t="s">
        <v>170</v>
      </c>
      <c r="D11" s="41"/>
      <c r="E11" s="123"/>
      <c r="F11" s="41"/>
      <c r="G11" s="41"/>
      <c r="H11" s="51">
        <f>+'Income Sheet'!D46</f>
        <v>-2409</v>
      </c>
      <c r="I11" s="51">
        <f>+'Income Sheet'!E46</f>
        <v>9569.8090736296144</v>
      </c>
    </row>
    <row r="12" spans="2:15" x14ac:dyDescent="0.25">
      <c r="B12" s="126"/>
      <c r="C12" s="127"/>
      <c r="D12" s="128"/>
      <c r="E12" s="127"/>
      <c r="F12" s="128"/>
      <c r="G12" s="128"/>
      <c r="H12" s="129">
        <f>SUM(H11)</f>
        <v>-2409</v>
      </c>
      <c r="I12" s="129">
        <f>SUM(I11)</f>
        <v>9569.8090736296144</v>
      </c>
    </row>
    <row r="13" spans="2:15" ht="13.95" customHeight="1" x14ac:dyDescent="0.25">
      <c r="B13" s="125"/>
      <c r="C13" s="123" t="s">
        <v>47</v>
      </c>
      <c r="D13" s="41"/>
      <c r="E13" s="41"/>
      <c r="F13" s="41"/>
      <c r="G13" s="41"/>
      <c r="H13" s="130"/>
      <c r="I13" s="51"/>
    </row>
    <row r="14" spans="2:15" ht="13.95" customHeight="1" x14ac:dyDescent="0.3">
      <c r="B14" s="125"/>
      <c r="C14" s="123" t="s">
        <v>48</v>
      </c>
      <c r="D14" s="41"/>
      <c r="E14" s="123"/>
      <c r="F14" s="41"/>
      <c r="G14" s="41"/>
      <c r="H14" s="51">
        <v>16718</v>
      </c>
      <c r="I14" s="254">
        <v>17560</v>
      </c>
      <c r="L14" s="222" t="s">
        <v>96</v>
      </c>
      <c r="M14" s="223"/>
      <c r="N14" s="224" t="s">
        <v>122</v>
      </c>
      <c r="O14" s="224" t="s">
        <v>101</v>
      </c>
    </row>
    <row r="15" spans="2:15" ht="13.95" customHeight="1" x14ac:dyDescent="0.3">
      <c r="B15" s="125"/>
      <c r="C15" s="123" t="s">
        <v>49</v>
      </c>
      <c r="D15" s="41"/>
      <c r="E15" s="123"/>
      <c r="F15" s="41"/>
      <c r="G15" s="41"/>
      <c r="H15" s="51">
        <v>6083</v>
      </c>
      <c r="I15" s="254">
        <v>8614</v>
      </c>
      <c r="L15" s="226"/>
      <c r="M15" s="72"/>
      <c r="N15" s="73"/>
      <c r="O15" s="73"/>
    </row>
    <row r="16" spans="2:15" ht="13.95" customHeight="1" x14ac:dyDescent="0.3">
      <c r="B16" s="125"/>
      <c r="C16" s="123" t="s">
        <v>50</v>
      </c>
      <c r="D16" s="41"/>
      <c r="E16" s="123"/>
      <c r="F16" s="41"/>
      <c r="G16" s="41"/>
      <c r="H16" s="258">
        <v>6451</v>
      </c>
      <c r="I16" s="254">
        <v>6095</v>
      </c>
      <c r="L16" s="75"/>
      <c r="M16" s="75"/>
      <c r="N16" s="76" t="s">
        <v>3</v>
      </c>
      <c r="O16" s="76" t="s">
        <v>3</v>
      </c>
    </row>
    <row r="17" spans="2:17" ht="13.8" hidden="1" x14ac:dyDescent="0.25">
      <c r="B17" s="125"/>
      <c r="C17" s="123" t="s">
        <v>51</v>
      </c>
      <c r="D17" s="131"/>
      <c r="E17" s="132"/>
      <c r="F17" s="131"/>
      <c r="G17" s="131"/>
      <c r="H17" s="51"/>
      <c r="I17" s="51"/>
      <c r="L17" s="78" t="s">
        <v>26</v>
      </c>
      <c r="M17" s="78"/>
      <c r="N17" s="79"/>
      <c r="O17" s="79"/>
    </row>
    <row r="18" spans="2:17" x14ac:dyDescent="0.25">
      <c r="B18" s="128"/>
      <c r="C18" s="128"/>
      <c r="D18" s="128"/>
      <c r="E18" s="127"/>
      <c r="F18" s="128"/>
      <c r="G18" s="128"/>
      <c r="H18" s="133">
        <f>SUM(H14:H17)</f>
        <v>29252</v>
      </c>
      <c r="I18" s="133">
        <f>SUM(I14:I17)</f>
        <v>32269</v>
      </c>
      <c r="L18" s="82" t="s">
        <v>27</v>
      </c>
      <c r="M18" s="82"/>
      <c r="N18" s="27">
        <f>'Balance Sheet'!D10</f>
        <v>70020</v>
      </c>
      <c r="O18" s="27">
        <f>'Balance Sheet'!E10</f>
        <v>33005</v>
      </c>
      <c r="P18" s="208">
        <f>O18-N18</f>
        <v>-37015</v>
      </c>
    </row>
    <row r="19" spans="2:17" ht="12.6" customHeight="1" x14ac:dyDescent="0.25">
      <c r="B19" s="125"/>
      <c r="C19" s="123" t="s">
        <v>52</v>
      </c>
      <c r="D19" s="41"/>
      <c r="E19" s="41"/>
      <c r="F19" s="41"/>
      <c r="G19" s="41"/>
      <c r="H19" s="134"/>
      <c r="I19" s="51"/>
      <c r="L19" s="82" t="s">
        <v>28</v>
      </c>
      <c r="M19" s="82"/>
      <c r="N19" s="27">
        <f>'Balance Sheet'!D11</f>
        <v>38679</v>
      </c>
      <c r="O19" s="27">
        <f>'Balance Sheet'!E11</f>
        <v>31103</v>
      </c>
      <c r="P19" s="237">
        <f t="shared" ref="P19:P45" si="0">O19-N19</f>
        <v>-7576</v>
      </c>
    </row>
    <row r="20" spans="2:17" x14ac:dyDescent="0.25">
      <c r="B20" s="41"/>
      <c r="C20" s="123" t="s">
        <v>53</v>
      </c>
      <c r="D20" s="41"/>
      <c r="E20" s="123"/>
      <c r="F20" s="41"/>
      <c r="G20" s="41"/>
      <c r="H20" s="51">
        <v>-4571</v>
      </c>
      <c r="I20" s="255">
        <v>-13306</v>
      </c>
      <c r="L20" s="82" t="s">
        <v>123</v>
      </c>
      <c r="M20" s="82"/>
      <c r="N20" s="27">
        <f>'Balance Sheet'!D12</f>
        <v>45812</v>
      </c>
      <c r="O20" s="27">
        <f>'Balance Sheet'!E12</f>
        <v>65064</v>
      </c>
      <c r="P20" s="237">
        <f t="shared" si="0"/>
        <v>19252</v>
      </c>
    </row>
    <row r="21" spans="2:17" x14ac:dyDescent="0.25">
      <c r="B21" s="41"/>
      <c r="C21" s="123" t="s">
        <v>54</v>
      </c>
      <c r="D21" s="41"/>
      <c r="E21" s="123"/>
      <c r="F21" s="41"/>
      <c r="G21" s="41"/>
      <c r="H21" s="51">
        <v>-7576</v>
      </c>
      <c r="I21" s="255">
        <v>-6348</v>
      </c>
      <c r="L21" s="82" t="s">
        <v>124</v>
      </c>
      <c r="M21" s="82"/>
      <c r="N21" s="27">
        <f>'Balance Sheet'!D13</f>
        <v>42503</v>
      </c>
      <c r="O21" s="27">
        <f>'Balance Sheet'!E13</f>
        <v>40355</v>
      </c>
      <c r="P21" s="208">
        <f t="shared" si="0"/>
        <v>-2148</v>
      </c>
    </row>
    <row r="22" spans="2:17" x14ac:dyDescent="0.25">
      <c r="B22" s="112"/>
      <c r="C22" s="135" t="s">
        <v>55</v>
      </c>
      <c r="D22" s="112"/>
      <c r="E22" s="113"/>
      <c r="F22" s="112"/>
      <c r="G22" s="112"/>
      <c r="H22" s="51">
        <v>0</v>
      </c>
      <c r="I22" s="255">
        <v>4474</v>
      </c>
      <c r="L22" s="82" t="s">
        <v>125</v>
      </c>
      <c r="M22" s="82"/>
      <c r="N22" s="27">
        <f>'Balance Sheet'!D14</f>
        <v>1973371</v>
      </c>
      <c r="O22" s="27">
        <f>'Balance Sheet'!E14</f>
        <v>1636201</v>
      </c>
      <c r="P22" s="208">
        <f t="shared" si="0"/>
        <v>-337170</v>
      </c>
    </row>
    <row r="23" spans="2:17" ht="13.8" x14ac:dyDescent="0.25">
      <c r="B23" s="112"/>
      <c r="C23" s="123" t="s">
        <v>111</v>
      </c>
      <c r="D23" s="41"/>
      <c r="E23" s="123"/>
      <c r="F23" s="41"/>
      <c r="G23" s="41"/>
      <c r="H23" s="51">
        <v>19251.987889239928</v>
      </c>
      <c r="I23" s="51">
        <v>17632</v>
      </c>
      <c r="L23" s="85" t="s">
        <v>29</v>
      </c>
      <c r="M23" s="85"/>
      <c r="N23" s="86">
        <f>'Balance Sheet'!D15</f>
        <v>2170385</v>
      </c>
      <c r="O23" s="86">
        <f>'Balance Sheet'!E15</f>
        <v>1805728</v>
      </c>
      <c r="P23" s="208">
        <f t="shared" si="0"/>
        <v>-364657</v>
      </c>
    </row>
    <row r="24" spans="2:17" ht="13.8" x14ac:dyDescent="0.25">
      <c r="B24" s="41"/>
      <c r="C24" s="123" t="s">
        <v>56</v>
      </c>
      <c r="D24" s="41"/>
      <c r="E24" s="123"/>
      <c r="F24" s="41"/>
      <c r="G24" s="41"/>
      <c r="H24" s="51">
        <v>-275</v>
      </c>
      <c r="I24" s="51">
        <v>-636</v>
      </c>
      <c r="L24" s="87"/>
      <c r="M24" s="87"/>
      <c r="N24" s="165"/>
      <c r="O24" s="165"/>
      <c r="P24" s="208"/>
    </row>
    <row r="25" spans="2:17" ht="13.8" x14ac:dyDescent="0.25">
      <c r="B25" s="128"/>
      <c r="C25" s="128"/>
      <c r="D25" s="128"/>
      <c r="E25" s="127"/>
      <c r="F25" s="128"/>
      <c r="G25" s="128"/>
      <c r="H25" s="133">
        <f>SUM(H20:H24)</f>
        <v>6829.9878892399283</v>
      </c>
      <c r="I25" s="133">
        <f>SUM(I20:I24)</f>
        <v>1816</v>
      </c>
      <c r="L25" s="89" t="s">
        <v>30</v>
      </c>
      <c r="M25" s="89"/>
      <c r="N25" s="166"/>
      <c r="O25" s="166"/>
      <c r="P25" s="208"/>
    </row>
    <row r="26" spans="2:17" x14ac:dyDescent="0.25">
      <c r="B26" s="41"/>
      <c r="C26" s="123" t="s">
        <v>57</v>
      </c>
      <c r="D26" s="41"/>
      <c r="E26" s="41"/>
      <c r="F26" s="41"/>
      <c r="G26" s="41"/>
      <c r="H26" s="134"/>
      <c r="I26" s="51"/>
      <c r="L26" s="82" t="s">
        <v>112</v>
      </c>
      <c r="M26" s="82"/>
      <c r="N26" s="27" t="e">
        <f>'Balance Sheet'!#REF!</f>
        <v>#REF!</v>
      </c>
      <c r="O26" s="27">
        <f>'Balance Sheet'!E18</f>
        <v>38963</v>
      </c>
      <c r="P26" s="237" t="e">
        <f>O26-N26</f>
        <v>#REF!</v>
      </c>
      <c r="Q26" s="243" t="s">
        <v>43</v>
      </c>
    </row>
    <row r="27" spans="2:17" x14ac:dyDescent="0.25">
      <c r="B27" s="41"/>
      <c r="C27" s="123" t="s">
        <v>58</v>
      </c>
      <c r="D27" s="41"/>
      <c r="E27" s="123"/>
      <c r="F27" s="41"/>
      <c r="G27" s="41"/>
      <c r="H27" s="51">
        <v>-11083.499340000004</v>
      </c>
      <c r="I27" s="256">
        <v>-10715</v>
      </c>
      <c r="L27" s="82" t="s">
        <v>31</v>
      </c>
      <c r="M27" s="82"/>
      <c r="N27" s="27" t="e">
        <f>'Balance Sheet'!#REF!</f>
        <v>#REF!</v>
      </c>
      <c r="O27" s="27">
        <f>'Balance Sheet'!E19</f>
        <v>315</v>
      </c>
      <c r="P27" s="208" t="e">
        <f t="shared" si="0"/>
        <v>#REF!</v>
      </c>
    </row>
    <row r="28" spans="2:17" x14ac:dyDescent="0.25">
      <c r="B28" s="41"/>
      <c r="C28" s="123" t="s">
        <v>59</v>
      </c>
      <c r="D28" s="41"/>
      <c r="E28" s="123"/>
      <c r="F28" s="41"/>
      <c r="G28" s="41"/>
      <c r="H28" s="258">
        <v>-1892</v>
      </c>
      <c r="I28" s="256">
        <v>-1783</v>
      </c>
      <c r="L28" s="82" t="s">
        <v>113</v>
      </c>
      <c r="M28" s="82"/>
      <c r="N28" s="27" t="e">
        <f>'Balance Sheet'!#REF!</f>
        <v>#REF!</v>
      </c>
      <c r="O28" s="27">
        <f>'Balance Sheet'!E20</f>
        <v>12551</v>
      </c>
      <c r="P28" s="237" t="e">
        <f t="shared" si="0"/>
        <v>#REF!</v>
      </c>
    </row>
    <row r="29" spans="2:17" x14ac:dyDescent="0.25">
      <c r="B29" s="126"/>
      <c r="C29" s="128"/>
      <c r="D29" s="128"/>
      <c r="E29" s="127"/>
      <c r="F29" s="128"/>
      <c r="G29" s="128"/>
      <c r="H29" s="133">
        <f>SUM(H27:H28)</f>
        <v>-12975.499340000004</v>
      </c>
      <c r="I29" s="133">
        <f>SUM(I27:I28)</f>
        <v>-12498</v>
      </c>
      <c r="L29" s="91" t="s">
        <v>114</v>
      </c>
      <c r="M29" s="91"/>
      <c r="N29" s="27" t="e">
        <f>'Balance Sheet'!#REF!</f>
        <v>#REF!</v>
      </c>
      <c r="O29" s="27">
        <f>'Balance Sheet'!E21</f>
        <v>90000</v>
      </c>
      <c r="P29" s="208" t="e">
        <f t="shared" si="0"/>
        <v>#REF!</v>
      </c>
    </row>
    <row r="30" spans="2:17" ht="13.8" x14ac:dyDescent="0.25">
      <c r="B30" s="136" t="s">
        <v>105</v>
      </c>
      <c r="C30" s="137"/>
      <c r="D30" s="137"/>
      <c r="E30" s="137"/>
      <c r="F30" s="137"/>
      <c r="G30" s="137" t="s">
        <v>43</v>
      </c>
      <c r="H30" s="86">
        <f>+H12+H18+H25+H29</f>
        <v>20697.488549239926</v>
      </c>
      <c r="I30" s="86">
        <f>+I12+I18+I25+I29</f>
        <v>31156.809073629614</v>
      </c>
      <c r="L30" s="82" t="s">
        <v>115</v>
      </c>
      <c r="M30" s="82"/>
      <c r="N30" s="27" t="e">
        <f>'Balance Sheet'!#REF!</f>
        <v>#REF!</v>
      </c>
      <c r="O30" s="27">
        <f>'Balance Sheet'!E22</f>
        <v>34620</v>
      </c>
      <c r="P30" s="237" t="e">
        <f t="shared" si="0"/>
        <v>#REF!</v>
      </c>
    </row>
    <row r="31" spans="2:17" x14ac:dyDescent="0.25">
      <c r="B31" s="41"/>
      <c r="C31" s="41"/>
      <c r="D31" s="123"/>
      <c r="E31" s="41"/>
      <c r="F31" s="41"/>
      <c r="G31" s="41"/>
      <c r="H31" s="134"/>
      <c r="I31" s="51"/>
      <c r="L31" s="82" t="s">
        <v>116</v>
      </c>
      <c r="M31" s="82"/>
      <c r="N31" s="27" t="e">
        <f>'Balance Sheet'!#REF!</f>
        <v>#REF!</v>
      </c>
      <c r="O31" s="27">
        <f>'Balance Sheet'!E23</f>
        <v>90251</v>
      </c>
      <c r="P31" s="237" t="e">
        <f t="shared" si="0"/>
        <v>#REF!</v>
      </c>
    </row>
    <row r="32" spans="2:17" ht="13.8" x14ac:dyDescent="0.25">
      <c r="B32" s="119" t="s">
        <v>110</v>
      </c>
      <c r="C32" s="138"/>
      <c r="D32" s="138"/>
      <c r="E32" s="138"/>
      <c r="F32" s="138"/>
      <c r="G32" s="138"/>
      <c r="H32" s="139"/>
      <c r="I32" s="121"/>
      <c r="L32" s="82" t="s">
        <v>126</v>
      </c>
      <c r="M32" s="82"/>
      <c r="N32" s="27">
        <f>'Balance Sheet'!D24</f>
        <v>1973371</v>
      </c>
      <c r="O32" s="27">
        <f>'Balance Sheet'!E24</f>
        <v>1636201</v>
      </c>
      <c r="P32" s="208">
        <f t="shared" si="0"/>
        <v>-337170</v>
      </c>
    </row>
    <row r="33" spans="2:18" ht="13.8" x14ac:dyDescent="0.25">
      <c r="B33" s="4"/>
      <c r="C33" s="123" t="s">
        <v>60</v>
      </c>
      <c r="D33" s="123"/>
      <c r="E33" s="41"/>
      <c r="F33" s="41"/>
      <c r="G33" s="41"/>
      <c r="H33" s="51">
        <v>-12020.587070000081</v>
      </c>
      <c r="I33" s="257">
        <v>-20670</v>
      </c>
      <c r="L33" s="85" t="s">
        <v>32</v>
      </c>
      <c r="M33" s="85"/>
      <c r="N33" s="86">
        <f>'Balance Sheet'!D25</f>
        <v>2264239</v>
      </c>
      <c r="O33" s="86">
        <f>'Balance Sheet'!E25</f>
        <v>1902901</v>
      </c>
      <c r="P33" s="208">
        <f t="shared" si="0"/>
        <v>-361338</v>
      </c>
    </row>
    <row r="34" spans="2:18" x14ac:dyDescent="0.25">
      <c r="B34" s="4"/>
      <c r="C34" s="123" t="s">
        <v>107</v>
      </c>
      <c r="D34" s="41"/>
      <c r="E34" s="123"/>
      <c r="F34" s="41"/>
      <c r="G34" s="41"/>
      <c r="H34" s="51">
        <v>-820</v>
      </c>
      <c r="I34" s="257">
        <v>-1187</v>
      </c>
      <c r="L34" s="91"/>
      <c r="M34" s="91"/>
      <c r="N34" s="68"/>
      <c r="O34" s="68"/>
      <c r="P34" s="208"/>
    </row>
    <row r="35" spans="2:18" ht="13.8" x14ac:dyDescent="0.25">
      <c r="B35" s="136" t="s">
        <v>61</v>
      </c>
      <c r="C35" s="128"/>
      <c r="D35" s="128"/>
      <c r="E35" s="127"/>
      <c r="F35" s="128"/>
      <c r="G35" s="128"/>
      <c r="H35" s="86">
        <f>SUM(H33:H34)</f>
        <v>-12840.587070000081</v>
      </c>
      <c r="I35" s="86">
        <f>SUM(I33:I34)</f>
        <v>-21857</v>
      </c>
      <c r="L35" s="89" t="s">
        <v>33</v>
      </c>
      <c r="M35" s="89"/>
      <c r="N35" s="93">
        <f>'Balance Sheet'!D27</f>
        <v>-93854</v>
      </c>
      <c r="O35" s="93">
        <f>'Balance Sheet'!E27</f>
        <v>-97173</v>
      </c>
      <c r="P35" s="208">
        <f t="shared" si="0"/>
        <v>-3319</v>
      </c>
    </row>
    <row r="36" spans="2:18" x14ac:dyDescent="0.25">
      <c r="B36" s="41"/>
      <c r="C36" s="41"/>
      <c r="D36" s="123"/>
      <c r="E36" s="41"/>
      <c r="F36" s="41"/>
      <c r="G36" s="41"/>
      <c r="H36" s="134"/>
      <c r="I36" s="51"/>
      <c r="L36" s="91"/>
      <c r="M36" s="91"/>
      <c r="N36" s="69"/>
      <c r="O36" s="69"/>
      <c r="P36" s="208"/>
    </row>
    <row r="37" spans="2:18" ht="13.8" x14ac:dyDescent="0.25">
      <c r="B37" s="122" t="s">
        <v>62</v>
      </c>
      <c r="C37" s="138"/>
      <c r="D37" s="138"/>
      <c r="E37" s="138"/>
      <c r="F37" s="138"/>
      <c r="G37" s="138"/>
      <c r="H37" s="139"/>
      <c r="I37" s="121"/>
      <c r="L37" s="78" t="s">
        <v>34</v>
      </c>
      <c r="M37" s="78"/>
      <c r="N37" s="167"/>
      <c r="O37" s="167"/>
      <c r="P37" s="208"/>
    </row>
    <row r="38" spans="2:18" ht="13.8" x14ac:dyDescent="0.25">
      <c r="B38" s="140"/>
      <c r="C38" s="41" t="s">
        <v>103</v>
      </c>
      <c r="D38" s="41"/>
      <c r="E38" s="41"/>
      <c r="F38" s="41"/>
      <c r="G38" s="138"/>
      <c r="H38" s="51">
        <v>-816</v>
      </c>
      <c r="I38" s="258">
        <v>-1142</v>
      </c>
      <c r="L38" s="82" t="s">
        <v>117</v>
      </c>
      <c r="M38" s="82"/>
      <c r="N38" s="27">
        <f>'Balance Sheet'!D30</f>
        <v>100350</v>
      </c>
      <c r="O38" s="27">
        <f>'Balance Sheet'!E30</f>
        <v>105047</v>
      </c>
      <c r="P38" s="237">
        <f t="shared" si="0"/>
        <v>4697</v>
      </c>
      <c r="R38" s="243" t="s">
        <v>43</v>
      </c>
    </row>
    <row r="39" spans="2:18" ht="13.8" x14ac:dyDescent="0.25">
      <c r="B39" s="141" t="s">
        <v>106</v>
      </c>
      <c r="C39" s="137"/>
      <c r="D39" s="137"/>
      <c r="E39" s="137"/>
      <c r="F39" s="137"/>
      <c r="G39" s="137"/>
      <c r="H39" s="86">
        <f>SUM(H38)</f>
        <v>-816</v>
      </c>
      <c r="I39" s="86">
        <f>SUM(I38)</f>
        <v>-1142</v>
      </c>
      <c r="L39" s="82" t="s">
        <v>35</v>
      </c>
      <c r="M39" s="82"/>
      <c r="N39" s="27">
        <f>'Balance Sheet'!D31</f>
        <v>6889</v>
      </c>
      <c r="O39" s="27">
        <f>'Balance Sheet'!E31</f>
        <v>6614</v>
      </c>
      <c r="P39" s="237">
        <f t="shared" si="0"/>
        <v>-275</v>
      </c>
    </row>
    <row r="40" spans="2:18" ht="13.8" x14ac:dyDescent="0.25">
      <c r="B40" s="41"/>
      <c r="C40" s="41"/>
      <c r="D40" s="41"/>
      <c r="E40" s="41"/>
      <c r="F40" s="41"/>
      <c r="G40" s="41"/>
      <c r="H40" s="134"/>
      <c r="I40" s="51"/>
      <c r="L40" s="85" t="s">
        <v>36</v>
      </c>
      <c r="M40" s="85"/>
      <c r="N40" s="86">
        <f>'Balance Sheet'!D32</f>
        <v>107239</v>
      </c>
      <c r="O40" s="86">
        <f>'Balance Sheet'!E32</f>
        <v>111661</v>
      </c>
      <c r="P40" s="208">
        <f t="shared" si="0"/>
        <v>4422</v>
      </c>
    </row>
    <row r="41" spans="2:18" ht="13.8" x14ac:dyDescent="0.25">
      <c r="B41" s="122" t="s">
        <v>63</v>
      </c>
      <c r="C41" s="138"/>
      <c r="D41" s="138"/>
      <c r="E41" s="138"/>
      <c r="F41" s="138"/>
      <c r="G41" s="138"/>
      <c r="H41" s="139"/>
      <c r="I41" s="121"/>
      <c r="L41" s="92"/>
      <c r="M41" s="92"/>
      <c r="N41" s="97"/>
      <c r="O41" s="97"/>
      <c r="P41" s="208"/>
    </row>
    <row r="42" spans="2:18" ht="13.8" x14ac:dyDescent="0.25">
      <c r="B42" s="140"/>
      <c r="C42" s="41" t="s">
        <v>167</v>
      </c>
      <c r="D42" s="41"/>
      <c r="E42" s="41"/>
      <c r="F42" s="41"/>
      <c r="G42" s="138"/>
      <c r="H42" s="258">
        <v>30000</v>
      </c>
      <c r="I42" s="51">
        <v>0</v>
      </c>
      <c r="L42" s="78" t="s">
        <v>118</v>
      </c>
      <c r="M42" s="78"/>
      <c r="N42" s="167"/>
      <c r="O42" s="167"/>
      <c r="P42" s="208"/>
    </row>
    <row r="43" spans="2:18" ht="13.8" x14ac:dyDescent="0.25">
      <c r="B43" s="141" t="s">
        <v>104</v>
      </c>
      <c r="C43" s="137"/>
      <c r="D43" s="137"/>
      <c r="E43" s="137"/>
      <c r="F43" s="137"/>
      <c r="G43" s="137"/>
      <c r="H43" s="86">
        <f>SUM(H42)</f>
        <v>30000</v>
      </c>
      <c r="I43" s="86">
        <f>SUM(I42)</f>
        <v>0</v>
      </c>
      <c r="L43" s="82" t="s">
        <v>119</v>
      </c>
      <c r="M43" s="82"/>
      <c r="N43" s="27">
        <f>'Balance Sheet'!D35</f>
        <v>4173</v>
      </c>
      <c r="O43" s="27">
        <f>'Balance Sheet'!E35</f>
        <v>6582</v>
      </c>
      <c r="P43" s="208">
        <f t="shared" si="0"/>
        <v>2409</v>
      </c>
    </row>
    <row r="44" spans="2:18" x14ac:dyDescent="0.25">
      <c r="B44" s="41"/>
      <c r="C44" s="41"/>
      <c r="D44" s="41"/>
      <c r="E44" s="41"/>
      <c r="F44" s="41"/>
      <c r="G44" s="41" t="s">
        <v>43</v>
      </c>
      <c r="H44" s="134"/>
      <c r="I44" s="51"/>
      <c r="L44" s="82" t="s">
        <v>37</v>
      </c>
      <c r="M44" s="82"/>
      <c r="N44" s="27">
        <f>'Balance Sheet'!D36</f>
        <v>9212</v>
      </c>
      <c r="O44" s="27">
        <f>'Balance Sheet'!E36</f>
        <v>7906</v>
      </c>
      <c r="P44" s="208">
        <f t="shared" si="0"/>
        <v>-1306</v>
      </c>
    </row>
    <row r="45" spans="2:18" ht="14.4" thickBot="1" x14ac:dyDescent="0.3">
      <c r="B45" s="122" t="s">
        <v>108</v>
      </c>
      <c r="C45" s="45"/>
      <c r="D45" s="138"/>
      <c r="E45" s="138"/>
      <c r="F45" s="138"/>
      <c r="G45" s="138"/>
      <c r="H45" s="93">
        <f>H30+H35+H39+H43</f>
        <v>37040.901479239845</v>
      </c>
      <c r="I45" s="93">
        <f>I30+I35+I39+I43</f>
        <v>8157.8090736296144</v>
      </c>
      <c r="L45" s="96" t="s">
        <v>118</v>
      </c>
      <c r="M45" s="96"/>
      <c r="N45" s="60">
        <f>'Balance Sheet'!D37</f>
        <v>13385</v>
      </c>
      <c r="O45" s="60">
        <f>'Balance Sheet'!E37</f>
        <v>14488</v>
      </c>
      <c r="P45" s="208">
        <f t="shared" si="0"/>
        <v>1103</v>
      </c>
    </row>
    <row r="46" spans="2:18" ht="14.4" thickTop="1" x14ac:dyDescent="0.25">
      <c r="B46" s="122" t="s">
        <v>64</v>
      </c>
      <c r="C46" s="45"/>
      <c r="D46" s="45"/>
      <c r="E46" s="45"/>
      <c r="F46" s="142"/>
      <c r="G46" s="45"/>
      <c r="H46" s="258">
        <v>33005</v>
      </c>
      <c r="I46" s="51">
        <v>14715</v>
      </c>
    </row>
    <row r="47" spans="2:18" x14ac:dyDescent="0.25">
      <c r="B47" s="125"/>
      <c r="C47" s="123" t="s">
        <v>172</v>
      </c>
      <c r="D47" s="41"/>
      <c r="E47" s="41"/>
      <c r="F47" s="41"/>
      <c r="G47" s="41"/>
      <c r="H47" s="258">
        <v>-26</v>
      </c>
      <c r="I47" s="51">
        <v>-37</v>
      </c>
    </row>
    <row r="48" spans="2:18" ht="14.4" thickBot="1" x14ac:dyDescent="0.3">
      <c r="B48" s="143" t="s">
        <v>65</v>
      </c>
      <c r="C48" s="144"/>
      <c r="D48" s="144"/>
      <c r="E48" s="144"/>
      <c r="F48" s="145"/>
      <c r="G48" s="144"/>
      <c r="H48" s="244">
        <f>SUM(H45:H47)</f>
        <v>70019.901479239837</v>
      </c>
      <c r="I48" s="244">
        <f>SUM(I45:I47)</f>
        <v>22835.809073629614</v>
      </c>
    </row>
    <row r="49" spans="2:9" ht="16.2" thickTop="1" x14ac:dyDescent="0.3">
      <c r="B49" s="146"/>
      <c r="C49" s="146"/>
      <c r="D49" s="146"/>
      <c r="E49" s="146"/>
      <c r="F49" s="116"/>
      <c r="G49" s="146"/>
      <c r="H49" s="27"/>
      <c r="I49" s="27"/>
    </row>
    <row r="50" spans="2:9" ht="15.6" x14ac:dyDescent="0.3">
      <c r="B50" s="146"/>
      <c r="C50" s="146"/>
      <c r="D50" s="146"/>
      <c r="E50" s="146"/>
      <c r="F50" s="116"/>
      <c r="G50" s="146"/>
      <c r="H50" s="27" t="s">
        <v>43</v>
      </c>
      <c r="I50" s="54"/>
    </row>
    <row r="51" spans="2:9" ht="15.6" x14ac:dyDescent="0.3">
      <c r="B51" s="146"/>
      <c r="C51" s="146"/>
      <c r="D51" s="146"/>
      <c r="E51" s="146"/>
      <c r="F51" s="116"/>
      <c r="G51" s="146"/>
      <c r="H51" s="54"/>
      <c r="I51" s="54"/>
    </row>
    <row r="52" spans="2:9" ht="15.6" x14ac:dyDescent="0.3">
      <c r="B52" s="111"/>
      <c r="C52" s="111"/>
      <c r="D52" s="111"/>
      <c r="E52" s="111"/>
      <c r="F52" s="147"/>
      <c r="G52" s="111"/>
      <c r="H52" s="148"/>
      <c r="I52" s="149"/>
    </row>
    <row r="53" spans="2:9" ht="15.6" x14ac:dyDescent="0.3">
      <c r="B53" s="111"/>
      <c r="C53" s="111"/>
      <c r="D53" s="111"/>
      <c r="E53" s="111"/>
      <c r="F53" s="147"/>
      <c r="G53" s="111"/>
      <c r="H53" s="130"/>
      <c r="I53" s="51"/>
    </row>
    <row r="54" spans="2:9" ht="15.6" x14ac:dyDescent="0.3">
      <c r="B54" s="111"/>
      <c r="C54" s="111"/>
      <c r="D54" s="111"/>
      <c r="E54" s="111"/>
      <c r="F54" s="147"/>
      <c r="G54" s="111"/>
      <c r="H54" s="148"/>
      <c r="I54" s="149"/>
    </row>
    <row r="55" spans="2:9" ht="15.6" x14ac:dyDescent="0.3">
      <c r="B55" s="111"/>
      <c r="C55" s="111"/>
      <c r="D55" s="111"/>
      <c r="E55" s="111"/>
      <c r="F55" s="147"/>
      <c r="G55" s="111"/>
      <c r="H55" s="148"/>
      <c r="I55" s="149"/>
    </row>
    <row r="56" spans="2:9" ht="15.6" x14ac:dyDescent="0.3">
      <c r="B56" s="111"/>
      <c r="C56" s="111"/>
      <c r="D56" s="111"/>
      <c r="E56" s="111"/>
      <c r="F56" s="147"/>
      <c r="G56" s="111"/>
      <c r="H56" s="149"/>
      <c r="I56" s="149"/>
    </row>
    <row r="57" spans="2:9" ht="15.6" x14ac:dyDescent="0.3">
      <c r="B57" s="111"/>
      <c r="C57" s="111"/>
      <c r="D57" s="111"/>
      <c r="E57" s="111"/>
      <c r="F57" s="147"/>
      <c r="G57" s="111"/>
      <c r="H57" s="149"/>
      <c r="I57" s="149"/>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8"/>
  <sheetViews>
    <sheetView showGridLines="0" tabSelected="1" topLeftCell="A37" zoomScaleNormal="100" zoomScaleSheetLayoutView="80" zoomScalePageLayoutView="50" workbookViewId="0">
      <selection activeCell="A41" sqref="A41"/>
    </sheetView>
  </sheetViews>
  <sheetFormatPr defaultColWidth="9.109375" defaultRowHeight="13.2" x14ac:dyDescent="0.25"/>
  <cols>
    <col min="1" max="1" width="51" style="170" customWidth="1"/>
    <col min="2" max="2" width="14.33203125" style="170" customWidth="1"/>
    <col min="3" max="3" width="15.33203125" style="170" customWidth="1"/>
    <col min="4" max="4" width="7.33203125" style="170" bestFit="1" customWidth="1"/>
    <col min="5" max="5" width="11.5546875" style="170" customWidth="1"/>
    <col min="6" max="6" width="10.44140625" style="170" bestFit="1" customWidth="1"/>
    <col min="7" max="12" width="9.109375" style="170"/>
    <col min="13" max="13" width="10.33203125" style="170" bestFit="1" customWidth="1"/>
    <col min="14" max="14" width="15.33203125" style="170" bestFit="1" customWidth="1"/>
    <col min="15" max="16384" width="9.109375" style="170"/>
  </cols>
  <sheetData>
    <row r="1" spans="1:6" ht="13.8" x14ac:dyDescent="0.25">
      <c r="A1" s="169" t="s">
        <v>0</v>
      </c>
    </row>
    <row r="2" spans="1:6" x14ac:dyDescent="0.25">
      <c r="A2" s="171" t="s">
        <v>68</v>
      </c>
    </row>
    <row r="3" spans="1:6" x14ac:dyDescent="0.25">
      <c r="A3" s="171"/>
    </row>
    <row r="4" spans="1:6" x14ac:dyDescent="0.25">
      <c r="A4" s="172" t="s">
        <v>180</v>
      </c>
    </row>
    <row r="5" spans="1:6" x14ac:dyDescent="0.25">
      <c r="A5" s="171"/>
    </row>
    <row r="6" spans="1:6" x14ac:dyDescent="0.25">
      <c r="A6" s="173" t="s">
        <v>69</v>
      </c>
    </row>
    <row r="7" spans="1:6" x14ac:dyDescent="0.25">
      <c r="A7" s="171"/>
    </row>
    <row r="8" spans="1:6" ht="31.5" customHeight="1" x14ac:dyDescent="0.25">
      <c r="A8" s="296" t="s">
        <v>127</v>
      </c>
      <c r="B8" s="296"/>
      <c r="C8" s="296"/>
      <c r="D8" s="296"/>
      <c r="E8" s="296"/>
    </row>
    <row r="9" spans="1:6" x14ac:dyDescent="0.25">
      <c r="A9" s="171"/>
    </row>
    <row r="10" spans="1:6" ht="27.75" customHeight="1" x14ac:dyDescent="0.25">
      <c r="A10" s="296" t="s">
        <v>148</v>
      </c>
      <c r="B10" s="296"/>
      <c r="C10" s="296"/>
      <c r="D10" s="296"/>
      <c r="E10" s="296"/>
    </row>
    <row r="11" spans="1:6" x14ac:dyDescent="0.25">
      <c r="A11" s="171"/>
    </row>
    <row r="12" spans="1:6" x14ac:dyDescent="0.25">
      <c r="A12" s="171"/>
    </row>
    <row r="13" spans="1:6" x14ac:dyDescent="0.25">
      <c r="A13" s="261" t="s">
        <v>146</v>
      </c>
      <c r="F13" s="259"/>
    </row>
    <row r="14" spans="1:6" ht="8.25" customHeight="1" x14ac:dyDescent="0.25">
      <c r="A14" s="261"/>
      <c r="F14" s="259"/>
    </row>
    <row r="15" spans="1:6" ht="316.8" customHeight="1" x14ac:dyDescent="0.25">
      <c r="A15" s="299" t="s">
        <v>202</v>
      </c>
      <c r="B15" s="299"/>
      <c r="C15" s="299"/>
      <c r="D15" s="299"/>
      <c r="E15" s="299"/>
      <c r="F15" s="259"/>
    </row>
    <row r="16" spans="1:6" ht="24.6" hidden="1" customHeight="1" x14ac:dyDescent="0.25">
      <c r="A16" s="300"/>
      <c r="B16" s="300"/>
      <c r="C16" s="300"/>
      <c r="D16" s="300"/>
      <c r="E16" s="300"/>
    </row>
    <row r="17" spans="1:14" ht="36" hidden="1" x14ac:dyDescent="0.25">
      <c r="A17" s="263" t="s">
        <v>70</v>
      </c>
      <c r="B17" s="178" t="s">
        <v>182</v>
      </c>
      <c r="C17" s="178" t="s">
        <v>149</v>
      </c>
      <c r="D17" s="177"/>
      <c r="G17" s="275" t="s">
        <v>194</v>
      </c>
      <c r="H17" s="275"/>
      <c r="I17" s="275"/>
      <c r="J17" s="275"/>
      <c r="K17" s="275"/>
      <c r="M17" s="178" t="str">
        <f>B17</f>
        <v>As at 
September 30, 2017</v>
      </c>
      <c r="N17" s="178" t="str">
        <f>C17</f>
        <v>As at 
December 31, 2016</v>
      </c>
    </row>
    <row r="18" spans="1:14" hidden="1" x14ac:dyDescent="0.25">
      <c r="A18" s="250" t="s">
        <v>147</v>
      </c>
      <c r="B18" s="271">
        <v>215476</v>
      </c>
      <c r="C18" s="271">
        <v>244755</v>
      </c>
      <c r="D18" s="177"/>
      <c r="E18" s="267"/>
      <c r="F18" s="180"/>
      <c r="G18" s="170" t="s">
        <v>195</v>
      </c>
      <c r="M18" s="248">
        <f>B18</f>
        <v>215476</v>
      </c>
      <c r="N18" s="276">
        <f>C18</f>
        <v>244755</v>
      </c>
    </row>
    <row r="19" spans="1:14" hidden="1" x14ac:dyDescent="0.25">
      <c r="A19" s="250" t="s">
        <v>188</v>
      </c>
      <c r="B19" s="271">
        <v>699579</v>
      </c>
      <c r="C19" s="271">
        <v>1370053</v>
      </c>
      <c r="D19" s="177"/>
      <c r="E19" s="268"/>
      <c r="F19" s="180"/>
      <c r="G19" s="170" t="s">
        <v>188</v>
      </c>
      <c r="M19" s="248">
        <f>B19+B20+B21</f>
        <v>939095</v>
      </c>
      <c r="N19" s="276">
        <f>C19+C20+C21</f>
        <v>1391260</v>
      </c>
    </row>
    <row r="20" spans="1:14" hidden="1" x14ac:dyDescent="0.25">
      <c r="A20" s="250" t="s">
        <v>192</v>
      </c>
      <c r="B20" s="271">
        <v>-500</v>
      </c>
      <c r="C20" s="271">
        <v>5727</v>
      </c>
      <c r="D20" s="177"/>
      <c r="E20" s="267"/>
      <c r="F20" s="180"/>
      <c r="G20" s="170" t="s">
        <v>196</v>
      </c>
      <c r="M20" s="248">
        <f>B22</f>
        <v>126</v>
      </c>
      <c r="N20" s="276">
        <f>C22</f>
        <v>186</v>
      </c>
    </row>
    <row r="21" spans="1:14" hidden="1" x14ac:dyDescent="0.25">
      <c r="A21" s="250" t="s">
        <v>154</v>
      </c>
      <c r="B21" s="271">
        <v>240016</v>
      </c>
      <c r="C21" s="271">
        <v>15480</v>
      </c>
      <c r="D21" s="177"/>
      <c r="E21" s="267"/>
      <c r="F21" s="180"/>
      <c r="G21" s="170" t="s">
        <v>199</v>
      </c>
      <c r="M21" s="248">
        <f>B23</f>
        <v>818174</v>
      </c>
      <c r="N21" s="282">
        <f>C23</f>
        <v>0</v>
      </c>
    </row>
    <row r="22" spans="1:14" hidden="1" x14ac:dyDescent="0.25">
      <c r="A22" s="250" t="s">
        <v>155</v>
      </c>
      <c r="B22" s="271">
        <v>126</v>
      </c>
      <c r="C22" s="271">
        <v>186</v>
      </c>
      <c r="D22" s="177"/>
      <c r="E22" s="267"/>
      <c r="F22" s="180"/>
      <c r="G22" s="170" t="s">
        <v>190</v>
      </c>
      <c r="M22" s="248">
        <f>B26</f>
        <v>-614805</v>
      </c>
      <c r="N22" s="276">
        <f>C26</f>
        <v>-150501</v>
      </c>
    </row>
    <row r="23" spans="1:14" hidden="1" x14ac:dyDescent="0.25">
      <c r="A23" s="274" t="s">
        <v>184</v>
      </c>
      <c r="B23" s="180">
        <v>818174</v>
      </c>
      <c r="C23" s="249">
        <v>0</v>
      </c>
      <c r="D23" s="177"/>
      <c r="E23" s="277" t="s">
        <v>193</v>
      </c>
      <c r="F23" s="269"/>
      <c r="G23" s="170" t="s">
        <v>198</v>
      </c>
      <c r="M23" s="248">
        <f>B27</f>
        <v>131000</v>
      </c>
      <c r="N23" s="276">
        <f>C27</f>
        <v>25531</v>
      </c>
    </row>
    <row r="24" spans="1:14" hidden="1" x14ac:dyDescent="0.25">
      <c r="A24" s="251" t="s">
        <v>178</v>
      </c>
      <c r="B24" s="247">
        <f>SUM(B18:B23)</f>
        <v>1972871</v>
      </c>
      <c r="C24" s="247">
        <f>SUM(C18:C23)</f>
        <v>1636201</v>
      </c>
      <c r="D24" s="177"/>
      <c r="E24" s="248"/>
      <c r="F24" s="248"/>
      <c r="G24" s="170" t="s">
        <v>189</v>
      </c>
      <c r="M24" s="276">
        <f>B28+B30</f>
        <v>-1241849</v>
      </c>
      <c r="N24" s="276">
        <f>C28+C30+1020</f>
        <v>-1387971</v>
      </c>
    </row>
    <row r="25" spans="1:14" hidden="1" x14ac:dyDescent="0.25">
      <c r="D25" s="177"/>
      <c r="G25" s="170" t="s">
        <v>158</v>
      </c>
      <c r="M25" s="276">
        <v>-62312</v>
      </c>
      <c r="N25" s="276">
        <v>-92443</v>
      </c>
    </row>
    <row r="26" spans="1:14" hidden="1" x14ac:dyDescent="0.25">
      <c r="A26" s="250" t="s">
        <v>190</v>
      </c>
      <c r="B26" s="271">
        <v>-614805</v>
      </c>
      <c r="C26" s="271">
        <v>-150501</v>
      </c>
      <c r="D26" s="177"/>
      <c r="E26" s="267"/>
      <c r="F26" s="267"/>
      <c r="G26" s="170" t="s">
        <v>159</v>
      </c>
      <c r="M26" s="276">
        <v>10643</v>
      </c>
      <c r="N26" s="276">
        <v>-4672</v>
      </c>
    </row>
    <row r="27" spans="1:14" hidden="1" x14ac:dyDescent="0.25">
      <c r="A27" s="250" t="s">
        <v>191</v>
      </c>
      <c r="B27" s="271">
        <v>131000</v>
      </c>
      <c r="C27" s="271">
        <v>25531</v>
      </c>
      <c r="D27" s="177"/>
      <c r="E27" s="267"/>
      <c r="F27" s="267"/>
      <c r="G27" s="170" t="s">
        <v>197</v>
      </c>
      <c r="M27" s="276">
        <f>B34+B31</f>
        <v>-195548</v>
      </c>
      <c r="N27" s="276">
        <f>C34+C31-1020</f>
        <v>-26145</v>
      </c>
    </row>
    <row r="28" spans="1:14" hidden="1" x14ac:dyDescent="0.25">
      <c r="A28" s="250" t="s">
        <v>189</v>
      </c>
      <c r="B28" s="271">
        <v>-1205022</v>
      </c>
      <c r="C28" s="271">
        <v>-1326011</v>
      </c>
      <c r="D28" s="177"/>
      <c r="E28" s="267"/>
      <c r="F28" s="267"/>
      <c r="G28" s="278" t="s">
        <v>144</v>
      </c>
      <c r="H28" s="279"/>
      <c r="I28" s="279"/>
      <c r="J28" s="279"/>
      <c r="K28" s="279"/>
      <c r="L28" s="279"/>
      <c r="M28" s="280">
        <f>SUM(M18:M27)</f>
        <v>0</v>
      </c>
      <c r="N28" s="280">
        <f>SUM(N18:N27)</f>
        <v>0</v>
      </c>
    </row>
    <row r="29" spans="1:14" hidden="1" x14ac:dyDescent="0.25">
      <c r="A29" s="250" t="s">
        <v>187</v>
      </c>
      <c r="B29" s="233">
        <v>0</v>
      </c>
      <c r="C29" s="281">
        <v>0</v>
      </c>
      <c r="D29" s="177"/>
      <c r="E29" s="267"/>
      <c r="F29" s="267"/>
      <c r="N29" s="233"/>
    </row>
    <row r="30" spans="1:14" hidden="1" x14ac:dyDescent="0.25">
      <c r="A30" s="250" t="s">
        <v>156</v>
      </c>
      <c r="B30" s="271">
        <v>-36827</v>
      </c>
      <c r="C30" s="271">
        <v>-62980</v>
      </c>
      <c r="D30" s="177"/>
      <c r="E30" s="267"/>
      <c r="F30" s="267"/>
      <c r="N30" s="233"/>
    </row>
    <row r="31" spans="1:14" ht="22.2" hidden="1" customHeight="1" x14ac:dyDescent="0.25">
      <c r="A31" s="250" t="s">
        <v>157</v>
      </c>
      <c r="B31" s="271">
        <v>0</v>
      </c>
      <c r="C31" s="271">
        <v>134988</v>
      </c>
      <c r="D31" s="177"/>
      <c r="E31" s="267"/>
      <c r="F31" s="267"/>
      <c r="N31" s="276"/>
    </row>
    <row r="32" spans="1:14" ht="22.2" hidden="1" customHeight="1" x14ac:dyDescent="0.25">
      <c r="A32" s="250" t="s">
        <v>158</v>
      </c>
      <c r="B32" s="271">
        <v>-62312</v>
      </c>
      <c r="C32" s="271">
        <v>-92443</v>
      </c>
      <c r="D32" s="177"/>
      <c r="E32" s="267"/>
      <c r="F32" s="267"/>
      <c r="N32" s="276"/>
    </row>
    <row r="33" spans="1:14" ht="22.2" hidden="1" customHeight="1" x14ac:dyDescent="0.25">
      <c r="A33" s="250" t="s">
        <v>159</v>
      </c>
      <c r="B33" s="271">
        <v>10643</v>
      </c>
      <c r="C33" s="271">
        <v>-4672</v>
      </c>
      <c r="D33" s="177"/>
      <c r="E33" s="267"/>
      <c r="F33" s="267"/>
      <c r="N33" s="276"/>
    </row>
    <row r="34" spans="1:14" s="233" customFormat="1" hidden="1" x14ac:dyDescent="0.25">
      <c r="A34" s="270" t="s">
        <v>197</v>
      </c>
      <c r="B34" s="271">
        <v>-195548</v>
      </c>
      <c r="C34" s="271">
        <v>-160113</v>
      </c>
      <c r="D34" s="272"/>
      <c r="E34" s="273"/>
      <c r="F34" s="273"/>
      <c r="N34" s="276"/>
    </row>
    <row r="35" spans="1:14" hidden="1" x14ac:dyDescent="0.25">
      <c r="A35" s="251" t="s">
        <v>179</v>
      </c>
      <c r="B35" s="247">
        <f>SUM(B26:B34)</f>
        <v>-1972871</v>
      </c>
      <c r="C35" s="247">
        <f>SUM(C26:C34)</f>
        <v>-1636201</v>
      </c>
      <c r="D35" s="177"/>
    </row>
    <row r="36" spans="1:14" hidden="1" x14ac:dyDescent="0.25">
      <c r="A36" s="245"/>
      <c r="B36" s="246"/>
      <c r="C36" s="246"/>
      <c r="D36" s="177"/>
      <c r="N36" s="248"/>
    </row>
    <row r="37" spans="1:14" ht="24" x14ac:dyDescent="0.25">
      <c r="A37" s="283" t="s">
        <v>194</v>
      </c>
      <c r="B37" s="178" t="s">
        <v>182</v>
      </c>
      <c r="C37" s="178" t="s">
        <v>149</v>
      </c>
      <c r="D37" s="275"/>
      <c r="E37" s="275"/>
      <c r="N37" s="248"/>
    </row>
    <row r="38" spans="1:14" x14ac:dyDescent="0.25">
      <c r="A38" s="284" t="s">
        <v>195</v>
      </c>
      <c r="B38" s="285">
        <v>215476</v>
      </c>
      <c r="C38" s="286">
        <v>244755</v>
      </c>
      <c r="N38" s="248"/>
    </row>
    <row r="39" spans="1:14" x14ac:dyDescent="0.25">
      <c r="A39" s="284" t="s">
        <v>188</v>
      </c>
      <c r="B39" s="285">
        <v>939095</v>
      </c>
      <c r="C39" s="286">
        <v>1391260</v>
      </c>
      <c r="N39" s="248"/>
    </row>
    <row r="40" spans="1:14" x14ac:dyDescent="0.25">
      <c r="A40" s="284" t="s">
        <v>196</v>
      </c>
      <c r="B40" s="285">
        <v>126</v>
      </c>
      <c r="C40" s="286">
        <v>186</v>
      </c>
      <c r="N40" s="248"/>
    </row>
    <row r="41" spans="1:14" x14ac:dyDescent="0.25">
      <c r="A41" s="287" t="s">
        <v>203</v>
      </c>
      <c r="B41" s="286">
        <v>818174</v>
      </c>
      <c r="C41" s="288">
        <v>0</v>
      </c>
      <c r="D41" s="233"/>
      <c r="N41" s="248"/>
    </row>
    <row r="42" spans="1:14" x14ac:dyDescent="0.25">
      <c r="A42" s="284" t="s">
        <v>190</v>
      </c>
      <c r="B42" s="285">
        <v>-614805</v>
      </c>
      <c r="C42" s="286">
        <v>-150501</v>
      </c>
      <c r="N42" s="248"/>
    </row>
    <row r="43" spans="1:14" x14ac:dyDescent="0.25">
      <c r="A43" s="284" t="s">
        <v>191</v>
      </c>
      <c r="B43" s="285">
        <v>131000</v>
      </c>
      <c r="C43" s="286">
        <v>25531</v>
      </c>
      <c r="N43" s="248"/>
    </row>
    <row r="44" spans="1:14" x14ac:dyDescent="0.25">
      <c r="A44" s="284" t="s">
        <v>189</v>
      </c>
      <c r="B44" s="286">
        <v>-1241849</v>
      </c>
      <c r="C44" s="286">
        <v>-1387971</v>
      </c>
      <c r="N44" s="248"/>
    </row>
    <row r="45" spans="1:14" x14ac:dyDescent="0.25">
      <c r="A45" s="284" t="s">
        <v>200</v>
      </c>
      <c r="B45" s="286">
        <v>-62312</v>
      </c>
      <c r="C45" s="286">
        <v>-92443</v>
      </c>
      <c r="N45" s="248"/>
    </row>
    <row r="46" spans="1:14" x14ac:dyDescent="0.25">
      <c r="A46" s="284" t="s">
        <v>201</v>
      </c>
      <c r="B46" s="286">
        <v>10643</v>
      </c>
      <c r="C46" s="286">
        <v>-4672</v>
      </c>
      <c r="N46" s="248"/>
    </row>
    <row r="47" spans="1:14" x14ac:dyDescent="0.25">
      <c r="A47" s="284" t="s">
        <v>197</v>
      </c>
      <c r="B47" s="286">
        <v>-195548</v>
      </c>
      <c r="C47" s="286">
        <v>-26145</v>
      </c>
      <c r="N47" s="248"/>
    </row>
    <row r="48" spans="1:14" x14ac:dyDescent="0.25">
      <c r="A48" s="251" t="s">
        <v>144</v>
      </c>
      <c r="B48" s="247">
        <v>0</v>
      </c>
      <c r="C48" s="247">
        <v>0</v>
      </c>
      <c r="N48" s="248"/>
    </row>
    <row r="49" spans="1:14" x14ac:dyDescent="0.25">
      <c r="A49" s="175"/>
      <c r="B49" s="180"/>
      <c r="C49" s="180"/>
      <c r="N49" s="248"/>
    </row>
    <row r="50" spans="1:14" x14ac:dyDescent="0.25">
      <c r="A50" s="175"/>
      <c r="B50" s="180"/>
      <c r="C50" s="180"/>
    </row>
    <row r="51" spans="1:14" x14ac:dyDescent="0.25">
      <c r="A51" s="173" t="s">
        <v>141</v>
      </c>
      <c r="N51" s="248"/>
    </row>
    <row r="52" spans="1:14" x14ac:dyDescent="0.25">
      <c r="A52" s="175"/>
    </row>
    <row r="53" spans="1:14" ht="24" x14ac:dyDescent="0.25">
      <c r="A53" s="263" t="s">
        <v>70</v>
      </c>
      <c r="B53" s="178" t="s">
        <v>182</v>
      </c>
      <c r="C53" s="178" t="s">
        <v>149</v>
      </c>
      <c r="D53" s="177"/>
    </row>
    <row r="54" spans="1:14" x14ac:dyDescent="0.25">
      <c r="A54" s="179" t="s">
        <v>142</v>
      </c>
      <c r="B54" s="180">
        <v>30844</v>
      </c>
      <c r="C54" s="180">
        <v>35630</v>
      </c>
      <c r="D54" s="177"/>
    </row>
    <row r="55" spans="1:14" x14ac:dyDescent="0.25">
      <c r="A55" s="179" t="s">
        <v>143</v>
      </c>
      <c r="B55" s="230">
        <v>2513</v>
      </c>
      <c r="C55" s="230">
        <v>3333</v>
      </c>
      <c r="D55" s="177"/>
    </row>
    <row r="56" spans="1:14" x14ac:dyDescent="0.25">
      <c r="A56" s="183" t="s">
        <v>144</v>
      </c>
      <c r="B56" s="184">
        <f>SUM(B54:B55)</f>
        <v>33357</v>
      </c>
      <c r="C56" s="184">
        <f>SUM(C54:C55)</f>
        <v>38963</v>
      </c>
      <c r="D56" s="177"/>
    </row>
    <row r="57" spans="1:14" x14ac:dyDescent="0.25">
      <c r="A57" s="175"/>
      <c r="B57" s="180"/>
      <c r="C57" s="180"/>
      <c r="D57" s="177"/>
    </row>
    <row r="58" spans="1:14" x14ac:dyDescent="0.25">
      <c r="A58" s="175"/>
      <c r="B58" s="177"/>
      <c r="C58" s="177"/>
    </row>
    <row r="59" spans="1:14" x14ac:dyDescent="0.25">
      <c r="A59" s="173" t="s">
        <v>153</v>
      </c>
    </row>
    <row r="60" spans="1:14" x14ac:dyDescent="0.25">
      <c r="A60" s="175"/>
    </row>
    <row r="61" spans="1:14" x14ac:dyDescent="0.25">
      <c r="A61" s="171" t="s">
        <v>183</v>
      </c>
    </row>
    <row r="62" spans="1:14" x14ac:dyDescent="0.25">
      <c r="A62" s="176"/>
    </row>
    <row r="63" spans="1:14" x14ac:dyDescent="0.25">
      <c r="A63" s="175" t="s">
        <v>128</v>
      </c>
    </row>
    <row r="64" spans="1:14" x14ac:dyDescent="0.25">
      <c r="A64" s="175"/>
      <c r="B64" s="177"/>
      <c r="C64" s="177"/>
      <c r="D64" s="177"/>
    </row>
    <row r="65" spans="1:4" ht="24" x14ac:dyDescent="0.25">
      <c r="A65" s="263" t="s">
        <v>70</v>
      </c>
      <c r="B65" s="178" t="s">
        <v>182</v>
      </c>
      <c r="C65" s="178" t="s">
        <v>149</v>
      </c>
      <c r="D65" s="177"/>
    </row>
    <row r="66" spans="1:4" x14ac:dyDescent="0.25">
      <c r="A66" s="179" t="s">
        <v>71</v>
      </c>
      <c r="B66" s="180">
        <f>B79</f>
        <v>7675</v>
      </c>
      <c r="C66" s="180">
        <v>10000</v>
      </c>
      <c r="D66" s="177"/>
    </row>
    <row r="67" spans="1:4" x14ac:dyDescent="0.25">
      <c r="A67" s="179" t="s">
        <v>72</v>
      </c>
      <c r="B67" s="230">
        <f>B88</f>
        <v>642</v>
      </c>
      <c r="C67" s="230">
        <v>726</v>
      </c>
      <c r="D67" s="177"/>
    </row>
    <row r="68" spans="1:4" x14ac:dyDescent="0.25">
      <c r="A68" s="182" t="s">
        <v>138</v>
      </c>
      <c r="B68" s="180">
        <f>C68+Remeasurement!B25</f>
        <v>5068</v>
      </c>
      <c r="C68" s="180">
        <v>3762</v>
      </c>
      <c r="D68" s="177"/>
    </row>
    <row r="69" spans="1:4" x14ac:dyDescent="0.25">
      <c r="A69" s="183" t="s">
        <v>76</v>
      </c>
      <c r="B69" s="184">
        <f>SUM(B66:B68)</f>
        <v>13385</v>
      </c>
      <c r="C69" s="184">
        <f>SUM(C66:C68)</f>
        <v>14488</v>
      </c>
      <c r="D69" s="177"/>
    </row>
    <row r="70" spans="1:4" x14ac:dyDescent="0.25">
      <c r="A70" s="175"/>
      <c r="B70" s="180"/>
      <c r="C70" s="180"/>
      <c r="D70" s="177"/>
    </row>
    <row r="71" spans="1:4" x14ac:dyDescent="0.25">
      <c r="A71" s="175"/>
      <c r="B71" s="181"/>
      <c r="C71" s="181"/>
      <c r="D71" s="177"/>
    </row>
    <row r="72" spans="1:4" x14ac:dyDescent="0.25">
      <c r="A72" s="175" t="s">
        <v>130</v>
      </c>
      <c r="B72" s="177"/>
      <c r="C72" s="177"/>
      <c r="D72" s="177"/>
    </row>
    <row r="73" spans="1:4" x14ac:dyDescent="0.25">
      <c r="A73" s="175"/>
      <c r="B73" s="177"/>
      <c r="C73" s="177"/>
      <c r="D73" s="177"/>
    </row>
    <row r="74" spans="1:4" ht="24" x14ac:dyDescent="0.25">
      <c r="A74" s="262" t="s">
        <v>70</v>
      </c>
      <c r="B74" s="178" t="s">
        <v>182</v>
      </c>
      <c r="C74" s="177"/>
      <c r="D74" s="177"/>
    </row>
    <row r="75" spans="1:4" x14ac:dyDescent="0.25">
      <c r="A75" s="186" t="s">
        <v>129</v>
      </c>
      <c r="B75" s="181">
        <v>10000</v>
      </c>
      <c r="C75" s="177"/>
      <c r="D75" s="177"/>
    </row>
    <row r="76" spans="1:4" x14ac:dyDescent="0.25">
      <c r="A76" s="186" t="s">
        <v>73</v>
      </c>
      <c r="B76" s="181">
        <f>'Income Sheet'!D14</f>
        <v>132581</v>
      </c>
      <c r="C76" s="177"/>
      <c r="D76" s="177"/>
    </row>
    <row r="77" spans="1:4" hidden="1" x14ac:dyDescent="0.25">
      <c r="A77" s="186" t="s">
        <v>121</v>
      </c>
      <c r="B77" s="238">
        <v>0</v>
      </c>
      <c r="C77" s="177"/>
      <c r="D77" s="177"/>
    </row>
    <row r="78" spans="1:4" x14ac:dyDescent="0.25">
      <c r="A78" s="185" t="s">
        <v>74</v>
      </c>
      <c r="B78" s="231">
        <f>'Income Sheet'!D21</f>
        <v>-134906</v>
      </c>
      <c r="C78" s="177"/>
      <c r="D78" s="177"/>
    </row>
    <row r="79" spans="1:4" x14ac:dyDescent="0.25">
      <c r="A79" s="187" t="s">
        <v>76</v>
      </c>
      <c r="B79" s="188">
        <f>SUM(B75:B78)</f>
        <v>7675</v>
      </c>
      <c r="C79" s="177"/>
    </row>
    <row r="80" spans="1:4" x14ac:dyDescent="0.25">
      <c r="A80" s="175"/>
      <c r="B80" s="177"/>
      <c r="C80" s="177"/>
    </row>
    <row r="81" spans="1:5" x14ac:dyDescent="0.25">
      <c r="A81" s="175"/>
      <c r="B81" s="177"/>
      <c r="C81" s="177"/>
    </row>
    <row r="82" spans="1:5" x14ac:dyDescent="0.25">
      <c r="A82" s="175" t="s">
        <v>77</v>
      </c>
      <c r="B82" s="177"/>
      <c r="C82" s="177"/>
    </row>
    <row r="83" spans="1:5" x14ac:dyDescent="0.25">
      <c r="A83" s="186"/>
      <c r="B83" s="177"/>
      <c r="C83" s="177"/>
    </row>
    <row r="84" spans="1:5" ht="24" x14ac:dyDescent="0.25">
      <c r="A84" s="185" t="s">
        <v>70</v>
      </c>
      <c r="B84" s="178" t="s">
        <v>166</v>
      </c>
      <c r="C84" s="177"/>
    </row>
    <row r="85" spans="1:5" x14ac:dyDescent="0.25">
      <c r="A85" s="186" t="s">
        <v>129</v>
      </c>
      <c r="B85" s="230">
        <v>726</v>
      </c>
      <c r="C85" s="177"/>
    </row>
    <row r="86" spans="1:5" x14ac:dyDescent="0.25">
      <c r="A86" s="186" t="s">
        <v>15</v>
      </c>
      <c r="B86" s="230">
        <f>'Income Sheet'!D28</f>
        <v>2286</v>
      </c>
      <c r="C86" s="177"/>
    </row>
    <row r="87" spans="1:5" x14ac:dyDescent="0.25">
      <c r="A87" s="185" t="s">
        <v>78</v>
      </c>
      <c r="B87" s="231">
        <f>'Income Sheet'!D32</f>
        <v>-2370</v>
      </c>
      <c r="C87" s="177"/>
    </row>
    <row r="88" spans="1:5" x14ac:dyDescent="0.25">
      <c r="A88" s="187" t="s">
        <v>76</v>
      </c>
      <c r="B88" s="188">
        <f>SUM(B85:B87)</f>
        <v>642</v>
      </c>
      <c r="C88" s="177"/>
    </row>
    <row r="89" spans="1:5" x14ac:dyDescent="0.25">
      <c r="A89" s="171"/>
    </row>
    <row r="90" spans="1:5" x14ac:dyDescent="0.25">
      <c r="A90" s="171"/>
    </row>
    <row r="91" spans="1:5" x14ac:dyDescent="0.25">
      <c r="A91" s="173" t="s">
        <v>145</v>
      </c>
    </row>
    <row r="93" spans="1:5" x14ac:dyDescent="0.25">
      <c r="A93" s="175" t="s">
        <v>79</v>
      </c>
    </row>
    <row r="94" spans="1:5" x14ac:dyDescent="0.25">
      <c r="A94" s="171"/>
    </row>
    <row r="95" spans="1:5" ht="62.4" customHeight="1" x14ac:dyDescent="0.25">
      <c r="A95" s="296" t="s">
        <v>185</v>
      </c>
      <c r="B95" s="296"/>
      <c r="C95" s="296"/>
      <c r="D95" s="296"/>
      <c r="E95" s="296"/>
    </row>
    <row r="96" spans="1:5" x14ac:dyDescent="0.25">
      <c r="A96" s="171"/>
    </row>
    <row r="97" spans="1:5" x14ac:dyDescent="0.25">
      <c r="A97" s="232" t="s">
        <v>80</v>
      </c>
      <c r="B97" s="233"/>
      <c r="C97" s="233"/>
      <c r="D97" s="233"/>
      <c r="E97" s="233"/>
    </row>
    <row r="98" spans="1:5" ht="11.4" customHeight="1" x14ac:dyDescent="0.25">
      <c r="A98" s="234"/>
      <c r="B98" s="233"/>
      <c r="C98" s="233"/>
      <c r="D98" s="233"/>
      <c r="E98" s="233"/>
    </row>
    <row r="99" spans="1:5" ht="69.75" customHeight="1" x14ac:dyDescent="0.25">
      <c r="A99" s="297" t="s">
        <v>186</v>
      </c>
      <c r="B99" s="297"/>
      <c r="C99" s="297"/>
      <c r="D99" s="297"/>
      <c r="E99" s="297"/>
    </row>
    <row r="100" spans="1:5" s="233" customFormat="1" x14ac:dyDescent="0.25">
      <c r="A100" s="235"/>
      <c r="B100" s="235"/>
      <c r="C100" s="235"/>
      <c r="D100" s="235"/>
      <c r="E100" s="235"/>
    </row>
    <row r="101" spans="1:5" ht="12.75" customHeight="1" x14ac:dyDescent="0.25">
      <c r="A101" s="174"/>
      <c r="B101" s="174"/>
      <c r="C101" s="174"/>
      <c r="D101" s="174"/>
      <c r="E101" s="174"/>
    </row>
    <row r="102" spans="1:5" ht="12.75" customHeight="1" x14ac:dyDescent="0.25">
      <c r="A102" s="174"/>
      <c r="B102" s="174"/>
      <c r="C102" s="174"/>
      <c r="D102" s="174"/>
      <c r="E102" s="174"/>
    </row>
    <row r="103" spans="1:5" ht="12.75" customHeight="1" x14ac:dyDescent="0.25">
      <c r="A103" s="174"/>
      <c r="B103" s="174"/>
      <c r="C103" s="174"/>
      <c r="D103" s="174"/>
      <c r="E103" s="174"/>
    </row>
    <row r="104" spans="1:5" ht="12.75" customHeight="1" x14ac:dyDescent="0.25">
      <c r="A104" s="174"/>
      <c r="B104" s="174"/>
      <c r="C104" s="174"/>
      <c r="D104" s="174"/>
      <c r="E104" s="174"/>
    </row>
    <row r="105" spans="1:5" x14ac:dyDescent="0.25">
      <c r="A105" s="171"/>
    </row>
    <row r="106" spans="1:5" hidden="1" x14ac:dyDescent="0.25">
      <c r="A106" s="175" t="s">
        <v>81</v>
      </c>
    </row>
    <row r="107" spans="1:5" hidden="1" x14ac:dyDescent="0.25">
      <c r="A107" s="175"/>
    </row>
    <row r="108" spans="1:5" hidden="1" x14ac:dyDescent="0.25">
      <c r="A108" s="298" t="s">
        <v>82</v>
      </c>
      <c r="B108" s="298"/>
      <c r="C108" s="298"/>
      <c r="D108" s="298"/>
      <c r="E108" s="298"/>
    </row>
    <row r="109" spans="1:5" hidden="1" x14ac:dyDescent="0.25">
      <c r="A109" s="189"/>
    </row>
    <row r="110" spans="1:5" ht="57.6" hidden="1" x14ac:dyDescent="0.25">
      <c r="A110" s="190"/>
      <c r="B110" s="191" t="s">
        <v>83</v>
      </c>
      <c r="C110" s="191" t="s">
        <v>78</v>
      </c>
      <c r="D110" s="191" t="s">
        <v>84</v>
      </c>
      <c r="E110" s="191" t="s">
        <v>75</v>
      </c>
    </row>
    <row r="111" spans="1:5" hidden="1" x14ac:dyDescent="0.25">
      <c r="A111" s="192" t="s">
        <v>85</v>
      </c>
      <c r="B111" s="193">
        <v>2015</v>
      </c>
      <c r="C111" s="193">
        <v>2015</v>
      </c>
      <c r="D111" s="193">
        <v>2015</v>
      </c>
      <c r="E111" s="194">
        <v>2015</v>
      </c>
    </row>
    <row r="112" spans="1:5" hidden="1" x14ac:dyDescent="0.25">
      <c r="A112" s="192" t="s">
        <v>70</v>
      </c>
      <c r="B112" s="193" t="s">
        <v>3</v>
      </c>
      <c r="C112" s="193" t="s">
        <v>3</v>
      </c>
      <c r="D112" s="193" t="s">
        <v>3</v>
      </c>
      <c r="E112" s="194" t="s">
        <v>3</v>
      </c>
    </row>
    <row r="113" spans="1:5" hidden="1" x14ac:dyDescent="0.25">
      <c r="A113" s="186" t="s">
        <v>86</v>
      </c>
      <c r="B113" s="195">
        <v>25501</v>
      </c>
      <c r="C113" s="196">
        <v>695</v>
      </c>
      <c r="D113" s="196">
        <v>594</v>
      </c>
      <c r="E113" s="197">
        <v>51</v>
      </c>
    </row>
    <row r="114" spans="1:5" hidden="1" x14ac:dyDescent="0.25">
      <c r="A114" s="186" t="s">
        <v>87</v>
      </c>
      <c r="B114" s="195">
        <v>3727</v>
      </c>
      <c r="C114" s="196" t="s">
        <v>88</v>
      </c>
      <c r="D114" s="196">
        <v>343</v>
      </c>
      <c r="E114" s="197" t="s">
        <v>88</v>
      </c>
    </row>
    <row r="115" spans="1:5" hidden="1" x14ac:dyDescent="0.25">
      <c r="A115" s="186" t="s">
        <v>89</v>
      </c>
      <c r="B115" s="195">
        <v>5406</v>
      </c>
      <c r="C115" s="196">
        <v>207</v>
      </c>
      <c r="D115" s="195">
        <v>3776</v>
      </c>
      <c r="E115" s="197">
        <v>260</v>
      </c>
    </row>
    <row r="116" spans="1:5" hidden="1" x14ac:dyDescent="0.25">
      <c r="A116" s="186" t="s">
        <v>90</v>
      </c>
      <c r="B116" s="196">
        <v>729</v>
      </c>
      <c r="C116" s="196" t="s">
        <v>88</v>
      </c>
      <c r="D116" s="196">
        <v>5</v>
      </c>
      <c r="E116" s="197" t="s">
        <v>88</v>
      </c>
    </row>
    <row r="117" spans="1:5" hidden="1" x14ac:dyDescent="0.25">
      <c r="A117" s="186" t="s">
        <v>91</v>
      </c>
      <c r="B117" s="195">
        <v>4126</v>
      </c>
      <c r="C117" s="196">
        <v>52</v>
      </c>
      <c r="D117" s="196">
        <v>49</v>
      </c>
      <c r="E117" s="197">
        <v>1</v>
      </c>
    </row>
    <row r="118" spans="1:5" hidden="1" x14ac:dyDescent="0.25">
      <c r="A118" s="186" t="s">
        <v>92</v>
      </c>
      <c r="B118" s="195">
        <v>4053</v>
      </c>
      <c r="C118" s="196" t="s">
        <v>88</v>
      </c>
      <c r="D118" s="196">
        <v>875</v>
      </c>
      <c r="E118" s="197" t="s">
        <v>88</v>
      </c>
    </row>
    <row r="119" spans="1:5" hidden="1" x14ac:dyDescent="0.25">
      <c r="A119" s="185" t="s">
        <v>93</v>
      </c>
      <c r="B119" s="198">
        <v>399</v>
      </c>
      <c r="C119" s="198" t="s">
        <v>88</v>
      </c>
      <c r="D119" s="198">
        <v>279</v>
      </c>
      <c r="E119" s="199" t="s">
        <v>88</v>
      </c>
    </row>
    <row r="120" spans="1:5" hidden="1" x14ac:dyDescent="0.25">
      <c r="A120" s="187" t="s">
        <v>94</v>
      </c>
      <c r="B120" s="200">
        <v>43941</v>
      </c>
      <c r="C120" s="201">
        <v>954</v>
      </c>
      <c r="D120" s="200">
        <v>5921</v>
      </c>
      <c r="E120" s="202">
        <v>312</v>
      </c>
    </row>
    <row r="121" spans="1:5" hidden="1" x14ac:dyDescent="0.25">
      <c r="A121" s="176"/>
    </row>
    <row r="122" spans="1:5" hidden="1" x14ac:dyDescent="0.25">
      <c r="A122" s="186" t="s">
        <v>95</v>
      </c>
    </row>
    <row r="123" spans="1:5" hidden="1" x14ac:dyDescent="0.25">
      <c r="A123" s="186"/>
    </row>
    <row r="124" spans="1:5" ht="57.6" hidden="1" x14ac:dyDescent="0.25">
      <c r="A124" s="190"/>
      <c r="B124" s="191" t="s">
        <v>83</v>
      </c>
      <c r="C124" s="191" t="s">
        <v>78</v>
      </c>
      <c r="D124" s="191" t="s">
        <v>84</v>
      </c>
      <c r="E124" s="191" t="s">
        <v>75</v>
      </c>
    </row>
    <row r="125" spans="1:5" hidden="1" x14ac:dyDescent="0.25">
      <c r="A125" s="192" t="s">
        <v>85</v>
      </c>
      <c r="B125" s="193">
        <v>2014</v>
      </c>
      <c r="C125" s="193">
        <v>2014</v>
      </c>
      <c r="D125" s="193">
        <v>2014</v>
      </c>
      <c r="E125" s="194">
        <v>2014</v>
      </c>
    </row>
    <row r="126" spans="1:5" hidden="1" x14ac:dyDescent="0.25">
      <c r="A126" s="192" t="s">
        <v>70</v>
      </c>
      <c r="B126" s="193" t="s">
        <v>3</v>
      </c>
      <c r="C126" s="193" t="s">
        <v>3</v>
      </c>
      <c r="D126" s="193" t="s">
        <v>3</v>
      </c>
      <c r="E126" s="194" t="s">
        <v>3</v>
      </c>
    </row>
    <row r="127" spans="1:5" hidden="1" x14ac:dyDescent="0.25">
      <c r="A127" s="186" t="s">
        <v>86</v>
      </c>
      <c r="B127" s="195">
        <v>29258</v>
      </c>
      <c r="C127" s="196">
        <v>521</v>
      </c>
      <c r="D127" s="196">
        <v>628</v>
      </c>
      <c r="E127" s="197" t="s">
        <v>88</v>
      </c>
    </row>
    <row r="128" spans="1:5" hidden="1" x14ac:dyDescent="0.25">
      <c r="A128" s="186" t="s">
        <v>87</v>
      </c>
      <c r="B128" s="195">
        <v>3495</v>
      </c>
      <c r="C128" s="196" t="s">
        <v>88</v>
      </c>
      <c r="D128" s="196">
        <v>184</v>
      </c>
      <c r="E128" s="197" t="s">
        <v>88</v>
      </c>
    </row>
    <row r="129" spans="1:5" hidden="1" x14ac:dyDescent="0.25">
      <c r="A129" s="186" t="s">
        <v>89</v>
      </c>
      <c r="B129" s="195">
        <v>2985</v>
      </c>
      <c r="C129" s="196">
        <v>108</v>
      </c>
      <c r="D129" s="195">
        <v>4312</v>
      </c>
      <c r="E129" s="197" t="s">
        <v>88</v>
      </c>
    </row>
    <row r="130" spans="1:5" hidden="1" x14ac:dyDescent="0.25">
      <c r="A130" s="186" t="s">
        <v>90</v>
      </c>
      <c r="B130" s="196">
        <v>763</v>
      </c>
      <c r="C130" s="196" t="s">
        <v>88</v>
      </c>
      <c r="D130" s="196">
        <v>5</v>
      </c>
      <c r="E130" s="197" t="s">
        <v>88</v>
      </c>
    </row>
    <row r="131" spans="1:5" hidden="1" x14ac:dyDescent="0.25">
      <c r="A131" s="186" t="s">
        <v>91</v>
      </c>
      <c r="B131" s="195">
        <v>4244</v>
      </c>
      <c r="C131" s="196">
        <v>32</v>
      </c>
      <c r="D131" s="196">
        <v>50</v>
      </c>
      <c r="E131" s="197" t="s">
        <v>88</v>
      </c>
    </row>
    <row r="132" spans="1:5" hidden="1" x14ac:dyDescent="0.25">
      <c r="A132" s="186" t="s">
        <v>92</v>
      </c>
      <c r="B132" s="195">
        <v>4265</v>
      </c>
      <c r="C132" s="196" t="s">
        <v>88</v>
      </c>
      <c r="D132" s="196">
        <v>977</v>
      </c>
      <c r="E132" s="197" t="s">
        <v>88</v>
      </c>
    </row>
    <row r="133" spans="1:5" hidden="1" x14ac:dyDescent="0.25">
      <c r="A133" s="185" t="s">
        <v>93</v>
      </c>
      <c r="B133" s="198">
        <v>404</v>
      </c>
      <c r="C133" s="198" t="s">
        <v>88</v>
      </c>
      <c r="D133" s="198">
        <v>324</v>
      </c>
      <c r="E133" s="199" t="s">
        <v>88</v>
      </c>
    </row>
    <row r="134" spans="1:5" hidden="1" x14ac:dyDescent="0.25">
      <c r="A134" s="187" t="s">
        <v>94</v>
      </c>
      <c r="B134" s="200">
        <v>45414</v>
      </c>
      <c r="C134" s="201">
        <v>661</v>
      </c>
      <c r="D134" s="200">
        <v>6480</v>
      </c>
      <c r="E134" s="202" t="s">
        <v>88</v>
      </c>
    </row>
    <row r="135" spans="1:5" hidden="1" x14ac:dyDescent="0.25">
      <c r="A135" s="189"/>
    </row>
    <row r="136" spans="1:5" hidden="1" x14ac:dyDescent="0.25">
      <c r="A136" s="189"/>
    </row>
    <row r="137" spans="1:5" x14ac:dyDescent="0.25">
      <c r="A137" s="203"/>
    </row>
    <row r="138" spans="1:5" x14ac:dyDescent="0.25">
      <c r="A138" s="189"/>
    </row>
  </sheetData>
  <mergeCells count="7">
    <mergeCell ref="A8:E8"/>
    <mergeCell ref="A10:E10"/>
    <mergeCell ref="A95:E95"/>
    <mergeCell ref="A99:E99"/>
    <mergeCell ref="A108:E108"/>
    <mergeCell ref="A15:E15"/>
    <mergeCell ref="A16:E16"/>
  </mergeCells>
  <pageMargins left="0.7" right="0.7" top="0.75" bottom="0.75" header="0.3" footer="0.3"/>
  <pageSetup scale="92" fitToHeight="2" orientation="portrait" r:id="rId1"/>
  <rowBreaks count="1" manualBreakCount="1">
    <brk id="5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Nicholson, Susan</cp:lastModifiedBy>
  <cp:lastPrinted>2017-10-26T13:21:15Z</cp:lastPrinted>
  <dcterms:created xsi:type="dcterms:W3CDTF">2015-03-25T13:01:23Z</dcterms:created>
  <dcterms:modified xsi:type="dcterms:W3CDTF">2017-10-30T17:27:35Z</dcterms:modified>
</cp:coreProperties>
</file>