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23955" windowHeight="978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F55" i="1"/>
  <c r="F56" s="1"/>
  <c r="F101" s="1"/>
  <c r="E55"/>
  <c r="D55"/>
  <c r="D56" s="1"/>
  <c r="D101" s="1"/>
  <c r="F7"/>
  <c r="F5" s="1"/>
  <c r="F16" s="1"/>
  <c r="F25" s="1"/>
  <c r="E7"/>
  <c r="F26" l="1"/>
  <c r="F71"/>
  <c r="E56"/>
  <c r="E101" s="1"/>
  <c r="F29"/>
  <c r="F18"/>
  <c r="F33" s="1"/>
  <c r="F34" s="1"/>
  <c r="F91" s="1"/>
  <c r="F20"/>
  <c r="F67" s="1"/>
  <c r="F68" s="1"/>
  <c r="F100" s="1"/>
  <c r="F109" l="1"/>
  <c r="F72"/>
  <c r="F98"/>
  <c r="F106" s="1"/>
  <c r="F59"/>
  <c r="F37"/>
  <c r="F63" s="1"/>
  <c r="F64" s="1"/>
  <c r="F30"/>
  <c r="F60" l="1"/>
  <c r="F99" s="1"/>
  <c r="F38"/>
  <c r="F90"/>
  <c r="F107" l="1"/>
  <c r="E5" l="1"/>
  <c r="E71" s="1"/>
  <c r="E72" l="1"/>
  <c r="E98"/>
  <c r="E106" s="1"/>
  <c r="E16"/>
  <c r="E18"/>
  <c r="E33" s="1"/>
  <c r="E20"/>
  <c r="E67" l="1"/>
  <c r="E68" s="1"/>
  <c r="E100" s="1"/>
  <c r="E34"/>
  <c r="E91" s="1"/>
  <c r="E109" s="1"/>
  <c r="E37"/>
  <c r="E63" s="1"/>
  <c r="E64" s="1"/>
  <c r="E25"/>
  <c r="E26" l="1"/>
  <c r="E29"/>
  <c r="E38"/>
  <c r="E59" l="1"/>
  <c r="E90"/>
  <c r="E30"/>
  <c r="E60" l="1"/>
  <c r="E99" s="1"/>
  <c r="E107" s="1"/>
  <c r="D72"/>
  <c r="D71"/>
  <c r="D98" s="1"/>
  <c r="D106" s="1"/>
  <c r="D20"/>
  <c r="D67" s="1"/>
  <c r="D68" s="1"/>
  <c r="D100" s="1"/>
  <c r="D16"/>
  <c r="D17" s="1"/>
  <c r="D7"/>
  <c r="D18"/>
  <c r="D19" s="1"/>
  <c r="D21" l="1"/>
  <c r="E21" s="1"/>
  <c r="D10"/>
  <c r="E17"/>
  <c r="E12"/>
  <c r="E83" s="1"/>
  <c r="E84" s="1"/>
  <c r="F21"/>
  <c r="F12" s="1"/>
  <c r="F83" s="1"/>
  <c r="F84" s="1"/>
  <c r="D11"/>
  <c r="E19"/>
  <c r="D33"/>
  <c r="D25"/>
  <c r="D12"/>
  <c r="D83" s="1"/>
  <c r="D84" s="1"/>
  <c r="D79" l="1"/>
  <c r="D49"/>
  <c r="D45"/>
  <c r="D46" s="1"/>
  <c r="D92" s="1"/>
  <c r="D13"/>
  <c r="D41"/>
  <c r="D42" s="1"/>
  <c r="D75"/>
  <c r="D76" s="1"/>
  <c r="F19"/>
  <c r="F11" s="1"/>
  <c r="E11"/>
  <c r="E10"/>
  <c r="F17"/>
  <c r="F10" s="1"/>
  <c r="D34"/>
  <c r="D91" s="1"/>
  <c r="D109" s="1"/>
  <c r="D37"/>
  <c r="D29"/>
  <c r="D26"/>
  <c r="F75" l="1"/>
  <c r="F76" s="1"/>
  <c r="F13"/>
  <c r="F41"/>
  <c r="D93"/>
  <c r="D50"/>
  <c r="F49"/>
  <c r="F45"/>
  <c r="F46" s="1"/>
  <c r="F79"/>
  <c r="E41"/>
  <c r="E75"/>
  <c r="E76" s="1"/>
  <c r="E13"/>
  <c r="D80"/>
  <c r="D102"/>
  <c r="D90"/>
  <c r="D30"/>
  <c r="D59"/>
  <c r="D38"/>
  <c r="D63"/>
  <c r="D64" s="1"/>
  <c r="E79"/>
  <c r="E49"/>
  <c r="E45"/>
  <c r="E46" s="1"/>
  <c r="D89"/>
  <c r="D108" s="1"/>
  <c r="D88" l="1"/>
  <c r="D111"/>
  <c r="E42"/>
  <c r="E89" s="1"/>
  <c r="E108" s="1"/>
  <c r="F93"/>
  <c r="F50"/>
  <c r="F88" s="1"/>
  <c r="E102"/>
  <c r="E80"/>
  <c r="E97" s="1"/>
  <c r="F42"/>
  <c r="F89" s="1"/>
  <c r="F108" s="1"/>
  <c r="E93"/>
  <c r="E50"/>
  <c r="E88" s="1"/>
  <c r="D97"/>
  <c r="D105" s="1"/>
  <c r="D60"/>
  <c r="D99" s="1"/>
  <c r="D107" s="1"/>
  <c r="F102"/>
  <c r="F80"/>
  <c r="F97" s="1"/>
  <c r="F105" l="1"/>
  <c r="E105"/>
  <c r="E92"/>
  <c r="E111" s="1"/>
  <c r="F92"/>
  <c r="F111" s="1"/>
</calcChain>
</file>

<file path=xl/sharedStrings.xml><?xml version="1.0" encoding="utf-8"?>
<sst xmlns="http://schemas.openxmlformats.org/spreadsheetml/2006/main" count="86" uniqueCount="56">
  <si>
    <t>Customer Bill</t>
  </si>
  <si>
    <t>New Yr</t>
  </si>
  <si>
    <t>Interest</t>
  </si>
  <si>
    <t>Total Bill</t>
  </si>
  <si>
    <t>Interest expense</t>
  </si>
  <si>
    <t>Loan #1</t>
  </si>
  <si>
    <t>Loan #2</t>
  </si>
  <si>
    <t>External</t>
  </si>
  <si>
    <t>Balance</t>
  </si>
  <si>
    <t>OPG</t>
  </si>
  <si>
    <t>Accumulated Loan #1</t>
  </si>
  <si>
    <t>Accumulated Loan #2</t>
  </si>
  <si>
    <t>Accumulated External</t>
  </si>
  <si>
    <t>Cash</t>
  </si>
  <si>
    <t>Dr. Cash</t>
  </si>
  <si>
    <t>Cr. Equity</t>
  </si>
  <si>
    <t>Cr. Cash</t>
  </si>
  <si>
    <t>Borrow from the market</t>
  </si>
  <si>
    <t>Cr. Long-term debt</t>
  </si>
  <si>
    <t>Cr. Interest income</t>
  </si>
  <si>
    <t>Recognize interest expense on long-term debt</t>
  </si>
  <si>
    <t>Dr. interest expense</t>
  </si>
  <si>
    <t>Equity injection from OFA</t>
  </si>
  <si>
    <t>Loan to Trust - #1</t>
  </si>
  <si>
    <t>Dr. Receivable from Trust</t>
  </si>
  <si>
    <t>Loan to Trust - #2</t>
  </si>
  <si>
    <t>Recognize interest from Trust - #1</t>
  </si>
  <si>
    <t>Recognize interest from Trust -- #2</t>
  </si>
  <si>
    <t>Trust</t>
  </si>
  <si>
    <t>Loan #1 from OPG</t>
  </si>
  <si>
    <t>Cr. Due to OPG</t>
  </si>
  <si>
    <t>Loan #2 from OPG</t>
  </si>
  <si>
    <t>External financing</t>
  </si>
  <si>
    <t>Purchase cash flow stream from IESO</t>
  </si>
  <si>
    <t>Dr. Intangible asset</t>
  </si>
  <si>
    <t>Interest expense on Loan #1 to OPG</t>
  </si>
  <si>
    <t>Dr. Interest expense</t>
  </si>
  <si>
    <t>Interest expense on Loan #2 to OPG</t>
  </si>
  <si>
    <t>Interest expense on external financing</t>
  </si>
  <si>
    <t>Cr. Revenue</t>
  </si>
  <si>
    <t>Amount collected from customers (The current proposal is to have the Trust collect revenue from customers, so the Trust should recognize revenue (which comprise of interest and other recovery amounts) before we start collecting the principal amount from the customers (i.e. before year 5)  - assume interest only for simplicity</t>
  </si>
  <si>
    <t>Equity</t>
  </si>
  <si>
    <t>Receivable from OPG Trust</t>
  </si>
  <si>
    <t>Long-term Debt</t>
  </si>
  <si>
    <t>Interest income</t>
  </si>
  <si>
    <t>Intangible asset</t>
  </si>
  <si>
    <t>Loans payable to OPG</t>
  </si>
  <si>
    <t>Loans between Trust and OPG</t>
  </si>
  <si>
    <t>Equity from Province</t>
  </si>
  <si>
    <t>Consolidated</t>
  </si>
  <si>
    <t>Dr.  Cash</t>
  </si>
  <si>
    <t>Revenue</t>
  </si>
  <si>
    <t>Consolidated net income</t>
  </si>
  <si>
    <t>Bill</t>
  </si>
  <si>
    <t>Bill Deferral</t>
  </si>
  <si>
    <t>DR (CR)</t>
  </si>
</sst>
</file>

<file path=xl/styles.xml><?xml version="1.0" encoding="utf-8"?>
<styleSheet xmlns="http://schemas.openxmlformats.org/spreadsheetml/2006/main">
  <numFmts count="2">
    <numFmt numFmtId="43" formatCode="_(* #,##0.00_);_(* \(#,##0.00\);_(* &quot;-&quot;??_);_(@_)"/>
    <numFmt numFmtId="164" formatCode="_-* #,##0_-;\-* #,##0_-;_-* &quot;-&quot;??_-;_-@_-"/>
  </numFmts>
  <fonts count="5">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B6DDE8"/>
        <bgColor indexed="64"/>
      </patternFill>
    </fill>
    <fill>
      <patternFill patternType="solid">
        <fgColor theme="8" tint="0.59999389629810485"/>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rgb="FF000000"/>
      </right>
      <top/>
      <bottom/>
      <diagonal/>
    </border>
    <border>
      <left/>
      <right style="medium">
        <color indexed="64"/>
      </right>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0" fontId="2" fillId="2" borderId="1" xfId="0" applyFont="1" applyFill="1" applyBorder="1"/>
    <xf numFmtId="0" fontId="2" fillId="2" borderId="2" xfId="0" applyFont="1" applyFill="1" applyBorder="1"/>
    <xf numFmtId="0" fontId="0" fillId="2" borderId="3" xfId="0" applyFill="1" applyBorder="1"/>
    <xf numFmtId="0" fontId="0" fillId="2" borderId="4" xfId="0" applyFill="1" applyBorder="1"/>
    <xf numFmtId="0" fontId="0" fillId="2" borderId="0" xfId="0" applyFill="1"/>
    <xf numFmtId="0" fontId="0" fillId="2" borderId="0" xfId="0" applyFill="1" applyAlignment="1">
      <alignment horizontal="right"/>
    </xf>
    <xf numFmtId="0" fontId="0" fillId="2" borderId="6" xfId="0" applyFill="1" applyBorder="1" applyAlignment="1">
      <alignment horizontal="right"/>
    </xf>
    <xf numFmtId="0" fontId="0" fillId="2" borderId="7" xfId="0" applyFill="1" applyBorder="1"/>
    <xf numFmtId="0" fontId="0" fillId="2" borderId="8" xfId="0" applyFill="1" applyBorder="1" applyAlignment="1">
      <alignment horizontal="right"/>
    </xf>
    <xf numFmtId="0" fontId="0" fillId="2" borderId="0" xfId="0" applyFill="1" applyBorder="1"/>
    <xf numFmtId="0" fontId="0" fillId="2" borderId="9" xfId="0" applyFill="1" applyBorder="1"/>
    <xf numFmtId="0" fontId="0" fillId="2" borderId="10" xfId="0" applyFill="1" applyBorder="1" applyAlignment="1">
      <alignment horizontal="right"/>
    </xf>
    <xf numFmtId="0" fontId="0" fillId="2" borderId="11" xfId="0" applyFill="1" applyBorder="1" applyAlignment="1">
      <alignment horizontal="right"/>
    </xf>
    <xf numFmtId="0" fontId="0" fillId="2" borderId="10" xfId="0" applyFill="1" applyBorder="1"/>
    <xf numFmtId="0" fontId="0" fillId="2" borderId="8" xfId="0" applyFill="1" applyBorder="1"/>
    <xf numFmtId="2" fontId="0" fillId="0" borderId="0" xfId="0" applyNumberFormat="1"/>
    <xf numFmtId="2" fontId="0" fillId="2" borderId="0" xfId="0" applyNumberFormat="1" applyFill="1" applyAlignment="1">
      <alignment horizontal="right"/>
    </xf>
    <xf numFmtId="0" fontId="2" fillId="0" borderId="0" xfId="0" applyFont="1"/>
    <xf numFmtId="0" fontId="3" fillId="0" borderId="0" xfId="0" applyFont="1"/>
    <xf numFmtId="0" fontId="4" fillId="0" borderId="0" xfId="0" applyFont="1"/>
    <xf numFmtId="0" fontId="0" fillId="0" borderId="0" xfId="0" quotePrefix="1"/>
    <xf numFmtId="164" fontId="0" fillId="0" borderId="0" xfId="1" applyNumberFormat="1" applyFont="1"/>
    <xf numFmtId="0" fontId="2" fillId="0" borderId="13" xfId="0" applyFont="1" applyBorder="1"/>
    <xf numFmtId="0" fontId="0" fillId="0" borderId="14" xfId="0" applyBorder="1"/>
    <xf numFmtId="0" fontId="3" fillId="3" borderId="0" xfId="0" applyFont="1" applyFill="1" applyBorder="1"/>
    <xf numFmtId="9" fontId="0" fillId="3" borderId="0" xfId="0" applyNumberFormat="1" applyFill="1" applyBorder="1"/>
    <xf numFmtId="0" fontId="0" fillId="3" borderId="0" xfId="0" applyFill="1" applyBorder="1"/>
    <xf numFmtId="2" fontId="0" fillId="3" borderId="12" xfId="0" applyNumberFormat="1" applyFill="1" applyBorder="1"/>
    <xf numFmtId="1" fontId="0" fillId="3" borderId="0" xfId="0" applyNumberFormat="1" applyFill="1" applyBorder="1"/>
    <xf numFmtId="2" fontId="2" fillId="0" borderId="14" xfId="0" applyNumberFormat="1" applyFont="1" applyBorder="1"/>
    <xf numFmtId="2" fontId="2" fillId="0" borderId="15" xfId="0" applyNumberFormat="1" applyFont="1" applyBorder="1"/>
    <xf numFmtId="0" fontId="3" fillId="3" borderId="1" xfId="0" applyFont="1" applyFill="1" applyBorder="1"/>
    <xf numFmtId="0" fontId="3" fillId="3" borderId="2" xfId="0" applyFont="1" applyFill="1" applyBorder="1"/>
    <xf numFmtId="9" fontId="0" fillId="3" borderId="2" xfId="0" applyNumberFormat="1" applyFill="1" applyBorder="1"/>
    <xf numFmtId="9" fontId="0" fillId="3" borderId="16" xfId="0" applyNumberFormat="1" applyFill="1" applyBorder="1"/>
    <xf numFmtId="9" fontId="0" fillId="3" borderId="17" xfId="0" applyNumberFormat="1" applyFill="1" applyBorder="1"/>
    <xf numFmtId="0" fontId="0" fillId="3" borderId="4" xfId="0" applyFill="1" applyBorder="1"/>
    <xf numFmtId="2" fontId="0" fillId="3" borderId="0" xfId="0" applyNumberFormat="1" applyFill="1" applyBorder="1"/>
    <xf numFmtId="2" fontId="0" fillId="3" borderId="6" xfId="0" applyNumberFormat="1" applyFill="1" applyBorder="1"/>
    <xf numFmtId="2" fontId="0" fillId="3" borderId="18" xfId="0" applyNumberFormat="1" applyFill="1" applyBorder="1"/>
    <xf numFmtId="0" fontId="0" fillId="3" borderId="6" xfId="0" applyFill="1" applyBorder="1"/>
    <xf numFmtId="0" fontId="3" fillId="3" borderId="4" xfId="0" applyFont="1" applyFill="1" applyBorder="1"/>
    <xf numFmtId="2" fontId="2" fillId="3" borderId="0" xfId="0" applyNumberFormat="1" applyFont="1" applyFill="1" applyBorder="1"/>
    <xf numFmtId="2" fontId="2" fillId="3" borderId="6" xfId="0" applyNumberFormat="1" applyFont="1" applyFill="1" applyBorder="1"/>
    <xf numFmtId="0" fontId="0" fillId="3" borderId="9" xfId="0" applyFill="1" applyBorder="1"/>
    <xf numFmtId="0" fontId="0" fillId="3" borderId="10" xfId="0" applyFill="1" applyBorder="1"/>
    <xf numFmtId="2" fontId="2" fillId="3" borderId="10" xfId="0" applyNumberFormat="1" applyFont="1" applyFill="1" applyBorder="1"/>
    <xf numFmtId="2" fontId="2" fillId="3" borderId="11" xfId="0" applyNumberFormat="1" applyFont="1" applyFill="1" applyBorder="1"/>
    <xf numFmtId="0" fontId="0" fillId="2" borderId="19" xfId="0" applyFill="1" applyBorder="1" applyAlignment="1">
      <alignment horizontal="right"/>
    </xf>
    <xf numFmtId="0" fontId="0" fillId="2" borderId="0" xfId="0" applyFill="1" applyAlignment="1">
      <alignment horizontal="center"/>
    </xf>
    <xf numFmtId="0" fontId="0" fillId="2" borderId="5" xfId="0" applyFill="1" applyBorder="1" applyAlignment="1">
      <alignment horizontal="center"/>
    </xf>
    <xf numFmtId="0" fontId="4" fillId="0" borderId="0" xfId="0" applyFont="1" applyAlignment="1">
      <alignment horizontal="left"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11"/>
  <sheetViews>
    <sheetView tabSelected="1" workbookViewId="0">
      <selection activeCell="A26" sqref="A26"/>
    </sheetView>
  </sheetViews>
  <sheetFormatPr defaultRowHeight="15"/>
  <cols>
    <col min="1" max="1" width="27" bestFit="1" customWidth="1"/>
    <col min="2" max="3" width="8.7109375" customWidth="1"/>
    <col min="4" max="4" width="9.85546875" customWidth="1"/>
    <col min="5" max="6" width="11.140625" customWidth="1"/>
  </cols>
  <sheetData>
    <row r="1" spans="1:6">
      <c r="A1" s="1" t="s">
        <v>0</v>
      </c>
      <c r="B1" s="2"/>
      <c r="C1" s="2"/>
      <c r="D1" s="2"/>
      <c r="E1" s="2"/>
      <c r="F1" s="3"/>
    </row>
    <row r="2" spans="1:6">
      <c r="A2" s="4"/>
      <c r="B2" s="10"/>
      <c r="C2" s="10"/>
      <c r="D2" s="50" t="s">
        <v>1</v>
      </c>
      <c r="E2" s="50"/>
      <c r="F2" s="51"/>
    </row>
    <row r="3" spans="1:6" ht="15.75" thickBot="1">
      <c r="A3" s="11"/>
      <c r="B3" s="14"/>
      <c r="C3" s="14"/>
      <c r="D3" s="12">
        <v>1</v>
      </c>
      <c r="E3" s="12">
        <v>2</v>
      </c>
      <c r="F3" s="13">
        <v>3</v>
      </c>
    </row>
    <row r="4" spans="1:6">
      <c r="A4" s="4" t="s">
        <v>53</v>
      </c>
      <c r="B4" s="10"/>
      <c r="C4" s="10"/>
      <c r="D4" s="6">
        <v>100</v>
      </c>
      <c r="E4" s="6">
        <v>105</v>
      </c>
      <c r="F4" s="7">
        <v>95</v>
      </c>
    </row>
    <row r="5" spans="1:6">
      <c r="A5" s="4" t="s">
        <v>54</v>
      </c>
      <c r="B5" s="10"/>
      <c r="C5" s="10"/>
      <c r="D5" s="6">
        <v>-30.77</v>
      </c>
      <c r="E5" s="6">
        <f>-(E4-E7+E6)</f>
        <v>-33.89</v>
      </c>
      <c r="F5" s="7">
        <f>-(F4-F7+F6)</f>
        <v>-32.549999999999997</v>
      </c>
    </row>
    <row r="6" spans="1:6" ht="15.75" thickBot="1">
      <c r="A6" s="4" t="s">
        <v>2</v>
      </c>
      <c r="B6" s="10"/>
      <c r="C6" s="10"/>
      <c r="D6" s="5">
        <v>0.77</v>
      </c>
      <c r="E6" s="17">
        <v>2.39</v>
      </c>
      <c r="F6" s="7">
        <v>4.05</v>
      </c>
    </row>
    <row r="7" spans="1:6" ht="16.5" thickTop="1" thickBot="1">
      <c r="A7" s="8" t="s">
        <v>3</v>
      </c>
      <c r="B7" s="15"/>
      <c r="C7" s="15"/>
      <c r="D7" s="9">
        <f>SUM(D4:D6)</f>
        <v>70</v>
      </c>
      <c r="E7" s="9">
        <f>E4*0.7</f>
        <v>73.5</v>
      </c>
      <c r="F7" s="49">
        <f>F4*0.7</f>
        <v>66.5</v>
      </c>
    </row>
    <row r="8" spans="1:6" ht="15.75" thickBot="1"/>
    <row r="9" spans="1:6">
      <c r="A9" s="32" t="s">
        <v>4</v>
      </c>
      <c r="B9" s="33"/>
      <c r="C9" s="34"/>
      <c r="D9" s="35">
        <v>0.05</v>
      </c>
      <c r="E9" s="35">
        <v>0.05</v>
      </c>
      <c r="F9" s="36">
        <v>0.05</v>
      </c>
    </row>
    <row r="10" spans="1:6">
      <c r="A10" s="37" t="s">
        <v>5</v>
      </c>
      <c r="B10" s="27"/>
      <c r="C10" s="26"/>
      <c r="D10" s="38">
        <f>(D17+C17)/2*D$9</f>
        <v>0.33847000000000005</v>
      </c>
      <c r="E10" s="38">
        <f t="shared" ref="E10:F10" si="0">(E17+D17)/2*E$9</f>
        <v>1.0497300000000001</v>
      </c>
      <c r="F10" s="39">
        <f t="shared" si="0"/>
        <v>1.7805700000000002</v>
      </c>
    </row>
    <row r="11" spans="1:6">
      <c r="A11" s="37" t="s">
        <v>6</v>
      </c>
      <c r="B11" s="27"/>
      <c r="C11" s="26"/>
      <c r="D11" s="38">
        <f>(D19+C19)/2*D$9</f>
        <v>3.8462500000000004E-2</v>
      </c>
      <c r="E11" s="38">
        <f>(E19+D19)/2*E$9</f>
        <v>0.11928749999999999</v>
      </c>
      <c r="F11" s="39">
        <f>(F19+E19)/2*F$9</f>
        <v>0.20233750000000003</v>
      </c>
    </row>
    <row r="12" spans="1:6">
      <c r="A12" s="37" t="s">
        <v>7</v>
      </c>
      <c r="B12" s="27"/>
      <c r="C12" s="26"/>
      <c r="D12" s="38">
        <f>(D21+C21)/2*D$9</f>
        <v>0.39231750000000004</v>
      </c>
      <c r="E12" s="38">
        <f t="shared" ref="E12:F12" si="1">(E21+D21)/2*E$9</f>
        <v>1.2167325</v>
      </c>
      <c r="F12" s="39">
        <f t="shared" si="1"/>
        <v>2.0638424999999998</v>
      </c>
    </row>
    <row r="13" spans="1:6" ht="15.75" thickBot="1">
      <c r="A13" s="37"/>
      <c r="B13" s="27"/>
      <c r="C13" s="26"/>
      <c r="D13" s="28">
        <f>SUM(D10:D12)</f>
        <v>0.7692500000000001</v>
      </c>
      <c r="E13" s="28">
        <f t="shared" ref="E13:F13" si="2">SUM(E10:E12)</f>
        <v>2.3857499999999998</v>
      </c>
      <c r="F13" s="40">
        <f t="shared" si="2"/>
        <v>4.0467500000000003</v>
      </c>
    </row>
    <row r="14" spans="1:6" ht="15.75" thickTop="1">
      <c r="A14" s="37"/>
      <c r="B14" s="27"/>
      <c r="C14" s="26"/>
      <c r="D14" s="27"/>
      <c r="E14" s="27"/>
      <c r="F14" s="41"/>
    </row>
    <row r="15" spans="1:6">
      <c r="A15" s="42" t="s">
        <v>8</v>
      </c>
      <c r="B15" s="25"/>
      <c r="C15" s="26"/>
      <c r="D15" s="27"/>
      <c r="E15" s="27"/>
      <c r="F15" s="41"/>
    </row>
    <row r="16" spans="1:6">
      <c r="A16" s="37" t="s">
        <v>5</v>
      </c>
      <c r="B16" s="26">
        <v>0.44</v>
      </c>
      <c r="C16" s="29"/>
      <c r="D16" s="38">
        <f>-D$5*$B16</f>
        <v>13.5388</v>
      </c>
      <c r="E16" s="38">
        <f t="shared" ref="E16:F20" si="3">-E$5*$B16</f>
        <v>14.9116</v>
      </c>
      <c r="F16" s="39">
        <f t="shared" si="3"/>
        <v>14.321999999999999</v>
      </c>
    </row>
    <row r="17" spans="1:6">
      <c r="A17" s="37" t="s">
        <v>10</v>
      </c>
      <c r="B17" s="26"/>
      <c r="C17" s="29"/>
      <c r="D17" s="43">
        <f>C17+D16</f>
        <v>13.5388</v>
      </c>
      <c r="E17" s="43">
        <f>D17+E16</f>
        <v>28.450400000000002</v>
      </c>
      <c r="F17" s="44">
        <f>E17+F16</f>
        <v>42.772400000000005</v>
      </c>
    </row>
    <row r="18" spans="1:6">
      <c r="A18" s="37" t="s">
        <v>6</v>
      </c>
      <c r="B18" s="26">
        <v>0.05</v>
      </c>
      <c r="C18" s="29"/>
      <c r="D18" s="38">
        <f>-D$5*$B18</f>
        <v>1.5385</v>
      </c>
      <c r="E18" s="38">
        <f t="shared" si="3"/>
        <v>1.6945000000000001</v>
      </c>
      <c r="F18" s="39">
        <f t="shared" si="3"/>
        <v>1.6274999999999999</v>
      </c>
    </row>
    <row r="19" spans="1:6">
      <c r="A19" s="37" t="s">
        <v>11</v>
      </c>
      <c r="B19" s="26"/>
      <c r="C19" s="29"/>
      <c r="D19" s="43">
        <f>C19+D18</f>
        <v>1.5385</v>
      </c>
      <c r="E19" s="43">
        <f>D19+E18</f>
        <v>3.2330000000000001</v>
      </c>
      <c r="F19" s="44">
        <f>E19+F18</f>
        <v>4.8605</v>
      </c>
    </row>
    <row r="20" spans="1:6">
      <c r="A20" s="37" t="s">
        <v>7</v>
      </c>
      <c r="B20" s="26">
        <v>0.51</v>
      </c>
      <c r="C20" s="29"/>
      <c r="D20" s="38">
        <f>-D$5*$B20</f>
        <v>15.6927</v>
      </c>
      <c r="E20" s="38">
        <f t="shared" si="3"/>
        <v>17.283899999999999</v>
      </c>
      <c r="F20" s="39">
        <f t="shared" si="3"/>
        <v>16.6005</v>
      </c>
    </row>
    <row r="21" spans="1:6" ht="15.75" thickBot="1">
      <c r="A21" s="45" t="s">
        <v>12</v>
      </c>
      <c r="B21" s="46"/>
      <c r="C21" s="46"/>
      <c r="D21" s="47">
        <f>C21+D20</f>
        <v>15.6927</v>
      </c>
      <c r="E21" s="47">
        <f>D21+E20</f>
        <v>32.976599999999998</v>
      </c>
      <c r="F21" s="48">
        <f>E21+F20</f>
        <v>49.577100000000002</v>
      </c>
    </row>
    <row r="22" spans="1:6">
      <c r="A22" s="19" t="s">
        <v>55</v>
      </c>
    </row>
    <row r="23" spans="1:6">
      <c r="A23" s="19" t="s">
        <v>9</v>
      </c>
    </row>
    <row r="24" spans="1:6">
      <c r="A24" s="20" t="s">
        <v>22</v>
      </c>
    </row>
    <row r="25" spans="1:6">
      <c r="A25" t="s">
        <v>14</v>
      </c>
      <c r="D25" s="16">
        <f>D16</f>
        <v>13.5388</v>
      </c>
      <c r="E25" s="16">
        <f>E16</f>
        <v>14.9116</v>
      </c>
      <c r="F25" s="16">
        <f>F16</f>
        <v>14.321999999999999</v>
      </c>
    </row>
    <row r="26" spans="1:6">
      <c r="A26" t="s">
        <v>15</v>
      </c>
      <c r="D26" s="16">
        <f>-D25</f>
        <v>-13.5388</v>
      </c>
      <c r="E26" s="16">
        <f>-E25</f>
        <v>-14.9116</v>
      </c>
      <c r="F26" s="16">
        <f>-F25</f>
        <v>-14.321999999999999</v>
      </c>
    </row>
    <row r="28" spans="1:6">
      <c r="A28" s="20" t="s">
        <v>23</v>
      </c>
    </row>
    <row r="29" spans="1:6">
      <c r="A29" t="s">
        <v>24</v>
      </c>
      <c r="D29" s="16">
        <f>D25</f>
        <v>13.5388</v>
      </c>
      <c r="E29" s="16">
        <f>E25</f>
        <v>14.9116</v>
      </c>
      <c r="F29" s="16">
        <f>F25</f>
        <v>14.321999999999999</v>
      </c>
    </row>
    <row r="30" spans="1:6">
      <c r="A30" t="s">
        <v>16</v>
      </c>
      <c r="D30" s="16">
        <f>-D29</f>
        <v>-13.5388</v>
      </c>
      <c r="E30" s="16">
        <f>-E29</f>
        <v>-14.9116</v>
      </c>
      <c r="F30" s="16">
        <f>-F29</f>
        <v>-14.321999999999999</v>
      </c>
    </row>
    <row r="32" spans="1:6">
      <c r="A32" s="20" t="s">
        <v>17</v>
      </c>
    </row>
    <row r="33" spans="1:6">
      <c r="A33" t="s">
        <v>14</v>
      </c>
      <c r="D33" s="16">
        <f>D18</f>
        <v>1.5385</v>
      </c>
      <c r="E33" s="16">
        <f>E18</f>
        <v>1.6945000000000001</v>
      </c>
      <c r="F33" s="16">
        <f>F18</f>
        <v>1.6274999999999999</v>
      </c>
    </row>
    <row r="34" spans="1:6">
      <c r="A34" t="s">
        <v>18</v>
      </c>
      <c r="D34" s="16">
        <f>-D33</f>
        <v>-1.5385</v>
      </c>
      <c r="E34" s="16">
        <f>-E33</f>
        <v>-1.6945000000000001</v>
      </c>
      <c r="F34" s="16">
        <f>-F33</f>
        <v>-1.6274999999999999</v>
      </c>
    </row>
    <row r="36" spans="1:6">
      <c r="A36" s="20" t="s">
        <v>25</v>
      </c>
    </row>
    <row r="37" spans="1:6">
      <c r="A37" t="s">
        <v>24</v>
      </c>
      <c r="D37" s="16">
        <f>D33</f>
        <v>1.5385</v>
      </c>
      <c r="E37" s="16">
        <f>E33</f>
        <v>1.6945000000000001</v>
      </c>
      <c r="F37" s="16">
        <f>F33</f>
        <v>1.6274999999999999</v>
      </c>
    </row>
    <row r="38" spans="1:6">
      <c r="A38" t="s">
        <v>16</v>
      </c>
      <c r="D38" s="16">
        <f>-D37</f>
        <v>-1.5385</v>
      </c>
      <c r="E38" s="16">
        <f>-E37</f>
        <v>-1.6945000000000001</v>
      </c>
      <c r="F38" s="16">
        <f>-F37</f>
        <v>-1.6274999999999999</v>
      </c>
    </row>
    <row r="40" spans="1:6">
      <c r="A40" s="20" t="s">
        <v>26</v>
      </c>
    </row>
    <row r="41" spans="1:6">
      <c r="A41" t="s">
        <v>50</v>
      </c>
      <c r="D41" s="16">
        <f>D10</f>
        <v>0.33847000000000005</v>
      </c>
      <c r="E41" s="16">
        <f>E10</f>
        <v>1.0497300000000001</v>
      </c>
      <c r="F41" s="16">
        <f>F10</f>
        <v>1.7805700000000002</v>
      </c>
    </row>
    <row r="42" spans="1:6">
      <c r="A42" t="s">
        <v>19</v>
      </c>
      <c r="D42" s="16">
        <f>-D41</f>
        <v>-0.33847000000000005</v>
      </c>
      <c r="E42" s="16">
        <f>-E41</f>
        <v>-1.0497300000000001</v>
      </c>
      <c r="F42" s="16">
        <f>-F41</f>
        <v>-1.7805700000000002</v>
      </c>
    </row>
    <row r="44" spans="1:6">
      <c r="A44" s="20" t="s">
        <v>27</v>
      </c>
    </row>
    <row r="45" spans="1:6">
      <c r="A45" t="s">
        <v>50</v>
      </c>
      <c r="D45" s="16">
        <f>D11</f>
        <v>3.8462500000000004E-2</v>
      </c>
      <c r="E45" s="16">
        <f>E11</f>
        <v>0.11928749999999999</v>
      </c>
      <c r="F45" s="16">
        <f>F11</f>
        <v>0.20233750000000003</v>
      </c>
    </row>
    <row r="46" spans="1:6">
      <c r="A46" t="s">
        <v>19</v>
      </c>
      <c r="D46" s="16">
        <f>-D45</f>
        <v>-3.8462500000000004E-2</v>
      </c>
      <c r="E46" s="16">
        <f>-E45</f>
        <v>-0.11928749999999999</v>
      </c>
      <c r="F46" s="16">
        <f>-F45</f>
        <v>-0.20233750000000003</v>
      </c>
    </row>
    <row r="48" spans="1:6">
      <c r="A48" s="20" t="s">
        <v>20</v>
      </c>
    </row>
    <row r="49" spans="1:7">
      <c r="A49" t="s">
        <v>21</v>
      </c>
      <c r="D49" s="16">
        <f>D11</f>
        <v>3.8462500000000004E-2</v>
      </c>
      <c r="E49" s="16">
        <f>E11</f>
        <v>0.11928749999999999</v>
      </c>
      <c r="F49" s="16">
        <f>F11</f>
        <v>0.20233750000000003</v>
      </c>
    </row>
    <row r="50" spans="1:7">
      <c r="A50" t="s">
        <v>16</v>
      </c>
      <c r="D50" s="16">
        <f>-D49</f>
        <v>-3.8462500000000004E-2</v>
      </c>
      <c r="E50" s="16">
        <f>-E49</f>
        <v>-0.11928749999999999</v>
      </c>
      <c r="F50" s="16">
        <f>-F49</f>
        <v>-0.20233750000000003</v>
      </c>
    </row>
    <row r="52" spans="1:7">
      <c r="A52" s="19" t="s">
        <v>28</v>
      </c>
    </row>
    <row r="54" spans="1:7" ht="61.5" customHeight="1">
      <c r="A54" s="52" t="s">
        <v>40</v>
      </c>
      <c r="B54" s="52"/>
      <c r="C54" s="52"/>
      <c r="D54" s="52"/>
      <c r="E54" s="52"/>
      <c r="F54" s="52"/>
      <c r="G54" s="52"/>
    </row>
    <row r="55" spans="1:7">
      <c r="A55" t="s">
        <v>14</v>
      </c>
      <c r="D55">
        <f>D6</f>
        <v>0.77</v>
      </c>
      <c r="E55">
        <f>E6</f>
        <v>2.39</v>
      </c>
      <c r="F55">
        <f>F6</f>
        <v>4.05</v>
      </c>
    </row>
    <row r="56" spans="1:7">
      <c r="A56" t="s">
        <v>39</v>
      </c>
      <c r="D56">
        <f>-D55</f>
        <v>-0.77</v>
      </c>
      <c r="E56">
        <f>-E55</f>
        <v>-2.39</v>
      </c>
      <c r="F56">
        <f>-F55</f>
        <v>-4.05</v>
      </c>
    </row>
    <row r="58" spans="1:7">
      <c r="A58" s="20" t="s">
        <v>29</v>
      </c>
    </row>
    <row r="59" spans="1:7">
      <c r="A59" t="s">
        <v>14</v>
      </c>
      <c r="D59" s="16">
        <f>D29</f>
        <v>13.5388</v>
      </c>
      <c r="E59" s="16">
        <f>E29</f>
        <v>14.9116</v>
      </c>
      <c r="F59" s="16">
        <f>F29</f>
        <v>14.321999999999999</v>
      </c>
    </row>
    <row r="60" spans="1:7">
      <c r="A60" t="s">
        <v>30</v>
      </c>
      <c r="D60" s="16">
        <f>-D59</f>
        <v>-13.5388</v>
      </c>
      <c r="E60" s="16">
        <f>-E59</f>
        <v>-14.9116</v>
      </c>
      <c r="F60" s="16">
        <f>-F59</f>
        <v>-14.321999999999999</v>
      </c>
    </row>
    <row r="62" spans="1:7">
      <c r="A62" s="20" t="s">
        <v>31</v>
      </c>
    </row>
    <row r="63" spans="1:7">
      <c r="A63" t="s">
        <v>14</v>
      </c>
      <c r="D63" s="16">
        <f>D37</f>
        <v>1.5385</v>
      </c>
      <c r="E63" s="16">
        <f>E37</f>
        <v>1.6945000000000001</v>
      </c>
      <c r="F63" s="16">
        <f>F37</f>
        <v>1.6274999999999999</v>
      </c>
    </row>
    <row r="64" spans="1:7">
      <c r="A64" t="s">
        <v>30</v>
      </c>
      <c r="D64" s="16">
        <f>-D63</f>
        <v>-1.5385</v>
      </c>
      <c r="E64" s="16">
        <f>-E63</f>
        <v>-1.6945000000000001</v>
      </c>
      <c r="F64" s="16">
        <f>-F63</f>
        <v>-1.6274999999999999</v>
      </c>
    </row>
    <row r="66" spans="1:6">
      <c r="A66" s="20" t="s">
        <v>32</v>
      </c>
    </row>
    <row r="67" spans="1:6">
      <c r="A67" t="s">
        <v>14</v>
      </c>
      <c r="D67" s="16">
        <f>D20</f>
        <v>15.6927</v>
      </c>
      <c r="E67" s="16">
        <f>E20</f>
        <v>17.283899999999999</v>
      </c>
      <c r="F67" s="16">
        <f>F20</f>
        <v>16.6005</v>
      </c>
    </row>
    <row r="68" spans="1:6">
      <c r="A68" t="s">
        <v>18</v>
      </c>
      <c r="D68" s="16">
        <f>-D67</f>
        <v>-15.6927</v>
      </c>
      <c r="E68" s="16">
        <f>-E67</f>
        <v>-17.283899999999999</v>
      </c>
      <c r="F68" s="16">
        <f>-F67</f>
        <v>-16.6005</v>
      </c>
    </row>
    <row r="70" spans="1:6">
      <c r="A70" s="20" t="s">
        <v>33</v>
      </c>
    </row>
    <row r="71" spans="1:6">
      <c r="A71" t="s">
        <v>34</v>
      </c>
      <c r="D71">
        <f>-D5</f>
        <v>30.77</v>
      </c>
      <c r="E71">
        <f>-E5</f>
        <v>33.89</v>
      </c>
      <c r="F71">
        <f>-F5</f>
        <v>32.549999999999997</v>
      </c>
    </row>
    <row r="72" spans="1:6">
      <c r="A72" t="s">
        <v>16</v>
      </c>
      <c r="D72">
        <f>+-D71</f>
        <v>-30.77</v>
      </c>
      <c r="E72">
        <f>+-E71</f>
        <v>-33.89</v>
      </c>
      <c r="F72">
        <f>+-F71</f>
        <v>-32.549999999999997</v>
      </c>
    </row>
    <row r="74" spans="1:6">
      <c r="A74" s="20" t="s">
        <v>35</v>
      </c>
    </row>
    <row r="75" spans="1:6">
      <c r="A75" t="s">
        <v>36</v>
      </c>
      <c r="D75" s="16">
        <f>D10</f>
        <v>0.33847000000000005</v>
      </c>
      <c r="E75" s="16">
        <f>E10</f>
        <v>1.0497300000000001</v>
      </c>
      <c r="F75" s="16">
        <f>F10</f>
        <v>1.7805700000000002</v>
      </c>
    </row>
    <row r="76" spans="1:6">
      <c r="A76" t="s">
        <v>16</v>
      </c>
      <c r="D76" s="16">
        <f>-D75</f>
        <v>-0.33847000000000005</v>
      </c>
      <c r="E76" s="16">
        <f>-E75</f>
        <v>-1.0497300000000001</v>
      </c>
      <c r="F76" s="16">
        <f>-F75</f>
        <v>-1.7805700000000002</v>
      </c>
    </row>
    <row r="78" spans="1:6">
      <c r="A78" s="20" t="s">
        <v>37</v>
      </c>
    </row>
    <row r="79" spans="1:6">
      <c r="A79" s="21" t="s">
        <v>36</v>
      </c>
      <c r="D79" s="16">
        <f>D11</f>
        <v>3.8462500000000004E-2</v>
      </c>
      <c r="E79" s="16">
        <f>E11</f>
        <v>0.11928749999999999</v>
      </c>
      <c r="F79" s="16">
        <f>F11</f>
        <v>0.20233750000000003</v>
      </c>
    </row>
    <row r="80" spans="1:6">
      <c r="A80" t="s">
        <v>16</v>
      </c>
      <c r="D80" s="16">
        <f>-D79</f>
        <v>-3.8462500000000004E-2</v>
      </c>
      <c r="E80" s="16">
        <f>-E79</f>
        <v>-0.11928749999999999</v>
      </c>
      <c r="F80" s="16">
        <f>-F79</f>
        <v>-0.20233750000000003</v>
      </c>
    </row>
    <row r="82" spans="1:6">
      <c r="A82" s="20" t="s">
        <v>38</v>
      </c>
    </row>
    <row r="83" spans="1:6">
      <c r="A83" t="s">
        <v>36</v>
      </c>
      <c r="D83" s="16">
        <f>D12</f>
        <v>0.39231750000000004</v>
      </c>
      <c r="E83" s="16">
        <f>E12</f>
        <v>1.2167325</v>
      </c>
      <c r="F83" s="16">
        <f>F12</f>
        <v>2.0638424999999998</v>
      </c>
    </row>
    <row r="84" spans="1:6">
      <c r="A84" t="s">
        <v>16</v>
      </c>
      <c r="D84" s="16">
        <f>-D83</f>
        <v>-0.39231750000000004</v>
      </c>
      <c r="E84" s="16">
        <f>-E83</f>
        <v>-1.2167325</v>
      </c>
      <c r="F84" s="16">
        <f>-F83</f>
        <v>-2.0638424999999998</v>
      </c>
    </row>
    <row r="86" spans="1:6">
      <c r="A86" s="19" t="s">
        <v>9</v>
      </c>
    </row>
    <row r="88" spans="1:6">
      <c r="A88" t="s">
        <v>13</v>
      </c>
      <c r="D88" s="16">
        <f>SUM(D25,D33,D38,D30,D41,D45,D50)</f>
        <v>0.33847000000000182</v>
      </c>
      <c r="E88" s="16">
        <f>SUM(E25,E33,E38,E30,E41,E45,E50)</f>
        <v>1.0497300000000018</v>
      </c>
      <c r="F88" s="16">
        <f>SUM(F25,F33,F38,F30,F41,F45,F50)</f>
        <v>1.7805700000000002</v>
      </c>
    </row>
    <row r="89" spans="1:6">
      <c r="A89" t="s">
        <v>41</v>
      </c>
      <c r="D89" s="16">
        <f>SUM(D26,D42,D46,D49)</f>
        <v>-13.877269999999999</v>
      </c>
      <c r="E89" s="16">
        <f>SUM(E26,E42,E46,E49)</f>
        <v>-15.961329999999998</v>
      </c>
      <c r="F89" s="16">
        <f>SUM(F26,F42,F46,F49)</f>
        <v>-16.10257</v>
      </c>
    </row>
    <row r="90" spans="1:6">
      <c r="A90" t="s">
        <v>42</v>
      </c>
      <c r="D90" s="16">
        <f>SUM(D29,D37)</f>
        <v>15.077300000000001</v>
      </c>
      <c r="E90" s="16">
        <f>SUM(E29,E37)</f>
        <v>16.606100000000001</v>
      </c>
      <c r="F90" s="16">
        <f>SUM(F29,F37)</f>
        <v>15.949499999999999</v>
      </c>
    </row>
    <row r="91" spans="1:6">
      <c r="A91" t="s">
        <v>43</v>
      </c>
      <c r="D91" s="16">
        <f>D34</f>
        <v>-1.5385</v>
      </c>
      <c r="E91" s="16">
        <f>E34</f>
        <v>-1.6945000000000001</v>
      </c>
      <c r="F91" s="16">
        <f>F34</f>
        <v>-1.6274999999999999</v>
      </c>
    </row>
    <row r="92" spans="1:6">
      <c r="A92" s="18" t="s">
        <v>44</v>
      </c>
      <c r="D92" s="16">
        <f>SUM(D46,D42)</f>
        <v>-0.37693250000000006</v>
      </c>
      <c r="E92" s="16">
        <f>SUM(E46,E42)</f>
        <v>-1.1690175</v>
      </c>
      <c r="F92" s="16">
        <f>SUM(F46,F42)</f>
        <v>-1.9829075000000003</v>
      </c>
    </row>
    <row r="93" spans="1:6">
      <c r="A93" s="18" t="s">
        <v>4</v>
      </c>
      <c r="D93" s="16">
        <f>SUM(D49)</f>
        <v>3.8462500000000004E-2</v>
      </c>
      <c r="E93" s="16">
        <f>SUM(E49)</f>
        <v>0.11928749999999999</v>
      </c>
      <c r="F93" s="16">
        <f>SUM(F49)</f>
        <v>0.20233750000000003</v>
      </c>
    </row>
    <row r="94" spans="1:6">
      <c r="A94" s="18"/>
    </row>
    <row r="95" spans="1:6">
      <c r="A95" s="19" t="s">
        <v>28</v>
      </c>
    </row>
    <row r="97" spans="1:6">
      <c r="A97" t="s">
        <v>13</v>
      </c>
      <c r="D97" s="16">
        <f>SUM(D55,D59,D63,D72,D67,D80,D84,D76)</f>
        <v>7.5000000000130518E-4</v>
      </c>
      <c r="E97" s="16">
        <f>SUM(E55,E59,E63,E72,E67,E80,E84,E76)</f>
        <v>4.2500000000005311E-3</v>
      </c>
      <c r="F97" s="16">
        <f>SUM(F55,F59,F63,F72,F67,F80,F84,F76)</f>
        <v>3.250000000004194E-3</v>
      </c>
    </row>
    <row r="98" spans="1:6">
      <c r="A98" t="s">
        <v>45</v>
      </c>
      <c r="D98">
        <f>SUM(D71)</f>
        <v>30.77</v>
      </c>
      <c r="E98">
        <f>SUM(E71)</f>
        <v>33.89</v>
      </c>
      <c r="F98">
        <f>SUM(F71)</f>
        <v>32.549999999999997</v>
      </c>
    </row>
    <row r="99" spans="1:6">
      <c r="A99" t="s">
        <v>46</v>
      </c>
      <c r="D99" s="16">
        <f>SUM(D60,D64)</f>
        <v>-15.077300000000001</v>
      </c>
      <c r="E99" s="16">
        <f>SUM(E60,E64)</f>
        <v>-16.606100000000001</v>
      </c>
      <c r="F99" s="16">
        <f>SUM(F60,F64)</f>
        <v>-15.949499999999999</v>
      </c>
    </row>
    <row r="100" spans="1:6">
      <c r="A100" t="s">
        <v>43</v>
      </c>
      <c r="D100" s="16">
        <f>D68</f>
        <v>-15.6927</v>
      </c>
      <c r="E100" s="16">
        <f>E68</f>
        <v>-17.283899999999999</v>
      </c>
      <c r="F100" s="16">
        <f>F68</f>
        <v>-16.6005</v>
      </c>
    </row>
    <row r="101" spans="1:6">
      <c r="A101" s="18" t="s">
        <v>51</v>
      </c>
      <c r="D101" s="16">
        <f>D56</f>
        <v>-0.77</v>
      </c>
      <c r="E101" s="16">
        <f>E56</f>
        <v>-2.39</v>
      </c>
      <c r="F101" s="16">
        <f>F56</f>
        <v>-4.05</v>
      </c>
    </row>
    <row r="102" spans="1:6">
      <c r="A102" s="18" t="s">
        <v>4</v>
      </c>
      <c r="D102" s="16">
        <f>SUM(D79,D75,D83)</f>
        <v>0.7692500000000001</v>
      </c>
      <c r="E102" s="16">
        <f>SUM(E79,E75,E83)</f>
        <v>2.3857499999999998</v>
      </c>
      <c r="F102" s="16">
        <f>SUM(F79,F75,F83)</f>
        <v>4.0467500000000003</v>
      </c>
    </row>
    <row r="104" spans="1:6">
      <c r="A104" s="19" t="s">
        <v>49</v>
      </c>
    </row>
    <row r="105" spans="1:6">
      <c r="A105" t="s">
        <v>13</v>
      </c>
      <c r="D105" s="16">
        <f>D97+D88</f>
        <v>0.33922000000000313</v>
      </c>
      <c r="E105" s="16">
        <f t="shared" ref="E105:F105" si="4">E97+E88</f>
        <v>1.0539800000000024</v>
      </c>
      <c r="F105" s="16">
        <f t="shared" si="4"/>
        <v>1.7838200000000044</v>
      </c>
    </row>
    <row r="106" spans="1:6">
      <c r="A106" t="s">
        <v>45</v>
      </c>
      <c r="D106">
        <f>D98</f>
        <v>30.77</v>
      </c>
      <c r="E106">
        <f t="shared" ref="E106:F106" si="5">E98</f>
        <v>33.89</v>
      </c>
      <c r="F106">
        <f t="shared" si="5"/>
        <v>32.549999999999997</v>
      </c>
    </row>
    <row r="107" spans="1:6">
      <c r="A107" t="s">
        <v>47</v>
      </c>
      <c r="D107" s="16">
        <f>D99+D90</f>
        <v>0</v>
      </c>
      <c r="E107" s="16">
        <f t="shared" ref="E107:F107" si="6">E99+E90</f>
        <v>0</v>
      </c>
      <c r="F107" s="16">
        <f t="shared" si="6"/>
        <v>0</v>
      </c>
    </row>
    <row r="108" spans="1:6">
      <c r="A108" t="s">
        <v>48</v>
      </c>
      <c r="D108" s="16">
        <f>D89</f>
        <v>-13.877269999999999</v>
      </c>
      <c r="E108" s="16">
        <f>E89</f>
        <v>-15.961329999999998</v>
      </c>
      <c r="F108" s="16">
        <f>F89</f>
        <v>-16.10257</v>
      </c>
    </row>
    <row r="109" spans="1:6">
      <c r="A109" t="s">
        <v>43</v>
      </c>
      <c r="D109" s="16">
        <f>D91+D100</f>
        <v>-17.231200000000001</v>
      </c>
      <c r="E109" s="16">
        <f>E91+E100</f>
        <v>-18.978400000000001</v>
      </c>
      <c r="F109" s="16">
        <f>F91+F100</f>
        <v>-18.228000000000002</v>
      </c>
    </row>
    <row r="110" spans="1:6">
      <c r="A110" s="18"/>
      <c r="F110" s="22"/>
    </row>
    <row r="111" spans="1:6">
      <c r="A111" s="23" t="s">
        <v>52</v>
      </c>
      <c r="B111" s="24"/>
      <c r="C111" s="24"/>
      <c r="D111" s="30">
        <f>SUM(D92:D93,D101:D102)</f>
        <v>-0.33921999999999997</v>
      </c>
      <c r="E111" s="30">
        <f>SUM(E92:E93,E101:E102)</f>
        <v>-1.0539800000000001</v>
      </c>
      <c r="F111" s="31">
        <f>SUM(F92:F93,F101:F102)</f>
        <v>-1.7838199999999995</v>
      </c>
    </row>
  </sheetData>
  <mergeCells count="2">
    <mergeCell ref="D2:F2"/>
    <mergeCell ref="A54:G5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Ontario Power Generation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Alec Cheng</dc:creator>
  <cp:lastModifiedBy>Alec Cheng</cp:lastModifiedBy>
  <dcterms:created xsi:type="dcterms:W3CDTF">2017-02-24T22:33:32Z</dcterms:created>
  <dcterms:modified xsi:type="dcterms:W3CDTF">2017-02-25T00:18:04Z</dcterms:modified>
</cp:coreProperties>
</file>