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32" windowWidth="18192" windowHeight="7056" activeTab="4"/>
  </bookViews>
  <sheets>
    <sheet name="Balance Sheet" sheetId="5" r:id="rId1"/>
    <sheet name="Income Sheet" sheetId="1" r:id="rId2"/>
    <sheet name="Remeasurement" sheetId="2" r:id="rId3"/>
    <sheet name="Change in Net Debt" sheetId="4" r:id="rId4"/>
    <sheet name="Cash Flow" sheetId="3" r:id="rId5"/>
    <sheet name="Notes" sheetId="6" state="hidden" r:id="rId6"/>
  </sheets>
  <calcPr calcId="145621"/>
</workbook>
</file>

<file path=xl/calcChain.xml><?xml version="1.0" encoding="utf-8"?>
<calcChain xmlns="http://schemas.openxmlformats.org/spreadsheetml/2006/main">
  <c r="E25" i="5" l="1"/>
  <c r="D25" i="5"/>
  <c r="E15" i="5"/>
  <c r="D15" i="5"/>
  <c r="D26" i="4" l="1"/>
  <c r="H25" i="3"/>
  <c r="I23" i="3"/>
  <c r="I25" i="3" s="1"/>
  <c r="I30" i="3" s="1"/>
  <c r="D22" i="4"/>
  <c r="E36" i="1"/>
  <c r="E44" i="1" s="1"/>
  <c r="D36" i="1"/>
  <c r="C36" i="1"/>
  <c r="E11" i="1"/>
  <c r="C11" i="1"/>
  <c r="D11" i="1"/>
  <c r="E27" i="5" l="1"/>
  <c r="H18" i="3"/>
  <c r="H29" i="3"/>
  <c r="H47" i="3"/>
  <c r="H46" i="3"/>
  <c r="H43" i="3"/>
  <c r="H39" i="3"/>
  <c r="H35" i="3"/>
  <c r="C20" i="4" l="1"/>
  <c r="D32" i="5" l="1"/>
  <c r="C38" i="1" l="1"/>
  <c r="C30" i="1" l="1"/>
  <c r="C29" i="1"/>
  <c r="C18" i="1" l="1"/>
  <c r="C21" i="1" s="1"/>
  <c r="C14" i="1"/>
  <c r="E18" i="1"/>
  <c r="E21" i="1" s="1"/>
  <c r="E14" i="1"/>
  <c r="C23" i="1" l="1"/>
  <c r="C25" i="1" s="1"/>
  <c r="E23" i="1"/>
  <c r="E25" i="1" s="1"/>
  <c r="E46" i="1" s="1"/>
  <c r="D40" i="1"/>
  <c r="D43" i="1" s="1"/>
  <c r="D32" i="1"/>
  <c r="D33" i="1" s="1"/>
  <c r="D18" i="1"/>
  <c r="D21" i="1" s="1"/>
  <c r="D14" i="1"/>
  <c r="E50" i="1" l="1"/>
  <c r="E35" i="5" s="1"/>
  <c r="E37" i="5" s="1"/>
  <c r="D13" i="4"/>
  <c r="D24" i="4" s="1"/>
  <c r="D28" i="4" s="1"/>
  <c r="I11" i="3"/>
  <c r="D27" i="5"/>
  <c r="D23" i="1"/>
  <c r="D25" i="1" s="1"/>
  <c r="B16" i="4" l="1"/>
  <c r="B17" i="4" l="1"/>
  <c r="C40" i="1" l="1"/>
  <c r="C43" i="1" s="1"/>
  <c r="C44" i="1" s="1"/>
  <c r="C32" i="1"/>
  <c r="C33" i="1" s="1"/>
  <c r="C46" i="1" l="1"/>
  <c r="D44" i="1"/>
  <c r="D46" i="1" s="1"/>
  <c r="H11" i="3" s="1"/>
  <c r="H12" i="3" s="1"/>
  <c r="H30" i="3" s="1"/>
  <c r="H45" i="3" s="1"/>
  <c r="B67" i="6"/>
  <c r="B58" i="6"/>
  <c r="B49" i="6"/>
  <c r="B38" i="6"/>
  <c r="B22" i="6" s="1"/>
  <c r="B26" i="6" s="1"/>
  <c r="C26" i="6"/>
  <c r="B25" i="6"/>
  <c r="B24" i="6"/>
  <c r="B23" i="6"/>
  <c r="B20" i="4" l="1"/>
  <c r="B13" i="4" l="1"/>
  <c r="C13" i="4"/>
  <c r="B24" i="4" l="1"/>
  <c r="B28" i="4" s="1"/>
  <c r="H48" i="3"/>
  <c r="D50" i="1"/>
  <c r="D35" i="5" s="1"/>
  <c r="C50" i="1" l="1"/>
  <c r="B25" i="2" l="1"/>
  <c r="C22" i="4" s="1"/>
  <c r="C24" i="4" s="1"/>
  <c r="C28" i="4" s="1"/>
  <c r="B27" i="2" l="1"/>
  <c r="D36" i="5" l="1"/>
  <c r="D37" i="5" s="1"/>
</calcChain>
</file>

<file path=xl/sharedStrings.xml><?xml version="1.0" encoding="utf-8"?>
<sst xmlns="http://schemas.openxmlformats.org/spreadsheetml/2006/main" count="281" uniqueCount="177">
  <si>
    <t>Independent Electricity System Operator</t>
  </si>
  <si>
    <t>Budget</t>
  </si>
  <si>
    <t>Actual</t>
  </si>
  <si>
    <t>$</t>
  </si>
  <si>
    <t xml:space="preserve">    System fees</t>
  </si>
  <si>
    <t xml:space="preserve">    Interest and investment income </t>
  </si>
  <si>
    <t>MARKET SANCTIONS AND PAYMENT ADJUSTMENTS</t>
  </si>
  <si>
    <t>Market sanctions and payment adjustments annual surplus/(deficit)</t>
  </si>
  <si>
    <t>SMART METERING ENTITY</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</si>
  <si>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</si>
  <si>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</si>
  <si>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</si>
  <si>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</si>
  <si>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</si>
  <si>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</si>
  <si>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Customer education and market enforcement expenses</t>
  </si>
  <si>
    <t>Market sanctions and payment adjustments</t>
  </si>
  <si>
    <t>Smart metering charge</t>
  </si>
  <si>
    <t xml:space="preserve">    Smart metering operating expenses </t>
  </si>
  <si>
    <t xml:space="preserve"> Statements of Change in Net Debt</t>
  </si>
  <si>
    <t>CHANGE IN NON-FINANCIAL ASSETS</t>
  </si>
  <si>
    <t xml:space="preserve">    Acquisition of tangible capital assets</t>
  </si>
  <si>
    <t xml:space="preserve">    Amortization of tangible capital assets</t>
  </si>
  <si>
    <t xml:space="preserve">    Change in prepaid expenses</t>
  </si>
  <si>
    <t>TOTAL CHANGE IN NON-FINANCIAL ASSETS</t>
  </si>
  <si>
    <t>NET REMEASUREMENT GAINS FOR THE PERIOD</t>
  </si>
  <si>
    <t>CHANGE IN NET DEBT</t>
  </si>
  <si>
    <t>NET DEBT, BEGINNING OF PERIOD</t>
  </si>
  <si>
    <t>NET DEBT, END OF PERIOD</t>
  </si>
  <si>
    <t>Statements of Financial Position</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</si>
  <si>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</si>
  <si>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</si>
  <si>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</si>
  <si>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</si>
  <si>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</si>
  <si>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</si>
  <si>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</si>
  <si>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</si>
  <si>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</si>
  <si>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</si>
  <si>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</si>
  <si>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</si>
  <si>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</si>
  <si>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</si>
  <si>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</si>
  <si>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</si>
  <si>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</si>
  <si>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</si>
  <si>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</si>
  <si>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</si>
  <si>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Statements of Cash Flows</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</si>
  <si>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</si>
  <si>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</si>
  <si>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</si>
  <si>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</si>
  <si>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</si>
  <si>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</si>
  <si>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</si>
  <si>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</si>
  <si>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</si>
  <si>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</si>
  <si>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</si>
  <si>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</si>
  <si>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</si>
  <si>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</si>
  <si>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</si>
  <si>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</si>
  <si>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</si>
  <si>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</si>
  <si>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</si>
  <si>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</si>
  <si>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September 30, 2015</t>
  </si>
  <si>
    <t>ACCUMULATED REMEASUREMENT GAINS, BEGINNING OF PERIOD</t>
  </si>
  <si>
    <t>UNREALIZED GAINS ATTRIBUTABLE TO:</t>
  </si>
  <si>
    <t>Notes to Financial Statements (unaudited)</t>
  </si>
  <si>
    <t>1)       INTERIM FINANCIAL STATEMENTS</t>
  </si>
  <si>
    <t xml:space="preserve">The interim financial statements follow the same accounting policies and methods of their application as the 2014 IESO annual financial statements.  </t>
  </si>
  <si>
    <t xml:space="preserve">The interim financial statements have been prepared on a going concern basis and should be read in conjunction with the 2014 OPA and IESO annual financial statements.  </t>
  </si>
  <si>
    <r>
      <t xml:space="preserve">Bill 14, </t>
    </r>
    <r>
      <rPr>
        <i/>
        <sz val="10"/>
        <rFont val="Times New Roman"/>
        <family val="1"/>
      </rPr>
      <t>Building Opportunity and Securing Our Future Act (Budget Measures), 2014</t>
    </r>
    <r>
      <rPr>
        <sz val="10"/>
        <rFont val="Times New Roman"/>
        <family val="1"/>
      </rPr>
      <t xml:space="preserve"> received Royal Assent on July 24, 2014.  Schedule 7 of the Bill amends the </t>
    </r>
    <r>
      <rPr>
        <i/>
        <sz val="10"/>
        <rFont val="Times New Roman"/>
        <family val="1"/>
      </rPr>
      <t>Electricity Act, 1998</t>
    </r>
    <r>
      <rPr>
        <sz val="10"/>
        <rFont val="Times New Roman"/>
        <family val="1"/>
      </rPr>
      <t xml:space="preserve"> by amalgamating the Independent Electricity System Operator (“IESO”) and the Ontario Power Authority (“OPA”) and by continuing them as the Independent Electricity System Operator (“IESO”).   The transitional provision dealing with corporate matters, provides, among other things, that the predecessor IESO and the OPA cease to exist as entities separate from the IESO and all their rights, properties and assets become the rights, properties and assets of the IESO, as do all outstanding debts, liabilities and obligations of the predecessor IESO and the OPA. Schedule 7 of Bill 14 will come into force on January 1, 2015.</t>
    </r>
  </si>
  <si>
    <r>
      <t>2)</t>
    </r>
    <r>
      <rPr>
        <b/>
        <sz val="7"/>
        <rFont val="Times New Roman"/>
        <family val="1"/>
      </rPr>
      <t xml:space="preserve">       </t>
    </r>
    <r>
      <rPr>
        <b/>
        <sz val="10"/>
        <rFont val="Times New Roman"/>
        <family val="1"/>
      </rPr>
      <t xml:space="preserve">REBATES DUE TO MARKET PARTICIPANTS AND ACCUMULATED DEFICIT </t>
    </r>
  </si>
  <si>
    <t>As at September 30, 2015 and December 31, 2014, the components of the IESO’s Accumulated Deficit were as follows:</t>
  </si>
  <si>
    <t>Accumulated Deficit</t>
  </si>
  <si>
    <t>(in thousands of Canadian dollars)</t>
  </si>
  <si>
    <t>As at September 30, 2015</t>
  </si>
  <si>
    <t>As at December 31, 2014</t>
  </si>
  <si>
    <t>Approved regulatory deferral account</t>
  </si>
  <si>
    <t>Accumulated market sanctions and payment adjustments</t>
  </si>
  <si>
    <t>Smart metering entity – accumulated deficit</t>
  </si>
  <si>
    <t>Pension and OPEB adjustments</t>
  </si>
  <si>
    <t>Accumulated deficit – end of period</t>
  </si>
  <si>
    <t>Approved Regulatory Deferral Account</t>
  </si>
  <si>
    <t>Accumulated surplus – December 31, 2014</t>
  </si>
  <si>
    <t>Revenues (before rebates due to market participants)</t>
  </si>
  <si>
    <t>IESO operation expenses</t>
  </si>
  <si>
    <t>IESO-OPA amalgamation expenses</t>
  </si>
  <si>
    <t>Change in accumulated remeasurement gains/(losses)</t>
  </si>
  <si>
    <t>Recovery of PSAB transitional items</t>
  </si>
  <si>
    <t>Accumulated surplus – end of period</t>
  </si>
  <si>
    <t>Accumulated Market Sanctions and Payment Adjustments</t>
  </si>
  <si>
    <t>Accumulated deficit – December 31, 2014</t>
  </si>
  <si>
    <t>Customer education and market enforcement expenses</t>
  </si>
  <si>
    <t>Smart Metering Entity – Accumulated Deficit</t>
  </si>
  <si>
    <t>Smart metering expenses</t>
  </si>
  <si>
    <t>Pension and OPEB Adjustments - Accumulated Deficit</t>
  </si>
  <si>
    <t>Accumulated deficit - December 31, 2014</t>
  </si>
  <si>
    <t>OPEB past service adjustment</t>
  </si>
  <si>
    <r>
      <t>3)</t>
    </r>
    <r>
      <rPr>
        <b/>
        <sz val="7"/>
        <rFont val="Times New Roman"/>
        <family val="1"/>
      </rPr>
      <t xml:space="preserve">       </t>
    </r>
    <r>
      <rPr>
        <b/>
        <sz val="10"/>
        <rFont val="Times New Roman"/>
        <family val="1"/>
      </rPr>
      <t>DEBT</t>
    </r>
  </si>
  <si>
    <t>Note Payable to Ontario Electricity Finance Corporation (OEFC)</t>
  </si>
  <si>
    <t>In April 2014, the IESO entered into a three-year note payable with the OEFC.  The note payable is unsecured, bears interest at a fixed rate of 2.046% per annum and is repayable in full on April 30, 2017.  Interest accrues daily and is payable in arrears semi-annually in April and October of each year.  As at September 30, 2015, the note payable to the OEFC was $90.0 million (December 31, 2014 - $90.0 million).</t>
  </si>
  <si>
    <t>Credit Facility</t>
  </si>
  <si>
    <t>The IESO has an unsecured credit facility agreement with the OEFC, which will make available to the IESO an amount up to $95.0 million.  Advances under the credit facility are payable at a variable interest rate equal to the Province of Ontario’s cost of borrowing for a 30 day term plus 0.50% per annum, with draws, repayments and interest payments due monthly.  The credit facility expires April 30, 2017.  As at September 30, 2015, $25.0 million was drawn on the credit facility (December 31, 2014 - $39.0 million).</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</si>
  <si>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</si>
  <si>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</si>
  <si>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</si>
  <si>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</si>
  <si>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</si>
  <si>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</si>
  <si>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</si>
  <si>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</si>
  <si>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</si>
  <si>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</si>
  <si>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</si>
  <si>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</si>
  <si>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</si>
  <si>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</si>
  <si>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</si>
  <si>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Smart metering entity annual surplus</t>
  </si>
  <si>
    <t>As at (in thousands of Canadian dollars)</t>
  </si>
  <si>
    <t>December 31, 2015</t>
  </si>
  <si>
    <t>For the year ended December 31 (in thousands of Canadian dollars)</t>
  </si>
  <si>
    <t>IESO CORE OPERATIONS</t>
  </si>
  <si>
    <t>Core operation revenues</t>
  </si>
  <si>
    <t xml:space="preserve">    Core operating expenses</t>
  </si>
  <si>
    <t xml:space="preserve">   Core expenses </t>
  </si>
  <si>
    <t>Change in accumulated deficit</t>
  </si>
  <si>
    <t>On behalf of the Board:</t>
  </si>
  <si>
    <t>Tim O'Neill</t>
  </si>
  <si>
    <t>Chair</t>
  </si>
  <si>
    <t>Toronto, Canada</t>
  </si>
  <si>
    <t>Director</t>
  </si>
  <si>
    <t>December 31, 2016</t>
  </si>
  <si>
    <t>Core operations annual surplus before rebates</t>
  </si>
  <si>
    <t xml:space="preserve">    Rebates due to market participants</t>
  </si>
  <si>
    <t>Core operations annual surplus</t>
  </si>
  <si>
    <t>ANNUAL SURPLUS</t>
  </si>
  <si>
    <t xml:space="preserve">   Annual surplus</t>
  </si>
  <si>
    <t>Purchase of long-term investments</t>
  </si>
  <si>
    <t>Cash applied to financing transactions</t>
  </si>
  <si>
    <t>Cash provided by operating transactions</t>
  </si>
  <si>
    <t>Cash applied to investing transactions</t>
  </si>
  <si>
    <t xml:space="preserve">   Unrealized foreign exchange losses for the period </t>
  </si>
  <si>
    <t>Change in accounts payable and accrued liabilities</t>
  </si>
  <si>
    <t>INCREASE/(DECREASE) IN CASH AND CASH EQUIVALENTS</t>
  </si>
  <si>
    <t xml:space="preserve">    Interest</t>
  </si>
  <si>
    <t>CAPITAL TRANSACTIONS</t>
  </si>
  <si>
    <t>Debt repayment</t>
  </si>
  <si>
    <t>Carole Workman</t>
  </si>
  <si>
    <r>
      <t xml:space="preserve">Long-term investments </t>
    </r>
    <r>
      <rPr>
        <b/>
        <sz val="10"/>
        <rFont val="Arial"/>
        <family val="2"/>
      </rPr>
      <t>(Note 4)</t>
    </r>
  </si>
  <si>
    <r>
      <t xml:space="preserve">Regulated assets </t>
    </r>
    <r>
      <rPr>
        <b/>
        <sz val="10"/>
        <rFont val="Arial"/>
        <family val="2"/>
      </rPr>
      <t>(Note 3)</t>
    </r>
  </si>
  <si>
    <r>
      <t xml:space="preserve">Market accounts - assets </t>
    </r>
    <r>
      <rPr>
        <b/>
        <sz val="10"/>
        <rFont val="Arial"/>
        <family val="2"/>
      </rPr>
      <t>(Note 3)</t>
    </r>
  </si>
  <si>
    <r>
      <t xml:space="preserve">Market accounts - liabilities </t>
    </r>
    <r>
      <rPr>
        <b/>
        <sz val="10"/>
        <rFont val="Arial"/>
        <family val="2"/>
      </rPr>
      <t>(Note 3)</t>
    </r>
  </si>
  <si>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</si>
  <si>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</si>
  <si>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</si>
  <si>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</si>
  <si>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</si>
  <si>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</si>
  <si>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</si>
  <si>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 xml:space="preserve">    Other revenue (Note 10)</t>
  </si>
  <si>
    <t xml:space="preserve">     Portfolio investments (Note 4)</t>
  </si>
  <si>
    <t>ACCUMULATED SURPLUS FROM OPERATIONS, BEGINNING OF PERIOD</t>
  </si>
  <si>
    <t xml:space="preserve">ACCUMULATED SURPLUS FROM OPERATIONS, END OF PERIOD </t>
  </si>
  <si>
    <t>ACCUMULATED SURPLUS</t>
  </si>
  <si>
    <t>Accumulated surplus from operations (Note 6)</t>
  </si>
  <si>
    <r>
      <t xml:space="preserve"> Statement of Operations </t>
    </r>
    <r>
      <rPr>
        <b/>
        <i/>
        <sz val="16"/>
        <color rgb="FFFF0000"/>
        <rFont val="Times New Roman"/>
        <family val="1"/>
      </rPr>
      <t>and Accumulated Surplus</t>
    </r>
  </si>
  <si>
    <t>ANNUAL SURPLUS/(DEFICIT)</t>
  </si>
  <si>
    <t>(restated Note 3)</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</si>
</sst>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s>
  <fonts count="34" x14ac:knownFonts="1">
    <font>
      <sz val="10"/>
      <name val="Arial"/>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i/>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s>
  <fills count="3">
    <fill>
      <patternFill patternType="none"/>
    </fill>
    <fill>
      <patternFill patternType="gray125"/>
    </fill>
    <fill>
      <patternFill patternType="solid">
        <fgColor rgb="FFF2F2F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18">
    <xf numFmtId="0" fontId="0"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2" fillId="0" borderId="0"/>
    <xf numFmtId="0" fontId="1" fillId="0" borderId="0"/>
    <xf numFmtId="0" fontId="1" fillId="0" borderId="0"/>
  </cellStyleXfs>
  <cellXfs count="246">
    <xf numFmtId="0" fontId="0" fillId="0" borderId="0" xfId="0"/>
    <xf numFmtId="0" fontId="2" fillId="0" borderId="0" xfId="0" applyFont="1"/>
    <xf numFmtId="0" fontId="3" fillId="0" borderId="0" xfId="0" applyFont="1"/>
    <xf numFmtId="0" fontId="7" fillId="0" borderId="0" xfId="0" applyFont="1" applyBorder="1" applyAlignment="1">
      <alignment horizontal="center"/>
    </xf>
    <xf numFmtId="0" fontId="3" fillId="0" borderId="0" xfId="0" applyFont="1" applyFill="1"/>
    <xf numFmtId="0" fontId="8" fillId="0" borderId="1" xfId="0" applyFont="1" applyFill="1" applyBorder="1" applyAlignment="1">
      <alignment horizontal="left"/>
    </xf>
    <xf numFmtId="0" fontId="8" fillId="0" borderId="1" xfId="0" quotePrefix="1" applyFont="1" applyFill="1" applyBorder="1" applyAlignment="1">
      <alignment horizontal="right"/>
    </xf>
    <xf numFmtId="0" fontId="8" fillId="0" borderId="0" xfId="0" applyFont="1" applyFill="1" applyBorder="1" applyAlignment="1">
      <alignment horizontal="left"/>
    </xf>
    <xf numFmtId="0" fontId="8" fillId="0" borderId="0" xfId="0" applyFont="1" applyFill="1" applyBorder="1" applyAlignment="1">
      <alignment horizontal="right"/>
    </xf>
    <xf numFmtId="165" fontId="8" fillId="0" borderId="0" xfId="1" applyNumberFormat="1" applyFont="1" applyFill="1" applyBorder="1" applyAlignment="1">
      <alignment horizontal="right" wrapText="1"/>
    </xf>
    <xf numFmtId="168" fontId="9" fillId="0" borderId="0" xfId="0" applyNumberFormat="1" applyFont="1" applyFill="1" applyBorder="1" applyAlignment="1">
      <alignment horizontal="left"/>
    </xf>
    <xf numFmtId="168" fontId="10" fillId="0" borderId="0" xfId="1" applyNumberFormat="1" applyFont="1" applyFill="1" applyBorder="1" applyAlignment="1">
      <alignment horizontal="right" wrapText="1"/>
    </xf>
    <xf numFmtId="168" fontId="3" fillId="0" borderId="0" xfId="0" applyNumberFormat="1" applyFont="1" applyFill="1" applyBorder="1"/>
    <xf numFmtId="168" fontId="3" fillId="0" borderId="0" xfId="0" quotePrefix="1" applyNumberFormat="1" applyFont="1" applyFill="1" applyBorder="1"/>
    <xf numFmtId="168" fontId="3" fillId="0" borderId="0" xfId="2" quotePrefix="1" applyNumberFormat="1" applyFont="1" applyFill="1" applyBorder="1"/>
    <xf numFmtId="168" fontId="9" fillId="0" borderId="2" xfId="0" applyNumberFormat="1" applyFont="1" applyFill="1" applyBorder="1"/>
    <xf numFmtId="168" fontId="9" fillId="0" borderId="2" xfId="1" applyNumberFormat="1" applyFont="1" applyFill="1" applyBorder="1" applyAlignment="1">
      <alignment horizontal="right" wrapText="1"/>
    </xf>
    <xf numFmtId="168" fontId="10" fillId="0" borderId="0" xfId="0" applyNumberFormat="1" applyFont="1" applyFill="1" applyBorder="1" applyAlignment="1">
      <alignment horizontal="center"/>
    </xf>
    <xf numFmtId="169" fontId="10" fillId="0" borderId="0" xfId="1" applyNumberFormat="1" applyFont="1" applyFill="1" applyBorder="1" applyAlignment="1">
      <alignment horizontal="right" wrapText="1"/>
    </xf>
    <xf numFmtId="168" fontId="3" fillId="0" borderId="0" xfId="0" applyNumberFormat="1" applyFont="1" applyFill="1" applyBorder="1" applyAlignment="1">
      <alignment horizontal="right" wrapText="1"/>
    </xf>
    <xf numFmtId="168" fontId="9" fillId="0" borderId="0" xfId="0" applyNumberFormat="1" applyFont="1" applyFill="1" applyBorder="1"/>
    <xf numFmtId="168" fontId="9" fillId="0" borderId="0" xfId="1" applyNumberFormat="1" applyFont="1" applyFill="1" applyBorder="1"/>
    <xf numFmtId="169" fontId="9" fillId="0" borderId="0" xfId="1" applyNumberFormat="1" applyFont="1" applyFill="1" applyBorder="1"/>
    <xf numFmtId="169" fontId="9" fillId="0" borderId="0" xfId="0" applyNumberFormat="1" applyFont="1" applyFill="1" applyBorder="1"/>
    <xf numFmtId="168" fontId="9" fillId="0" borderId="3" xfId="0" applyNumberFormat="1" applyFont="1" applyFill="1" applyBorder="1"/>
    <xf numFmtId="0" fontId="11" fillId="0" borderId="0" xfId="0" applyFont="1" applyFill="1" applyBorder="1" applyAlignment="1"/>
    <xf numFmtId="167" fontId="3" fillId="0" borderId="0" xfId="0" applyNumberFormat="1" applyFont="1" applyFill="1" applyBorder="1" applyAlignment="1"/>
    <xf numFmtId="165" fontId="3" fillId="0" borderId="0" xfId="1" applyNumberFormat="1" applyFont="1" applyFill="1" applyBorder="1" applyAlignment="1"/>
    <xf numFmtId="167" fontId="3" fillId="0" borderId="0" xfId="1" applyNumberFormat="1" applyFont="1" applyFill="1"/>
    <xf numFmtId="168" fontId="10" fillId="0" borderId="0" xfId="0" applyNumberFormat="1" applyFont="1" applyFill="1" applyBorder="1"/>
    <xf numFmtId="168" fontId="10" fillId="0" borderId="0" xfId="0" applyNumberFormat="1" applyFont="1" applyFill="1" applyBorder="1" applyAlignment="1">
      <alignment horizontal="right" wrapText="1"/>
    </xf>
    <xf numFmtId="168" fontId="3" fillId="0" borderId="1" xfId="0" quotePrefix="1" applyNumberFormat="1" applyFont="1" applyFill="1" applyBorder="1"/>
    <xf numFmtId="168" fontId="3" fillId="0" borderId="1" xfId="0" applyNumberFormat="1" applyFont="1" applyFill="1" applyBorder="1"/>
    <xf numFmtId="168" fontId="9" fillId="0" borderId="0" xfId="0" quotePrefix="1" applyNumberFormat="1" applyFont="1" applyFill="1" applyBorder="1"/>
    <xf numFmtId="168" fontId="3" fillId="0" borderId="0" xfId="1" applyNumberFormat="1" applyFont="1" applyFill="1" applyBorder="1" applyAlignment="1">
      <alignment horizontal="right" wrapText="1"/>
    </xf>
    <xf numFmtId="168" fontId="3" fillId="0" borderId="1" xfId="1" applyNumberFormat="1" applyFont="1" applyFill="1" applyBorder="1" applyAlignment="1">
      <alignment horizontal="right" wrapText="1"/>
    </xf>
    <xf numFmtId="167" fontId="10" fillId="0" borderId="0" xfId="1" applyNumberFormat="1" applyFont="1" applyFill="1" applyBorder="1" applyAlignment="1">
      <alignment horizontal="right" wrapText="1"/>
    </xf>
    <xf numFmtId="167" fontId="3" fillId="0" borderId="0" xfId="1" applyNumberFormat="1" applyFont="1" applyFill="1" applyBorder="1" applyAlignment="1">
      <alignment horizontal="right" wrapText="1"/>
    </xf>
    <xf numFmtId="167" fontId="3" fillId="0" borderId="1" xfId="0" applyNumberFormat="1" applyFont="1" applyFill="1" applyBorder="1" applyAlignment="1">
      <alignment horizontal="right" wrapText="1"/>
    </xf>
    <xf numFmtId="166" fontId="4" fillId="0" borderId="0" xfId="1" applyNumberFormat="1" applyFont="1" applyFill="1" applyBorder="1" applyAlignment="1">
      <alignment horizontal="center"/>
    </xf>
    <xf numFmtId="0" fontId="7" fillId="0" borderId="0" xfId="0" applyFont="1" applyFill="1" applyBorder="1" applyAlignment="1">
      <alignment horizontal="center"/>
    </xf>
    <xf numFmtId="0" fontId="3" fillId="0" borderId="0" xfId="0" applyFont="1" applyBorder="1"/>
    <xf numFmtId="0" fontId="3" fillId="0" borderId="0" xfId="0" applyFont="1" applyFill="1" applyBorder="1"/>
    <xf numFmtId="0" fontId="13" fillId="0" borderId="0" xfId="0" applyFont="1"/>
    <xf numFmtId="165" fontId="8" fillId="0" borderId="0" xfId="1" applyNumberFormat="1" applyFont="1" applyFill="1" applyBorder="1" applyAlignment="1">
      <alignment horizontal="center" wrapText="1"/>
    </xf>
    <xf numFmtId="165" fontId="10" fillId="0" borderId="0" xfId="1" applyNumberFormat="1" applyFont="1" applyFill="1" applyBorder="1" applyAlignment="1">
      <alignment horizontal="right" wrapText="1"/>
    </xf>
    <xf numFmtId="0" fontId="5" fillId="0" borderId="0" xfId="0" applyFont="1" applyFill="1" applyBorder="1"/>
    <xf numFmtId="167" fontId="9" fillId="0" borderId="0" xfId="0" applyNumberFormat="1" applyFont="1" applyFill="1" applyBorder="1"/>
    <xf numFmtId="167" fontId="9" fillId="0" borderId="1" xfId="1" applyNumberFormat="1" applyFont="1" applyFill="1" applyBorder="1" applyAlignment="1">
      <alignment horizontal="right" wrapText="1"/>
    </xf>
    <xf numFmtId="0" fontId="10" fillId="0" borderId="0" xfId="0" applyFont="1"/>
    <xf numFmtId="167" fontId="3" fillId="0" borderId="0" xfId="0" applyNumberFormat="1" applyFont="1" applyFill="1" applyBorder="1"/>
    <xf numFmtId="170" fontId="10" fillId="0" borderId="0" xfId="1" applyNumberFormat="1" applyFont="1" applyFill="1" applyBorder="1" applyAlignment="1">
      <alignment horizontal="right" wrapText="1"/>
    </xf>
    <xf numFmtId="167" fontId="3" fillId="0" borderId="0" xfId="1" applyNumberFormat="1" applyFont="1" applyFill="1" applyBorder="1"/>
    <xf numFmtId="166" fontId="9" fillId="0" borderId="2" xfId="1" applyNumberFormat="1" applyFont="1" applyFill="1" applyBorder="1" applyAlignment="1"/>
    <xf numFmtId="167" fontId="9" fillId="0" borderId="2" xfId="1" applyNumberFormat="1" applyFont="1" applyFill="1" applyBorder="1"/>
    <xf numFmtId="167" fontId="10" fillId="0" borderId="0" xfId="1" applyNumberFormat="1" applyFont="1" applyFill="1" applyBorder="1"/>
    <xf numFmtId="167" fontId="3" fillId="0" borderId="0" xfId="1" applyNumberFormat="1" applyFont="1"/>
    <xf numFmtId="166" fontId="9" fillId="0" borderId="0" xfId="1" applyNumberFormat="1" applyFont="1" applyFill="1" applyBorder="1" applyAlignment="1"/>
    <xf numFmtId="167" fontId="9" fillId="0" borderId="2" xfId="0" applyNumberFormat="1" applyFont="1" applyFill="1" applyBorder="1"/>
    <xf numFmtId="167" fontId="10" fillId="0" borderId="0" xfId="0" applyNumberFormat="1" applyFont="1" applyFill="1" applyBorder="1"/>
    <xf numFmtId="167" fontId="9" fillId="0" borderId="3" xfId="0" applyNumberFormat="1" applyFont="1" applyFill="1" applyBorder="1"/>
    <xf numFmtId="167" fontId="9" fillId="0" borderId="3" xfId="1" applyNumberFormat="1" applyFont="1" applyFill="1" applyBorder="1"/>
    <xf numFmtId="0" fontId="3" fillId="0" borderId="0" xfId="0" applyFont="1" applyAlignment="1">
      <alignment horizontal="right"/>
    </xf>
    <xf numFmtId="167" fontId="0" fillId="0" borderId="0" xfId="1" applyNumberFormat="1" applyFont="1" applyFill="1"/>
    <xf numFmtId="164" fontId="3" fillId="0" borderId="0" xfId="0" applyNumberFormat="1" applyFont="1" applyFill="1"/>
    <xf numFmtId="164" fontId="3" fillId="0" borderId="0" xfId="0" applyNumberFormat="1" applyFont="1"/>
    <xf numFmtId="0" fontId="3" fillId="0" borderId="0" xfId="0" quotePrefix="1" applyFont="1" applyAlignment="1">
      <alignment horizontal="right"/>
    </xf>
    <xf numFmtId="170" fontId="3" fillId="0" borderId="0" xfId="1" applyNumberFormat="1" applyFont="1" applyFill="1"/>
    <xf numFmtId="43" fontId="3" fillId="0" borderId="0" xfId="0" applyNumberFormat="1" applyFont="1"/>
    <xf numFmtId="167" fontId="3" fillId="0" borderId="0" xfId="1" quotePrefix="1" applyNumberFormat="1" applyFont="1" applyFill="1" applyBorder="1" applyAlignment="1">
      <alignment horizontal="right" wrapText="1"/>
    </xf>
    <xf numFmtId="167" fontId="3" fillId="0" borderId="0" xfId="1" applyNumberFormat="1" applyFont="1" applyFill="1" applyBorder="1" applyAlignment="1">
      <alignment horizontal="center"/>
    </xf>
    <xf numFmtId="167" fontId="3" fillId="0" borderId="0" xfId="1" applyNumberFormat="1" applyFont="1" applyFill="1" applyBorder="1" applyAlignment="1"/>
    <xf numFmtId="0" fontId="14" fillId="0" borderId="0" xfId="0" quotePrefix="1" applyFont="1" applyFill="1" applyBorder="1" applyAlignment="1"/>
    <xf numFmtId="0" fontId="14" fillId="0" borderId="0" xfId="0" applyFont="1" applyFill="1" applyBorder="1" applyAlignment="1"/>
    <xf numFmtId="0" fontId="15" fillId="0" borderId="1" xfId="0" quotePrefix="1" applyFont="1" applyFill="1" applyBorder="1" applyAlignment="1"/>
    <xf numFmtId="166" fontId="8" fillId="0" borderId="1" xfId="1" quotePrefix="1" applyNumberFormat="1" applyFont="1" applyFill="1" applyBorder="1" applyAlignment="1">
      <alignment horizontal="right" wrapText="1"/>
    </xf>
    <xf numFmtId="0" fontId="15" fillId="0" borderId="0" xfId="0" applyFont="1" applyFill="1" applyBorder="1" applyAlignment="1"/>
    <xf numFmtId="0" fontId="16" fillId="0" borderId="0" xfId="0" applyFont="1" applyFill="1" applyBorder="1" applyAlignment="1">
      <alignment horizontal="center"/>
    </xf>
    <xf numFmtId="166" fontId="10" fillId="0" borderId="0" xfId="1" quotePrefix="1" applyNumberFormat="1" applyFont="1" applyFill="1" applyBorder="1" applyAlignment="1">
      <alignment horizontal="right" wrapText="1"/>
    </xf>
    <xf numFmtId="0" fontId="17" fillId="0" borderId="0" xfId="0" quotePrefix="1" applyFont="1" applyFill="1" applyBorder="1" applyAlignment="1"/>
    <xf numFmtId="0" fontId="9" fillId="0" borderId="0" xfId="0" quotePrefix="1" applyFont="1" applyFill="1" applyBorder="1" applyAlignment="1">
      <alignment horizontal="left"/>
    </xf>
    <xf numFmtId="0" fontId="9" fillId="0" borderId="0" xfId="0" applyFont="1" applyFill="1" applyBorder="1" applyAlignment="1">
      <alignment horizontal="left"/>
    </xf>
    <xf numFmtId="0" fontId="17" fillId="0" borderId="0" xfId="0" applyFont="1" applyFill="1" applyBorder="1" applyAlignment="1"/>
    <xf numFmtId="0" fontId="18" fillId="0" borderId="0" xfId="0" quotePrefix="1" applyFont="1" applyFill="1" applyBorder="1" applyAlignment="1"/>
    <xf numFmtId="166" fontId="3" fillId="0" borderId="0" xfId="1" quotePrefix="1" applyNumberFormat="1" applyFont="1" applyFill="1" applyBorder="1" applyAlignment="1"/>
    <xf numFmtId="0" fontId="18" fillId="0" borderId="0" xfId="0" applyFont="1" applyFill="1" applyBorder="1" applyAlignment="1"/>
    <xf numFmtId="166" fontId="10" fillId="0" borderId="0" xfId="1" quotePrefix="1" applyNumberFormat="1" applyFont="1" applyFill="1" applyBorder="1" applyAlignment="1"/>
    <xf numFmtId="166" fontId="9" fillId="0" borderId="2" xfId="1" quotePrefix="1" applyNumberFormat="1" applyFont="1" applyFill="1" applyBorder="1" applyAlignment="1"/>
    <xf numFmtId="167" fontId="9" fillId="0" borderId="2" xfId="1" applyNumberFormat="1" applyFont="1" applyFill="1" applyBorder="1" applyAlignment="1">
      <alignment horizontal="center"/>
    </xf>
    <xf numFmtId="0" fontId="9" fillId="0" borderId="0" xfId="0" applyFont="1" applyFill="1" applyBorder="1" applyAlignment="1"/>
    <xf numFmtId="167" fontId="19" fillId="0" borderId="0" xfId="1" applyNumberFormat="1" applyFont="1" applyFill="1" applyBorder="1" applyAlignment="1">
      <alignment horizontal="center"/>
    </xf>
    <xf numFmtId="166" fontId="9" fillId="0" borderId="0" xfId="1" quotePrefix="1" applyNumberFormat="1" applyFont="1" applyFill="1" applyBorder="1" applyAlignment="1"/>
    <xf numFmtId="167" fontId="20" fillId="0" borderId="0" xfId="1" applyNumberFormat="1" applyFont="1" applyFill="1" applyBorder="1" applyAlignment="1">
      <alignment horizontal="center"/>
    </xf>
    <xf numFmtId="166" fontId="3" fillId="0" borderId="0" xfId="1" applyNumberFormat="1" applyFont="1" applyFill="1" applyBorder="1" applyAlignment="1"/>
    <xf numFmtId="166" fontId="10" fillId="0" borderId="0" xfId="1" applyNumberFormat="1" applyFont="1" applyFill="1" applyBorder="1" applyAlignment="1"/>
    <xf numFmtId="167" fontId="9" fillId="0" borderId="0" xfId="1" applyNumberFormat="1" applyFont="1" applyFill="1" applyBorder="1" applyAlignment="1">
      <alignment horizontal="center"/>
    </xf>
    <xf numFmtId="167" fontId="10" fillId="0" borderId="0" xfId="1" applyNumberFormat="1" applyFont="1" applyFill="1" applyBorder="1" applyAlignment="1">
      <alignment horizontal="center"/>
    </xf>
    <xf numFmtId="167" fontId="8" fillId="0" borderId="0" xfId="1" quotePrefix="1" applyNumberFormat="1" applyFont="1" applyFill="1" applyBorder="1" applyAlignment="1">
      <alignment horizontal="right" wrapText="1"/>
    </xf>
    <xf numFmtId="166" fontId="9" fillId="0" borderId="3" xfId="1" quotePrefix="1" applyNumberFormat="1" applyFont="1" applyFill="1" applyBorder="1" applyAlignment="1"/>
    <xf numFmtId="167" fontId="10" fillId="0" borderId="0" xfId="1" applyNumberFormat="1" applyFont="1" applyFill="1" applyBorder="1" applyAlignment="1"/>
    <xf numFmtId="0" fontId="3" fillId="0" borderId="0" xfId="0" applyFont="1" applyFill="1" applyBorder="1" applyAlignment="1"/>
    <xf numFmtId="165" fontId="22" fillId="0" borderId="0" xfId="1" applyNumberFormat="1" applyFont="1" applyFill="1" applyBorder="1" applyAlignment="1">
      <alignment horizontal="center" wrapText="1"/>
    </xf>
    <xf numFmtId="0" fontId="8" fillId="0" borderId="1" xfId="0" applyFont="1" applyFill="1" applyBorder="1" applyAlignment="1">
      <alignment horizontal="right"/>
    </xf>
    <xf numFmtId="164" fontId="3" fillId="0" borderId="0" xfId="0" applyNumberFormat="1" applyFont="1" applyFill="1" applyBorder="1"/>
    <xf numFmtId="170" fontId="3" fillId="0" borderId="0" xfId="0" applyNumberFormat="1" applyFont="1" applyFill="1" applyBorder="1"/>
    <xf numFmtId="0" fontId="10" fillId="0" borderId="3" xfId="0" applyFont="1" applyBorder="1"/>
    <xf numFmtId="164" fontId="9" fillId="0" borderId="0" xfId="0" applyNumberFormat="1" applyFont="1" applyFill="1" applyBorder="1"/>
    <xf numFmtId="0" fontId="9" fillId="0" borderId="3" xfId="0" applyFont="1" applyBorder="1"/>
    <xf numFmtId="167" fontId="3" fillId="0" borderId="0" xfId="1" applyNumberFormat="1" applyBorder="1"/>
    <xf numFmtId="164" fontId="0" fillId="0" borderId="0" xfId="1" applyNumberFormat="1" applyFont="1"/>
    <xf numFmtId="165" fontId="3" fillId="0" borderId="0" xfId="1" applyFont="1" applyFill="1"/>
    <xf numFmtId="165" fontId="3" fillId="0" borderId="0" xfId="1" applyFont="1"/>
    <xf numFmtId="166" fontId="4" fillId="0" borderId="0" xfId="1" applyNumberFormat="1" applyFont="1" applyFill="1" applyAlignment="1">
      <alignment horizontal="center"/>
    </xf>
    <xf numFmtId="0" fontId="15" fillId="0" borderId="0" xfId="0" applyFont="1"/>
    <xf numFmtId="0" fontId="18" fillId="0" borderId="0" xfId="0" applyFont="1"/>
    <xf numFmtId="0" fontId="18" fillId="0" borderId="0" xfId="0" quotePrefix="1" applyFont="1"/>
    <xf numFmtId="167" fontId="18" fillId="0" borderId="0" xfId="1" applyNumberFormat="1" applyFont="1" applyFill="1"/>
    <xf numFmtId="0" fontId="2" fillId="0" borderId="0" xfId="0" applyFont="1" applyFill="1" applyBorder="1"/>
    <xf numFmtId="171" fontId="15" fillId="0" borderId="0" xfId="0" applyNumberFormat="1" applyFont="1" applyFill="1" applyBorder="1"/>
    <xf numFmtId="0" fontId="23" fillId="0" borderId="0" xfId="0" applyFont="1" applyFill="1" applyBorder="1"/>
    <xf numFmtId="0" fontId="2" fillId="0" borderId="0" xfId="0" quotePrefix="1" applyFont="1" applyFill="1" applyBorder="1"/>
    <xf numFmtId="0" fontId="9" fillId="0" borderId="0" xfId="0" quotePrefix="1" applyFont="1" applyFill="1" applyBorder="1"/>
    <xf numFmtId="171" fontId="17" fillId="0" borderId="0" xfId="0" applyNumberFormat="1" applyFont="1" applyFill="1" applyBorder="1"/>
    <xf numFmtId="167" fontId="17" fillId="0" borderId="0" xfId="1" applyNumberFormat="1" applyFont="1" applyFill="1" applyBorder="1"/>
    <xf numFmtId="0" fontId="9" fillId="0" borderId="0" xfId="0" applyFont="1" applyFill="1" applyBorder="1"/>
    <xf numFmtId="0" fontId="3" fillId="0" borderId="0" xfId="0" quotePrefix="1" applyFont="1" applyFill="1" applyBorder="1"/>
    <xf numFmtId="0" fontId="5" fillId="0" borderId="0" xfId="0" quotePrefix="1" applyFont="1" applyFill="1" applyBorder="1"/>
    <xf numFmtId="0" fontId="18" fillId="0" borderId="0" xfId="0" applyFont="1" applyFill="1"/>
    <xf numFmtId="0" fontId="18" fillId="0" borderId="2" xfId="0" applyFont="1" applyFill="1" applyBorder="1"/>
    <xf numFmtId="0" fontId="3" fillId="0" borderId="2" xfId="0" quotePrefix="1" applyFont="1" applyFill="1" applyBorder="1"/>
    <xf numFmtId="0" fontId="3" fillId="0" borderId="2" xfId="0" applyFont="1" applyFill="1" applyBorder="1"/>
    <xf numFmtId="167" fontId="3" fillId="0" borderId="2" xfId="1" applyNumberFormat="1" applyFont="1" applyFill="1" applyBorder="1"/>
    <xf numFmtId="170" fontId="3" fillId="0" borderId="0" xfId="1" applyNumberFormat="1" applyFont="1" applyFill="1" applyBorder="1"/>
    <xf numFmtId="0" fontId="24" fillId="0" borderId="0" xfId="0" applyFont="1" applyFill="1" applyBorder="1"/>
    <xf numFmtId="0" fontId="24" fillId="0" borderId="0" xfId="0" quotePrefix="1" applyFont="1" applyFill="1" applyBorder="1"/>
    <xf numFmtId="167" fontId="3" fillId="0" borderId="2" xfId="1" applyNumberFormat="1" applyFont="1" applyFill="1" applyBorder="1" applyAlignment="1">
      <alignment horizontal="center"/>
    </xf>
    <xf numFmtId="172" fontId="3" fillId="0" borderId="0" xfId="1" applyNumberFormat="1" applyFont="1" applyFill="1" applyBorder="1"/>
    <xf numFmtId="0" fontId="3" fillId="0" borderId="0" xfId="0" quotePrefix="1" applyFont="1"/>
    <xf numFmtId="0" fontId="9" fillId="0" borderId="2" xfId="0" quotePrefix="1" applyFont="1" applyFill="1" applyBorder="1"/>
    <xf numFmtId="0" fontId="5" fillId="0" borderId="2" xfId="0" applyFont="1" applyFill="1" applyBorder="1"/>
    <xf numFmtId="0" fontId="17" fillId="0" borderId="0" xfId="0" applyFont="1" applyFill="1" applyBorder="1"/>
    <xf numFmtId="172" fontId="17" fillId="0" borderId="0" xfId="1" applyNumberFormat="1" applyFont="1" applyFill="1" applyBorder="1"/>
    <xf numFmtId="0" fontId="10" fillId="0" borderId="0" xfId="0" applyFont="1" applyFill="1" applyBorder="1"/>
    <xf numFmtId="0" fontId="9" fillId="0" borderId="2" xfId="0" applyFont="1" applyFill="1" applyBorder="1"/>
    <xf numFmtId="171" fontId="5" fillId="0" borderId="0" xfId="0" applyNumberFormat="1" applyFont="1" applyFill="1" applyBorder="1"/>
    <xf numFmtId="0" fontId="9" fillId="0" borderId="3" xfId="0" applyFont="1" applyFill="1" applyBorder="1"/>
    <xf numFmtId="0" fontId="5" fillId="0" borderId="3" xfId="0" applyFont="1" applyFill="1" applyBorder="1"/>
    <xf numFmtId="171" fontId="5" fillId="0" borderId="3" xfId="0" applyNumberFormat="1" applyFont="1" applyFill="1" applyBorder="1"/>
    <xf numFmtId="167" fontId="9" fillId="0" borderId="3" xfId="1" applyNumberFormat="1" applyFont="1" applyFill="1" applyBorder="1" applyAlignment="1">
      <alignment horizontal="center"/>
    </xf>
    <xf numFmtId="0" fontId="15" fillId="0" borderId="0" xfId="0" applyFont="1" applyFill="1" applyBorder="1"/>
    <xf numFmtId="171" fontId="15" fillId="0" borderId="0" xfId="0" applyNumberFormat="1" applyFont="1"/>
    <xf numFmtId="170" fontId="15" fillId="0" borderId="0" xfId="1" applyNumberFormat="1" applyFont="1" applyFill="1"/>
    <xf numFmtId="167" fontId="15" fillId="0" borderId="0" xfId="1" applyNumberFormat="1" applyFont="1" applyFill="1"/>
    <xf numFmtId="0" fontId="0" fillId="0" borderId="0" xfId="0" applyFill="1"/>
    <xf numFmtId="0" fontId="2" fillId="0" borderId="0" xfId="0" applyFont="1" applyFill="1"/>
    <xf numFmtId="167" fontId="5" fillId="0" borderId="0" xfId="1" applyNumberFormat="1" applyFont="1" applyFill="1"/>
    <xf numFmtId="165" fontId="3" fillId="0" borderId="0" xfId="1" applyNumberFormat="1" applyFont="1" applyFill="1"/>
    <xf numFmtId="166" fontId="21" fillId="0" borderId="0" xfId="1" applyNumberFormat="1" applyFont="1" applyFill="1" applyBorder="1" applyAlignment="1"/>
    <xf numFmtId="166" fontId="4" fillId="0" borderId="0" xfId="1" applyNumberFormat="1" applyFont="1" applyFill="1" applyBorder="1" applyAlignment="1">
      <alignment horizontal="center"/>
    </xf>
    <xf numFmtId="166" fontId="4" fillId="0" borderId="0" xfId="1" quotePrefix="1" applyNumberFormat="1" applyFont="1" applyAlignment="1">
      <alignment horizontal="center"/>
    </xf>
    <xf numFmtId="166" fontId="4" fillId="0" borderId="0" xfId="1" applyNumberFormat="1" applyFont="1" applyAlignment="1">
      <alignment horizontal="center"/>
    </xf>
    <xf numFmtId="167" fontId="3" fillId="0" borderId="0" xfId="1" quotePrefix="1" applyNumberFormat="1" applyFont="1" applyFill="1" applyBorder="1"/>
    <xf numFmtId="167" fontId="3" fillId="0" borderId="1" xfId="1" applyNumberFormat="1" applyFont="1" applyFill="1" applyBorder="1"/>
    <xf numFmtId="167" fontId="9" fillId="0" borderId="0" xfId="1" applyNumberFormat="1" applyFont="1" applyFill="1" applyBorder="1"/>
    <xf numFmtId="167" fontId="9" fillId="0" borderId="2" xfId="1" applyNumberFormat="1" applyFont="1" applyFill="1" applyBorder="1" applyAlignment="1">
      <alignment horizontal="right" wrapText="1"/>
    </xf>
    <xf numFmtId="167" fontId="3" fillId="0" borderId="1" xfId="1" applyNumberFormat="1" applyFont="1" applyFill="1" applyBorder="1" applyAlignment="1">
      <alignment horizontal="right" wrapText="1"/>
    </xf>
    <xf numFmtId="167" fontId="10" fillId="0" borderId="0" xfId="1" quotePrefix="1" applyNumberFormat="1" applyFont="1" applyFill="1" applyBorder="1"/>
    <xf numFmtId="167" fontId="3" fillId="0" borderId="1" xfId="1" quotePrefix="1" applyNumberFormat="1" applyFont="1" applyFill="1" applyBorder="1"/>
    <xf numFmtId="167" fontId="9" fillId="0" borderId="0" xfId="0" applyNumberFormat="1" applyFont="1" applyFill="1" applyBorder="1" applyAlignment="1"/>
    <xf numFmtId="167" fontId="9" fillId="0" borderId="0" xfId="1" applyNumberFormat="1" applyFont="1" applyFill="1" applyBorder="1" applyAlignment="1"/>
    <xf numFmtId="167" fontId="9" fillId="0" borderId="0" xfId="0" applyNumberFormat="1" applyFont="1" applyFill="1" applyBorder="1" applyAlignment="1">
      <alignment horizontal="left"/>
    </xf>
    <xf numFmtId="166" fontId="8" fillId="0" borderId="0" xfId="1" applyNumberFormat="1" applyFont="1" applyFill="1" applyBorder="1" applyAlignment="1">
      <alignment wrapText="1"/>
    </xf>
    <xf numFmtId="0" fontId="25" fillId="0" borderId="0" xfId="2" applyFont="1" applyAlignment="1">
      <alignment vertical="center"/>
    </xf>
    <xf numFmtId="0" fontId="3" fillId="0" borderId="0" xfId="2"/>
    <xf numFmtId="0" fontId="18" fillId="0" borderId="0" xfId="2" applyFont="1" applyAlignment="1">
      <alignment vertical="center"/>
    </xf>
    <xf numFmtId="49" fontId="18" fillId="0" borderId="0" xfId="2" applyNumberFormat="1" applyFont="1" applyAlignment="1">
      <alignment vertical="center"/>
    </xf>
    <xf numFmtId="0" fontId="26" fillId="0" borderId="0" xfId="2" applyFont="1" applyAlignment="1">
      <alignment horizontal="left" vertical="center" indent="2"/>
    </xf>
    <xf numFmtId="0" fontId="18" fillId="0" borderId="0" xfId="2" applyFont="1" applyAlignment="1">
      <alignment vertical="center" wrapText="1"/>
    </xf>
    <xf numFmtId="0" fontId="26" fillId="0" borderId="0" xfId="2" applyFont="1" applyAlignment="1">
      <alignment vertical="center"/>
    </xf>
    <xf numFmtId="0" fontId="29" fillId="0" borderId="0" xfId="2" applyFont="1" applyAlignment="1">
      <alignment horizontal="justify" vertical="center"/>
    </xf>
    <xf numFmtId="49" fontId="3" fillId="0" borderId="0" xfId="2" applyNumberFormat="1"/>
    <xf numFmtId="0" fontId="29" fillId="0" borderId="1" xfId="2" applyFont="1" applyBorder="1" applyAlignment="1">
      <alignment vertical="center" wrapText="1"/>
    </xf>
    <xf numFmtId="49" fontId="29" fillId="0" borderId="1" xfId="2" applyNumberFormat="1" applyFont="1" applyBorder="1" applyAlignment="1">
      <alignment horizontal="right" vertical="center" wrapText="1"/>
    </xf>
    <xf numFmtId="0" fontId="29" fillId="0" borderId="0" xfId="2" applyFont="1" applyAlignment="1">
      <alignment vertical="center" wrapText="1"/>
    </xf>
    <xf numFmtId="168" fontId="29" fillId="0" borderId="0" xfId="2" applyNumberFormat="1" applyFont="1" applyBorder="1" applyAlignment="1">
      <alignment horizontal="right" vertical="center"/>
    </xf>
    <xf numFmtId="168" fontId="29" fillId="0" borderId="0" xfId="2" applyNumberFormat="1" applyFont="1" applyAlignment="1">
      <alignment horizontal="right" vertical="center"/>
    </xf>
    <xf numFmtId="0" fontId="29" fillId="0" borderId="0" xfId="2" applyFont="1" applyBorder="1" applyAlignment="1">
      <alignment vertical="center" wrapText="1"/>
    </xf>
    <xf numFmtId="0" fontId="30" fillId="2" borderId="2" xfId="2" applyFont="1" applyFill="1" applyBorder="1" applyAlignment="1">
      <alignment vertical="center" wrapText="1"/>
    </xf>
    <xf numFmtId="168" fontId="30" fillId="2" borderId="2" xfId="2" applyNumberFormat="1" applyFont="1" applyFill="1" applyBorder="1" applyAlignment="1">
      <alignment horizontal="right" vertical="center"/>
    </xf>
    <xf numFmtId="0" fontId="29" fillId="0" borderId="1" xfId="2" applyFont="1" applyBorder="1" applyAlignment="1">
      <alignment vertical="center"/>
    </xf>
    <xf numFmtId="0" fontId="29" fillId="0" borderId="0" xfId="2" applyFont="1" applyAlignment="1">
      <alignment vertical="center"/>
    </xf>
    <xf numFmtId="0" fontId="29" fillId="0" borderId="0" xfId="2" applyFont="1" applyBorder="1" applyAlignment="1">
      <alignment vertical="center"/>
    </xf>
    <xf numFmtId="168" fontId="29" fillId="0" borderId="1" xfId="2" applyNumberFormat="1" applyFont="1" applyBorder="1" applyAlignment="1">
      <alignment horizontal="right" vertical="center"/>
    </xf>
    <xf numFmtId="0" fontId="30" fillId="2" borderId="1" xfId="2" applyFont="1" applyFill="1" applyBorder="1" applyAlignment="1">
      <alignment vertical="center"/>
    </xf>
    <xf numFmtId="168" fontId="30" fillId="2" borderId="1" xfId="2" applyNumberFormat="1" applyFont="1" applyFill="1" applyBorder="1" applyAlignment="1">
      <alignment horizontal="right" vertical="center"/>
    </xf>
    <xf numFmtId="0" fontId="18" fillId="0" borderId="0" xfId="2" applyFont="1" applyAlignment="1">
      <alignment horizontal="justify" vertical="center"/>
    </xf>
    <xf numFmtId="0" fontId="18" fillId="0" borderId="1" xfId="2" applyFont="1" applyBorder="1"/>
    <xf numFmtId="0" fontId="30" fillId="0" borderId="1" xfId="2" applyFont="1" applyBorder="1" applyAlignment="1">
      <alignment horizontal="right" wrapText="1"/>
    </xf>
    <xf numFmtId="0" fontId="30" fillId="0" borderId="0" xfId="2" applyFont="1" applyAlignment="1">
      <alignment vertical="center"/>
    </xf>
    <xf numFmtId="0" fontId="30" fillId="0" borderId="0" xfId="2" applyFont="1" applyAlignment="1">
      <alignment horizontal="right" vertical="center"/>
    </xf>
    <xf numFmtId="0" fontId="30" fillId="0" borderId="0" xfId="2" applyFont="1" applyAlignment="1">
      <alignment horizontal="right" vertical="center" wrapText="1"/>
    </xf>
    <xf numFmtId="3" fontId="29" fillId="0" borderId="0" xfId="2" applyNumberFormat="1" applyFont="1" applyAlignment="1">
      <alignment horizontal="right" vertical="center"/>
    </xf>
    <xf numFmtId="0" fontId="29" fillId="0" borderId="0" xfId="2" applyFont="1" applyAlignment="1">
      <alignment horizontal="right" vertical="center"/>
    </xf>
    <xf numFmtId="0" fontId="29" fillId="0" borderId="0" xfId="2" applyFont="1" applyAlignment="1">
      <alignment horizontal="right" vertical="center" wrapText="1"/>
    </xf>
    <xf numFmtId="0" fontId="29" fillId="0" borderId="1" xfId="2" applyFont="1" applyBorder="1" applyAlignment="1">
      <alignment horizontal="right" vertical="center"/>
    </xf>
    <xf numFmtId="0" fontId="29" fillId="0" borderId="1" xfId="2" applyFont="1" applyBorder="1" applyAlignment="1">
      <alignment horizontal="right" vertical="center" wrapText="1"/>
    </xf>
    <xf numFmtId="3" fontId="30" fillId="2" borderId="1" xfId="2" applyNumberFormat="1" applyFont="1" applyFill="1" applyBorder="1" applyAlignment="1">
      <alignment horizontal="right" vertical="center"/>
    </xf>
    <xf numFmtId="0" fontId="30" fillId="2" borderId="1" xfId="2" applyFont="1" applyFill="1" applyBorder="1" applyAlignment="1">
      <alignment horizontal="right" vertical="center"/>
    </xf>
    <xf numFmtId="0" fontId="30" fillId="2" borderId="1" xfId="2" applyFont="1" applyFill="1" applyBorder="1" applyAlignment="1">
      <alignment horizontal="right" vertical="center" wrapText="1"/>
    </xf>
    <xf numFmtId="0" fontId="31" fillId="0" borderId="0" xfId="2" applyFont="1" applyAlignment="1">
      <alignment horizontal="justify" vertical="center"/>
    </xf>
    <xf numFmtId="166" fontId="4" fillId="0" borderId="0" xfId="1" applyNumberFormat="1" applyFont="1" applyBorder="1" applyAlignment="1"/>
    <xf numFmtId="166" fontId="4" fillId="0" borderId="0" xfId="1" quotePrefix="1" applyNumberFormat="1" applyFont="1" applyAlignment="1"/>
    <xf numFmtId="168" fontId="3" fillId="0" borderId="1" xfId="0" applyNumberFormat="1" applyFont="1" applyFill="1" applyBorder="1" applyAlignment="1">
      <alignment horizontal="right" wrapText="1"/>
    </xf>
    <xf numFmtId="167" fontId="18" fillId="0" borderId="0" xfId="0" applyNumberFormat="1" applyFont="1" applyFill="1" applyBorder="1" applyAlignment="1"/>
    <xf numFmtId="167" fontId="0" fillId="0" borderId="0" xfId="0" applyNumberFormat="1"/>
    <xf numFmtId="166" fontId="4" fillId="0" borderId="0" xfId="1" applyNumberFormat="1" applyFont="1" applyFill="1" applyBorder="1" applyAlignment="1">
      <alignment horizontal="center"/>
    </xf>
    <xf numFmtId="0" fontId="33" fillId="0" borderId="0" xfId="0" applyFont="1" applyFill="1" applyBorder="1" applyAlignment="1"/>
    <xf numFmtId="168" fontId="9" fillId="0" borderId="4" xfId="1" applyNumberFormat="1" applyFont="1" applyFill="1" applyBorder="1" applyAlignment="1">
      <alignment horizontal="right" wrapText="1"/>
    </xf>
    <xf numFmtId="0" fontId="3" fillId="0" borderId="0" xfId="0" quotePrefix="1" applyFont="1" applyFill="1"/>
    <xf numFmtId="165" fontId="3" fillId="0" borderId="0" xfId="1" quotePrefix="1" applyFont="1" applyFill="1"/>
    <xf numFmtId="168" fontId="9" fillId="0" borderId="2" xfId="0" applyNumberFormat="1" applyFont="1" applyFill="1" applyBorder="1" applyAlignment="1">
      <alignment horizontal="left"/>
    </xf>
    <xf numFmtId="168" fontId="10" fillId="0" borderId="2" xfId="0" quotePrefix="1" applyNumberFormat="1" applyFont="1" applyFill="1" applyBorder="1"/>
    <xf numFmtId="168" fontId="10" fillId="0" borderId="2" xfId="0" applyNumberFormat="1" applyFont="1" applyFill="1" applyBorder="1"/>
    <xf numFmtId="168" fontId="10" fillId="0" borderId="4" xfId="0" applyNumberFormat="1" applyFont="1" applyFill="1" applyBorder="1"/>
    <xf numFmtId="168" fontId="9" fillId="0" borderId="2" xfId="0" quotePrefix="1" applyNumberFormat="1" applyFont="1" applyFill="1" applyBorder="1"/>
    <xf numFmtId="167" fontId="3" fillId="0" borderId="2" xfId="1" quotePrefix="1" applyNumberFormat="1" applyFont="1" applyFill="1" applyBorder="1"/>
    <xf numFmtId="167" fontId="9" fillId="0" borderId="1" xfId="0" applyNumberFormat="1" applyFont="1" applyFill="1" applyBorder="1"/>
    <xf numFmtId="0" fontId="8" fillId="0" borderId="1" xfId="2" quotePrefix="1" applyFont="1" applyFill="1" applyBorder="1" applyAlignment="1">
      <alignment horizontal="left"/>
    </xf>
    <xf numFmtId="0" fontId="13" fillId="0" borderId="1" xfId="2" applyFont="1" applyFill="1" applyBorder="1" applyAlignment="1">
      <alignment horizontal="left"/>
    </xf>
    <xf numFmtId="166" fontId="4" fillId="0" borderId="0" xfId="1" quotePrefix="1" applyNumberFormat="1" applyFont="1" applyFill="1" applyBorder="1" applyAlignment="1">
      <alignment horizontal="center"/>
    </xf>
    <xf numFmtId="166" fontId="32" fillId="0" borderId="0" xfId="1" applyNumberFormat="1" applyFont="1" applyBorder="1" applyAlignment="1">
      <alignment horizontal="center"/>
    </xf>
    <xf numFmtId="166" fontId="4" fillId="0" borderId="0" xfId="1" applyNumberFormat="1" applyFont="1" applyFill="1" applyBorder="1" applyAlignment="1">
      <alignment horizontal="center"/>
    </xf>
    <xf numFmtId="166" fontId="4" fillId="0" borderId="0" xfId="1" applyNumberFormat="1" applyFont="1" applyBorder="1" applyAlignment="1">
      <alignment horizontal="center"/>
    </xf>
    <xf numFmtId="166" fontId="4" fillId="0" borderId="0" xfId="1" quotePrefix="1" applyNumberFormat="1" applyFont="1" applyAlignment="1">
      <alignment horizontal="center"/>
    </xf>
    <xf numFmtId="0" fontId="18" fillId="0" borderId="0" xfId="2" applyFont="1" applyAlignment="1">
      <alignment horizontal="left" vertical="center"/>
    </xf>
    <xf numFmtId="0" fontId="18" fillId="0" borderId="0" xfId="2" applyFont="1" applyAlignment="1">
      <alignment horizontal="left" vertical="center" wrapText="1"/>
    </xf>
    <xf numFmtId="0" fontId="8" fillId="0" borderId="0" xfId="0" quotePrefix="1" applyFont="1" applyFill="1" applyBorder="1" applyAlignment="1">
      <alignment horizontal="left"/>
    </xf>
    <xf numFmtId="0" fontId="15" fillId="0" borderId="0" xfId="0" quotePrefix="1" applyFont="1" applyFill="1" applyBorder="1" applyAlignment="1"/>
    <xf numFmtId="166" fontId="8" fillId="0" borderId="0" xfId="1" quotePrefix="1" applyNumberFormat="1" applyFont="1" applyFill="1" applyBorder="1" applyAlignment="1">
      <alignment horizontal="right" wrapText="1"/>
    </xf>
    <xf numFmtId="0" fontId="8" fillId="0" borderId="0" xfId="0" quotePrefix="1" applyFont="1" applyFill="1" applyBorder="1" applyAlignment="1">
      <alignment horizontal="right"/>
    </xf>
    <xf numFmtId="0" fontId="15" fillId="0" borderId="1" xfId="0" applyFont="1" applyFill="1" applyBorder="1" applyAlignment="1"/>
    <xf numFmtId="0" fontId="3" fillId="0" borderId="1" xfId="0" applyFont="1" applyFill="1" applyBorder="1"/>
    <xf numFmtId="0" fontId="0" fillId="0" borderId="1" xfId="0" applyBorder="1"/>
    <xf numFmtId="165" fontId="8" fillId="0" borderId="1" xfId="1" applyNumberFormat="1" applyFont="1" applyFill="1" applyBorder="1" applyAlignment="1">
      <alignment horizontal="right" wrapText="1"/>
    </xf>
    <xf numFmtId="0" fontId="8" fillId="0" borderId="0" xfId="2" quotePrefix="1" applyFont="1" applyFill="1" applyBorder="1" applyAlignment="1">
      <alignment horizontal="left"/>
    </xf>
    <xf numFmtId="0" fontId="13" fillId="0" borderId="0" xfId="2" applyFont="1" applyFill="1" applyBorder="1" applyAlignment="1">
      <alignment horizontal="left"/>
    </xf>
  </cellXfs>
  <cellStyles count="18">
    <cellStyle name="Comma" xfId="1" builtinId="3"/>
    <cellStyle name="Comma 2" xfId="3"/>
    <cellStyle name="Comma 3" xfId="4"/>
    <cellStyle name="Comma 4" xfId="5"/>
    <cellStyle name="Comma 5" xfId="6"/>
    <cellStyle name="Comma 6" xfId="7"/>
    <cellStyle name="Comma 7" xfId="8"/>
    <cellStyle name="Normal" xfId="0" builtinId="0"/>
    <cellStyle name="Normal 10" xfId="9"/>
    <cellStyle name="Normal 2" xfId="2"/>
    <cellStyle name="Normal 2 2" xfId="10"/>
    <cellStyle name="Normal 3" xfId="11"/>
    <cellStyle name="Normal 4" xfId="12"/>
    <cellStyle name="Normal 5" xfId="13"/>
    <cellStyle name="Normal 6" xfId="14"/>
    <cellStyle name="Normal 7" xfId="15"/>
    <cellStyle name="Normal 8" xfId="16"/>
    <cellStyle name="Normal 9"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workbookViewId="0">
      <selection activeCell="E8" sqref="E8"/>
    </sheetView>
  </sheetViews>
  <sheetFormatPr defaultColWidth="5.6640625" defaultRowHeight="13.8" x14ac:dyDescent="0.25"/>
  <cols>
    <col min="1" max="1" width="3.6640625" style="73" customWidth="1"/>
    <col min="2" max="2" width="46.88671875" style="73" customWidth="1"/>
    <col min="3" max="3" width="19.5546875" style="73" customWidth="1"/>
    <col min="4" max="5" width="19.5546875" customWidth="1"/>
    <col min="6" max="6" width="8.44140625" style="73" bestFit="1" customWidth="1"/>
    <col min="7" max="7" width="6.5546875" style="73" bestFit="1" customWidth="1"/>
    <col min="8" max="12" width="5.6640625" style="73"/>
    <col min="13" max="13" width="6" style="73" bestFit="1" customWidth="1"/>
    <col min="14" max="16384" width="5.6640625" style="73"/>
  </cols>
  <sheetData>
    <row r="1" spans="1:6" ht="20.399999999999999" x14ac:dyDescent="0.35">
      <c r="A1" s="72"/>
      <c r="B1" s="229" t="s">
        <v>0</v>
      </c>
      <c r="C1" s="229"/>
      <c r="D1" s="229"/>
      <c r="E1" s="229"/>
    </row>
    <row r="2" spans="1:6" ht="20.399999999999999" x14ac:dyDescent="0.35">
      <c r="A2" s="72"/>
      <c r="B2" s="229" t="s">
        <v>29</v>
      </c>
      <c r="C2" s="229"/>
      <c r="D2" s="229"/>
      <c r="E2" s="229"/>
    </row>
    <row r="3" spans="1:6" ht="18" x14ac:dyDescent="0.35">
      <c r="A3" s="72"/>
      <c r="B3" s="230"/>
      <c r="C3" s="230"/>
      <c r="D3" s="230"/>
      <c r="E3" s="230"/>
    </row>
    <row r="4" spans="1:6" ht="20.399999999999999" x14ac:dyDescent="0.35">
      <c r="B4" s="39"/>
      <c r="C4" s="215"/>
      <c r="D4" s="73"/>
      <c r="E4" s="73"/>
    </row>
    <row r="5" spans="1:6" ht="20.399999999999999" x14ac:dyDescent="0.35">
      <c r="B5" s="39"/>
      <c r="C5" s="215"/>
      <c r="D5" s="171"/>
      <c r="E5" s="171"/>
    </row>
    <row r="6" spans="1:6" s="76" customFormat="1" ht="15.6" x14ac:dyDescent="0.3">
      <c r="B6" s="236" t="s">
        <v>127</v>
      </c>
      <c r="C6" s="237"/>
      <c r="D6" s="238" t="s">
        <v>140</v>
      </c>
      <c r="E6" s="238" t="s">
        <v>128</v>
      </c>
    </row>
    <row r="7" spans="1:6" s="76" customFormat="1" ht="15.6" x14ac:dyDescent="0.3">
      <c r="A7" s="236"/>
      <c r="B7" s="240"/>
      <c r="C7" s="74"/>
      <c r="D7" s="75"/>
      <c r="E7" s="75" t="s">
        <v>176</v>
      </c>
    </row>
    <row r="8" spans="1:6" s="76" customFormat="1" ht="15.6" x14ac:dyDescent="0.3">
      <c r="B8" s="77"/>
      <c r="C8" s="77"/>
      <c r="D8" s="78" t="s">
        <v>3</v>
      </c>
      <c r="E8" s="78" t="s">
        <v>3</v>
      </c>
    </row>
    <row r="9" spans="1:6" s="82" customFormat="1" x14ac:dyDescent="0.25">
      <c r="A9" s="79"/>
      <c r="B9" s="80" t="s">
        <v>30</v>
      </c>
      <c r="C9" s="80"/>
      <c r="D9" s="81"/>
      <c r="E9" s="81"/>
    </row>
    <row r="10" spans="1:6" s="85" customFormat="1" ht="13.2" x14ac:dyDescent="0.25">
      <c r="A10" s="83"/>
      <c r="B10" s="84" t="s">
        <v>31</v>
      </c>
      <c r="C10" s="84"/>
      <c r="D10" s="28">
        <v>33005</v>
      </c>
      <c r="E10" s="28">
        <v>14715</v>
      </c>
      <c r="F10" s="213"/>
    </row>
    <row r="11" spans="1:6" s="85" customFormat="1" ht="13.2" x14ac:dyDescent="0.25">
      <c r="B11" s="84" t="s">
        <v>32</v>
      </c>
      <c r="C11" s="84"/>
      <c r="D11" s="28">
        <v>31103</v>
      </c>
      <c r="E11" s="28">
        <v>33199</v>
      </c>
      <c r="F11" s="213"/>
    </row>
    <row r="12" spans="1:6" s="85" customFormat="1" ht="13.2" x14ac:dyDescent="0.25">
      <c r="A12" s="86"/>
      <c r="B12" s="84" t="s">
        <v>158</v>
      </c>
      <c r="C12" s="84"/>
      <c r="D12" s="28">
        <v>65064</v>
      </c>
      <c r="E12" s="28">
        <v>88202</v>
      </c>
      <c r="F12" s="213"/>
    </row>
    <row r="13" spans="1:6" s="85" customFormat="1" ht="13.2" x14ac:dyDescent="0.25">
      <c r="A13" s="86"/>
      <c r="B13" s="84" t="s">
        <v>157</v>
      </c>
      <c r="C13" s="84"/>
      <c r="D13" s="28">
        <v>40355</v>
      </c>
      <c r="E13" s="28">
        <v>37318</v>
      </c>
      <c r="F13" s="213"/>
    </row>
    <row r="14" spans="1:6" s="85" customFormat="1" ht="13.2" x14ac:dyDescent="0.25">
      <c r="A14" s="86"/>
      <c r="B14" s="84" t="s">
        <v>159</v>
      </c>
      <c r="C14" s="84"/>
      <c r="D14" s="28">
        <v>1636201</v>
      </c>
      <c r="E14" s="28">
        <v>1443121</v>
      </c>
      <c r="F14" s="213"/>
    </row>
    <row r="15" spans="1:6" s="85" customFormat="1" x14ac:dyDescent="0.25">
      <c r="B15" s="87" t="s">
        <v>33</v>
      </c>
      <c r="C15" s="87"/>
      <c r="D15" s="88">
        <f>SUM(D10:D14)</f>
        <v>1805728</v>
      </c>
      <c r="E15" s="88">
        <f>SUM(E10:E14)</f>
        <v>1616555</v>
      </c>
      <c r="F15" s="213"/>
    </row>
    <row r="16" spans="1:6" s="82" customFormat="1" x14ac:dyDescent="0.25">
      <c r="A16" s="79"/>
      <c r="B16" s="89"/>
      <c r="C16" s="89"/>
      <c r="D16" s="168"/>
      <c r="E16" s="90"/>
      <c r="F16" s="213"/>
    </row>
    <row r="17" spans="1:7" s="85" customFormat="1" x14ac:dyDescent="0.25">
      <c r="B17" s="91" t="s">
        <v>34</v>
      </c>
      <c r="C17" s="91"/>
      <c r="D17" s="169"/>
      <c r="E17" s="92"/>
      <c r="F17" s="213"/>
    </row>
    <row r="18" spans="1:7" s="85" customFormat="1" ht="13.2" x14ac:dyDescent="0.25">
      <c r="A18" s="83"/>
      <c r="B18" s="84" t="s">
        <v>162</v>
      </c>
      <c r="C18" s="84"/>
      <c r="D18" s="28">
        <v>38963</v>
      </c>
      <c r="E18" s="28">
        <v>48868</v>
      </c>
      <c r="F18" s="213"/>
      <c r="G18" s="213"/>
    </row>
    <row r="19" spans="1:7" s="85" customFormat="1" ht="13.2" x14ac:dyDescent="0.25">
      <c r="A19" s="83"/>
      <c r="B19" s="84" t="s">
        <v>35</v>
      </c>
      <c r="C19" s="84"/>
      <c r="D19" s="28">
        <v>315</v>
      </c>
      <c r="E19" s="28">
        <v>315</v>
      </c>
      <c r="F19" s="213"/>
      <c r="G19" s="213"/>
    </row>
    <row r="20" spans="1:7" s="85" customFormat="1" ht="13.2" x14ac:dyDescent="0.25">
      <c r="A20" s="83"/>
      <c r="B20" s="84" t="s">
        <v>163</v>
      </c>
      <c r="C20" s="84"/>
      <c r="D20" s="28">
        <v>12551</v>
      </c>
      <c r="E20" s="28">
        <v>9595</v>
      </c>
      <c r="F20" s="213"/>
    </row>
    <row r="21" spans="1:7" s="85" customFormat="1" ht="13.2" x14ac:dyDescent="0.25">
      <c r="A21" s="83"/>
      <c r="B21" s="93" t="s">
        <v>164</v>
      </c>
      <c r="C21" s="93"/>
      <c r="D21" s="28">
        <v>90000</v>
      </c>
      <c r="E21" s="28">
        <v>90000</v>
      </c>
      <c r="F21" s="213"/>
    </row>
    <row r="22" spans="1:7" s="85" customFormat="1" ht="13.2" x14ac:dyDescent="0.25">
      <c r="A22" s="83"/>
      <c r="B22" s="84" t="s">
        <v>165</v>
      </c>
      <c r="C22" s="84"/>
      <c r="D22" s="28">
        <v>34620</v>
      </c>
      <c r="E22" s="28">
        <v>36062</v>
      </c>
      <c r="F22" s="213"/>
    </row>
    <row r="23" spans="1:7" s="85" customFormat="1" ht="13.2" x14ac:dyDescent="0.25">
      <c r="A23" s="86"/>
      <c r="B23" s="84" t="s">
        <v>166</v>
      </c>
      <c r="C23" s="84"/>
      <c r="D23" s="28">
        <v>90251</v>
      </c>
      <c r="E23" s="28">
        <v>84501</v>
      </c>
      <c r="F23" s="213"/>
    </row>
    <row r="24" spans="1:7" s="85" customFormat="1" ht="13.2" x14ac:dyDescent="0.25">
      <c r="A24" s="86"/>
      <c r="B24" s="84" t="s">
        <v>160</v>
      </c>
      <c r="C24" s="84"/>
      <c r="D24" s="28">
        <v>1636201</v>
      </c>
      <c r="E24" s="28">
        <v>1443121</v>
      </c>
      <c r="F24" s="213"/>
    </row>
    <row r="25" spans="1:7" s="85" customFormat="1" x14ac:dyDescent="0.25">
      <c r="A25" s="94"/>
      <c r="B25" s="87" t="s">
        <v>36</v>
      </c>
      <c r="C25" s="87"/>
      <c r="D25" s="88">
        <f>SUM(D18:D24)</f>
        <v>1902901</v>
      </c>
      <c r="E25" s="88">
        <f>SUM(E18:E24)</f>
        <v>1712462</v>
      </c>
      <c r="F25" s="213"/>
    </row>
    <row r="26" spans="1:7" s="85" customFormat="1" ht="13.2" x14ac:dyDescent="0.25">
      <c r="A26" s="86"/>
      <c r="B26" s="93"/>
      <c r="C26" s="93"/>
      <c r="D26" s="70"/>
      <c r="E26" s="70"/>
      <c r="F26" s="213"/>
    </row>
    <row r="27" spans="1:7" s="85" customFormat="1" x14ac:dyDescent="0.25">
      <c r="A27" s="86"/>
      <c r="B27" s="91" t="s">
        <v>37</v>
      </c>
      <c r="C27" s="91"/>
      <c r="D27" s="95">
        <f>D15-D25</f>
        <v>-97173</v>
      </c>
      <c r="E27" s="95">
        <f>+E15-E25</f>
        <v>-95907</v>
      </c>
      <c r="F27" s="213"/>
    </row>
    <row r="28" spans="1:7" s="85" customFormat="1" ht="13.2" x14ac:dyDescent="0.25">
      <c r="B28" s="93"/>
      <c r="C28" s="93"/>
      <c r="D28" s="71"/>
      <c r="E28" s="92"/>
      <c r="F28" s="213"/>
      <c r="G28" s="85" t="s">
        <v>47</v>
      </c>
    </row>
    <row r="29" spans="1:7" s="85" customFormat="1" x14ac:dyDescent="0.25">
      <c r="A29" s="86"/>
      <c r="B29" s="80" t="s">
        <v>38</v>
      </c>
      <c r="C29" s="80"/>
      <c r="D29" s="170"/>
      <c r="E29" s="90"/>
      <c r="F29" s="213"/>
    </row>
    <row r="30" spans="1:7" s="85" customFormat="1" ht="13.2" x14ac:dyDescent="0.25">
      <c r="A30" s="86"/>
      <c r="B30" s="84" t="s">
        <v>167</v>
      </c>
      <c r="C30" s="84"/>
      <c r="D30" s="28">
        <v>105047</v>
      </c>
      <c r="E30" s="28">
        <v>103716</v>
      </c>
      <c r="F30" s="213"/>
    </row>
    <row r="31" spans="1:7" s="85" customFormat="1" ht="13.2" x14ac:dyDescent="0.25">
      <c r="B31" s="84" t="s">
        <v>39</v>
      </c>
      <c r="C31" s="84"/>
      <c r="D31" s="28">
        <v>6614</v>
      </c>
      <c r="E31" s="28">
        <v>6197</v>
      </c>
      <c r="F31" s="213"/>
    </row>
    <row r="32" spans="1:7" s="85" customFormat="1" x14ac:dyDescent="0.25">
      <c r="A32" s="83"/>
      <c r="B32" s="87" t="s">
        <v>40</v>
      </c>
      <c r="C32" s="87"/>
      <c r="D32" s="88">
        <f>SUM(D30:D31)</f>
        <v>111661</v>
      </c>
      <c r="E32" s="88">
        <v>109913</v>
      </c>
      <c r="F32" s="213"/>
    </row>
    <row r="33" spans="1:5" s="85" customFormat="1" ht="13.2" x14ac:dyDescent="0.25">
      <c r="B33" s="94"/>
      <c r="C33" s="94"/>
      <c r="D33" s="99"/>
      <c r="E33" s="96"/>
    </row>
    <row r="34" spans="1:5" s="85" customFormat="1" x14ac:dyDescent="0.25">
      <c r="A34" s="83"/>
      <c r="B34" s="80" t="s">
        <v>172</v>
      </c>
      <c r="C34" s="80"/>
      <c r="D34" s="170"/>
      <c r="E34" s="97"/>
    </row>
    <row r="35" spans="1:5" s="85" customFormat="1" ht="13.2" x14ac:dyDescent="0.25">
      <c r="A35" s="83"/>
      <c r="B35" s="84" t="s">
        <v>173</v>
      </c>
      <c r="C35" s="84"/>
      <c r="D35" s="28">
        <f>'Income Sheet'!D50</f>
        <v>6582</v>
      </c>
      <c r="E35" s="28">
        <f>'Income Sheet'!E50</f>
        <v>6348</v>
      </c>
    </row>
    <row r="36" spans="1:5" s="85" customFormat="1" ht="13.2" x14ac:dyDescent="0.25">
      <c r="A36" s="83"/>
      <c r="B36" s="84" t="s">
        <v>41</v>
      </c>
      <c r="C36" s="84"/>
      <c r="D36" s="28">
        <f>Remeasurement!B27</f>
        <v>7906</v>
      </c>
      <c r="E36" s="28">
        <v>7658</v>
      </c>
    </row>
    <row r="37" spans="1:5" s="82" customFormat="1" ht="14.4" thickBot="1" x14ac:dyDescent="0.3">
      <c r="A37" s="79"/>
      <c r="B37" s="98" t="s">
        <v>172</v>
      </c>
      <c r="C37" s="98"/>
      <c r="D37" s="61">
        <f>SUM(D35:D36)</f>
        <v>14488</v>
      </c>
      <c r="E37" s="61">
        <f>+E35+E36</f>
        <v>14006</v>
      </c>
    </row>
    <row r="38" spans="1:5" s="82" customFormat="1" ht="14.4" thickTop="1" x14ac:dyDescent="0.25">
      <c r="B38" s="94"/>
      <c r="C38" s="94"/>
    </row>
    <row r="39" spans="1:5" x14ac:dyDescent="0.25">
      <c r="B39" s="26" t="s">
        <v>135</v>
      </c>
      <c r="C39" s="26"/>
      <c r="D39" s="73"/>
      <c r="E39" s="73"/>
    </row>
    <row r="40" spans="1:5" x14ac:dyDescent="0.25">
      <c r="B40" s="100"/>
      <c r="C40" s="100"/>
      <c r="D40" s="73"/>
      <c r="E40" s="73"/>
    </row>
    <row r="41" spans="1:5" ht="15.6" x14ac:dyDescent="0.3">
      <c r="B41" s="157"/>
      <c r="C41" s="157"/>
      <c r="D41" s="73"/>
      <c r="E41" s="73"/>
    </row>
    <row r="44" spans="1:5" x14ac:dyDescent="0.25">
      <c r="B44" s="216" t="s">
        <v>136</v>
      </c>
      <c r="C44" s="216" t="s">
        <v>156</v>
      </c>
      <c r="E44" s="73"/>
    </row>
    <row r="45" spans="1:5" x14ac:dyDescent="0.25">
      <c r="B45" s="73" t="s">
        <v>137</v>
      </c>
      <c r="C45" s="73" t="s">
        <v>139</v>
      </c>
      <c r="E45" s="73"/>
    </row>
    <row r="46" spans="1:5" x14ac:dyDescent="0.25">
      <c r="B46" s="73" t="s">
        <v>138</v>
      </c>
      <c r="C46" s="73" t="s">
        <v>138</v>
      </c>
      <c r="E46" s="73"/>
    </row>
    <row r="47" spans="1:5" x14ac:dyDescent="0.25">
      <c r="D47" s="73"/>
      <c r="E47" s="73"/>
    </row>
    <row r="48" spans="1:5" x14ac:dyDescent="0.25">
      <c r="D48" s="73"/>
      <c r="E48" s="73"/>
    </row>
  </sheetData>
  <mergeCells count="3">
    <mergeCell ref="B1:E1"/>
    <mergeCell ref="B2:E2"/>
    <mergeCell ref="B3:E3"/>
  </mergeCells>
  <pageMargins left="0.7" right="0.7" top="0.75" bottom="0.7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3"/>
  <sheetViews>
    <sheetView showGridLines="0" zoomScaleNormal="100" workbookViewId="0">
      <selection activeCell="E10" sqref="E10"/>
    </sheetView>
  </sheetViews>
  <sheetFormatPr defaultColWidth="5.6640625" defaultRowHeight="13.2" x14ac:dyDescent="0.25"/>
  <cols>
    <col min="1" max="1" width="3.6640625" style="4" customWidth="1"/>
    <col min="2" max="2" width="70.109375" style="4" bestFit="1" customWidth="1"/>
    <col min="3" max="5" width="15.5546875" style="4" customWidth="1"/>
    <col min="6" max="8" width="6" style="4" customWidth="1"/>
    <col min="9" max="16384" width="5.6640625" style="4"/>
  </cols>
  <sheetData>
    <row r="1" spans="2:5" s="154" customFormat="1" ht="20.399999999999999" customHeight="1" x14ac:dyDescent="0.35">
      <c r="B1" s="231" t="s">
        <v>0</v>
      </c>
      <c r="C1" s="231"/>
      <c r="D1" s="231"/>
      <c r="E1" s="231"/>
    </row>
    <row r="2" spans="2:5" s="154" customFormat="1" ht="20.399999999999999" x14ac:dyDescent="0.35">
      <c r="B2" s="231" t="s">
        <v>174</v>
      </c>
      <c r="C2" s="231"/>
      <c r="D2" s="231"/>
      <c r="E2" s="231"/>
    </row>
    <row r="3" spans="2:5" s="154" customFormat="1" ht="21" customHeight="1" x14ac:dyDescent="0.35">
      <c r="B3" s="230"/>
      <c r="C3" s="230"/>
      <c r="D3" s="230"/>
      <c r="E3" s="230"/>
    </row>
    <row r="4" spans="2:5" s="154" customFormat="1" ht="20.399999999999999" x14ac:dyDescent="0.35">
      <c r="B4" s="158"/>
      <c r="C4" s="158"/>
      <c r="D4" s="158"/>
      <c r="E4" s="158"/>
    </row>
    <row r="5" spans="2:5" ht="13.95" customHeight="1" x14ac:dyDescent="0.25">
      <c r="B5" s="40"/>
      <c r="C5" s="40"/>
      <c r="D5" s="40"/>
      <c r="E5" s="40"/>
    </row>
    <row r="6" spans="2:5" ht="13.95" customHeight="1" x14ac:dyDescent="0.25">
      <c r="B6" s="40"/>
      <c r="C6" s="40"/>
      <c r="D6" s="40"/>
      <c r="E6" s="40"/>
    </row>
    <row r="7" spans="2:5" x14ac:dyDescent="0.25">
      <c r="B7" s="7" t="s">
        <v>129</v>
      </c>
      <c r="C7" s="239">
        <v>2016</v>
      </c>
      <c r="D7" s="239">
        <v>2016</v>
      </c>
      <c r="E7" s="239">
        <v>2015</v>
      </c>
    </row>
    <row r="8" spans="2:5" x14ac:dyDescent="0.25">
      <c r="B8" s="7"/>
      <c r="C8" s="8" t="s">
        <v>1</v>
      </c>
      <c r="D8" s="8" t="s">
        <v>2</v>
      </c>
      <c r="E8" s="9" t="s">
        <v>2</v>
      </c>
    </row>
    <row r="9" spans="2:5" x14ac:dyDescent="0.25">
      <c r="B9" s="241"/>
      <c r="C9" s="6"/>
      <c r="D9" s="6"/>
      <c r="E9" s="6" t="s">
        <v>176</v>
      </c>
    </row>
    <row r="10" spans="2:5" ht="13.8" x14ac:dyDescent="0.25">
      <c r="B10" s="10" t="s">
        <v>130</v>
      </c>
      <c r="C10" s="11" t="s">
        <v>3</v>
      </c>
      <c r="D10" s="11" t="s">
        <v>3</v>
      </c>
      <c r="E10" s="11" t="s">
        <v>3</v>
      </c>
    </row>
    <row r="11" spans="2:5" x14ac:dyDescent="0.25">
      <c r="B11" s="12" t="s">
        <v>4</v>
      </c>
      <c r="C11" s="12">
        <f>181131-3912</f>
        <v>177219</v>
      </c>
      <c r="D11" s="52">
        <f>176892+12551-3912</f>
        <v>185531</v>
      </c>
      <c r="E11" s="12">
        <f>180504+9595-3912</f>
        <v>186187</v>
      </c>
    </row>
    <row r="12" spans="2:5" x14ac:dyDescent="0.25">
      <c r="B12" s="12" t="s">
        <v>168</v>
      </c>
      <c r="C12" s="12">
        <v>1000</v>
      </c>
      <c r="D12" s="52">
        <v>2531</v>
      </c>
      <c r="E12" s="12">
        <v>5377</v>
      </c>
    </row>
    <row r="13" spans="2:5" x14ac:dyDescent="0.25">
      <c r="B13" s="13" t="s">
        <v>5</v>
      </c>
      <c r="C13" s="161">
        <v>0</v>
      </c>
      <c r="D13" s="161">
        <v>2157</v>
      </c>
      <c r="E13" s="14">
        <v>1430</v>
      </c>
    </row>
    <row r="14" spans="2:5" ht="13.8" x14ac:dyDescent="0.25">
      <c r="B14" s="220" t="s">
        <v>131</v>
      </c>
      <c r="C14" s="15">
        <f>SUM(C11:C13)</f>
        <v>178219</v>
      </c>
      <c r="D14" s="15">
        <f>SUM(D11:D13)</f>
        <v>190219</v>
      </c>
      <c r="E14" s="15">
        <f>SUM(E11:E13)</f>
        <v>192994</v>
      </c>
    </row>
    <row r="15" spans="2:5" x14ac:dyDescent="0.25">
      <c r="B15" s="12" t="s">
        <v>11</v>
      </c>
      <c r="C15" s="12">
        <v>-106361</v>
      </c>
      <c r="D15" s="52">
        <v>-105570</v>
      </c>
      <c r="E15" s="12">
        <v>-104994</v>
      </c>
    </row>
    <row r="16" spans="2:5" x14ac:dyDescent="0.25">
      <c r="B16" s="12" t="s">
        <v>12</v>
      </c>
      <c r="C16" s="12">
        <v>-20118</v>
      </c>
      <c r="D16" s="52">
        <v>-16844</v>
      </c>
      <c r="E16" s="12">
        <v>-21461</v>
      </c>
    </row>
    <row r="17" spans="2:5" x14ac:dyDescent="0.25">
      <c r="B17" s="12" t="s">
        <v>13</v>
      </c>
      <c r="C17" s="12">
        <v>-33502</v>
      </c>
      <c r="D17" s="52">
        <v>-34336</v>
      </c>
      <c r="E17" s="12">
        <v>-35005</v>
      </c>
    </row>
    <row r="18" spans="2:5" ht="13.8" x14ac:dyDescent="0.25">
      <c r="B18" s="29" t="s">
        <v>132</v>
      </c>
      <c r="C18" s="20">
        <f>SUM(C15:C17)</f>
        <v>-159981</v>
      </c>
      <c r="D18" s="20">
        <f>SUM(D15:D17)</f>
        <v>-156750</v>
      </c>
      <c r="E18" s="20">
        <f>SUM(E15:E17)</f>
        <v>-161460</v>
      </c>
    </row>
    <row r="19" spans="2:5" x14ac:dyDescent="0.25">
      <c r="B19" s="12" t="s">
        <v>14</v>
      </c>
      <c r="C19" s="12">
        <v>-17500</v>
      </c>
      <c r="D19" s="52">
        <v>-19577</v>
      </c>
      <c r="E19" s="12">
        <v>-17933</v>
      </c>
    </row>
    <row r="20" spans="2:5" x14ac:dyDescent="0.25">
      <c r="B20" s="12" t="s">
        <v>153</v>
      </c>
      <c r="C20" s="32">
        <v>-738</v>
      </c>
      <c r="D20" s="162">
        <v>-1341</v>
      </c>
      <c r="E20" s="32">
        <v>-1610</v>
      </c>
    </row>
    <row r="21" spans="2:5" ht="13.8" x14ac:dyDescent="0.25">
      <c r="B21" s="221" t="s">
        <v>133</v>
      </c>
      <c r="C21" s="224">
        <f>SUM(C18:C20)</f>
        <v>-178219</v>
      </c>
      <c r="D21" s="33">
        <f>SUM(D18:D20)</f>
        <v>-177668</v>
      </c>
      <c r="E21" s="33">
        <f>SUM(E18:E20)</f>
        <v>-181003</v>
      </c>
    </row>
    <row r="22" spans="2:5" hidden="1" x14ac:dyDescent="0.25">
      <c r="B22" s="13" t="s">
        <v>9</v>
      </c>
      <c r="C22" s="161">
        <v>0</v>
      </c>
      <c r="D22" s="161">
        <v>0</v>
      </c>
      <c r="E22" s="161">
        <v>0</v>
      </c>
    </row>
    <row r="23" spans="2:5" ht="13.8" x14ac:dyDescent="0.25">
      <c r="B23" s="10" t="s">
        <v>141</v>
      </c>
      <c r="C23" s="161">
        <f>C14+C21+C22</f>
        <v>0</v>
      </c>
      <c r="D23" s="217">
        <f>D14+D21+D22</f>
        <v>12551</v>
      </c>
      <c r="E23" s="217">
        <f>E14+E21+E22</f>
        <v>11991</v>
      </c>
    </row>
    <row r="24" spans="2:5" x14ac:dyDescent="0.25">
      <c r="B24" s="12" t="s">
        <v>142</v>
      </c>
      <c r="C24" s="161">
        <v>0</v>
      </c>
      <c r="D24" s="12">
        <v>-12551</v>
      </c>
      <c r="E24" s="12">
        <v>-9595</v>
      </c>
    </row>
    <row r="25" spans="2:5" ht="13.8" x14ac:dyDescent="0.25">
      <c r="B25" s="220" t="s">
        <v>143</v>
      </c>
      <c r="C25" s="225">
        <f>SUM(C22:C24)</f>
        <v>0</v>
      </c>
      <c r="D25" s="225">
        <f t="shared" ref="D25:E25" si="0">SUM(D22:D24)</f>
        <v>0</v>
      </c>
      <c r="E25" s="16">
        <f t="shared" si="0"/>
        <v>2396</v>
      </c>
    </row>
    <row r="26" spans="2:5" x14ac:dyDescent="0.25">
      <c r="B26" s="17"/>
      <c r="C26" s="18"/>
      <c r="D26" s="36"/>
      <c r="E26" s="11"/>
    </row>
    <row r="27" spans="2:5" ht="13.8" x14ac:dyDescent="0.25">
      <c r="B27" s="10" t="s">
        <v>6</v>
      </c>
      <c r="C27" s="18"/>
      <c r="D27" s="36"/>
      <c r="E27" s="11"/>
    </row>
    <row r="28" spans="2:5" ht="13.8" x14ac:dyDescent="0.25">
      <c r="B28" s="20" t="s">
        <v>16</v>
      </c>
      <c r="C28" s="36">
        <v>4341</v>
      </c>
      <c r="D28" s="36">
        <v>3889</v>
      </c>
      <c r="E28" s="30">
        <v>6021</v>
      </c>
    </row>
    <row r="29" spans="2:5" x14ac:dyDescent="0.25">
      <c r="B29" s="12" t="s">
        <v>11</v>
      </c>
      <c r="C29" s="37">
        <f>-2826-155</f>
        <v>-2981</v>
      </c>
      <c r="D29" s="37">
        <v>-2180</v>
      </c>
      <c r="E29" s="19">
        <v>-3094</v>
      </c>
    </row>
    <row r="30" spans="2:5" x14ac:dyDescent="0.25">
      <c r="B30" s="12" t="s">
        <v>12</v>
      </c>
      <c r="C30" s="37">
        <f>-1365-150</f>
        <v>-1515</v>
      </c>
      <c r="D30" s="37">
        <v>-770</v>
      </c>
      <c r="E30" s="19">
        <v>-1351</v>
      </c>
    </row>
    <row r="31" spans="2:5" x14ac:dyDescent="0.25">
      <c r="B31" s="12" t="s">
        <v>13</v>
      </c>
      <c r="C31" s="38">
        <v>-150</v>
      </c>
      <c r="D31" s="165">
        <v>-705</v>
      </c>
      <c r="E31" s="212">
        <v>-114</v>
      </c>
    </row>
    <row r="32" spans="2:5" x14ac:dyDescent="0.25">
      <c r="B32" s="222" t="s">
        <v>15</v>
      </c>
      <c r="C32" s="37">
        <f>SUM(C29:C31)</f>
        <v>-4646</v>
      </c>
      <c r="D32" s="37">
        <f>SUM(D29:D31)</f>
        <v>-3655</v>
      </c>
      <c r="E32" s="37">
        <v>-4559</v>
      </c>
    </row>
    <row r="33" spans="2:5" ht="13.8" x14ac:dyDescent="0.25">
      <c r="B33" s="220" t="s">
        <v>7</v>
      </c>
      <c r="C33" s="164">
        <f>C28+C32</f>
        <v>-305</v>
      </c>
      <c r="D33" s="164">
        <f>D28+D32</f>
        <v>234</v>
      </c>
      <c r="E33" s="164">
        <v>1462</v>
      </c>
    </row>
    <row r="34" spans="2:5" x14ac:dyDescent="0.25">
      <c r="B34" s="17"/>
      <c r="C34" s="18"/>
      <c r="D34" s="36"/>
      <c r="E34" s="11"/>
    </row>
    <row r="35" spans="2:5" ht="13.8" x14ac:dyDescent="0.25">
      <c r="B35" s="10" t="s">
        <v>8</v>
      </c>
      <c r="C35" s="18"/>
      <c r="D35" s="36"/>
      <c r="E35" s="11"/>
    </row>
    <row r="36" spans="2:5" x14ac:dyDescent="0.25">
      <c r="B36" s="29" t="s">
        <v>17</v>
      </c>
      <c r="C36" s="11">
        <f>45207-12963</f>
        <v>32244</v>
      </c>
      <c r="D36" s="36">
        <f>46651-19225</f>
        <v>27426</v>
      </c>
      <c r="E36" s="11">
        <f>46215-20030</f>
        <v>26185</v>
      </c>
    </row>
    <row r="37" spans="2:5" x14ac:dyDescent="0.25">
      <c r="B37" s="12" t="s">
        <v>11</v>
      </c>
      <c r="C37" s="34">
        <v>-3567</v>
      </c>
      <c r="D37" s="37">
        <v>-2661</v>
      </c>
      <c r="E37" s="34">
        <v>-2607</v>
      </c>
    </row>
    <row r="38" spans="2:5" x14ac:dyDescent="0.25">
      <c r="B38" s="12" t="s">
        <v>12</v>
      </c>
      <c r="C38" s="34">
        <f>-18762-1</f>
        <v>-18763</v>
      </c>
      <c r="D38" s="37">
        <v>-14659</v>
      </c>
      <c r="E38" s="34">
        <v>-14902</v>
      </c>
    </row>
    <row r="39" spans="2:5" x14ac:dyDescent="0.25">
      <c r="B39" s="12" t="s">
        <v>13</v>
      </c>
      <c r="C39" s="35">
        <v>-2364</v>
      </c>
      <c r="D39" s="165">
        <v>-5705</v>
      </c>
      <c r="E39" s="35">
        <v>-4200</v>
      </c>
    </row>
    <row r="40" spans="2:5" x14ac:dyDescent="0.25">
      <c r="B40" s="223" t="s">
        <v>18</v>
      </c>
      <c r="C40" s="166">
        <f>SUM(C37:C39)</f>
        <v>-24694</v>
      </c>
      <c r="D40" s="166">
        <f>SUM(D37:D39)</f>
        <v>-23025</v>
      </c>
      <c r="E40" s="166">
        <v>-21709</v>
      </c>
    </row>
    <row r="41" spans="2:5" x14ac:dyDescent="0.25">
      <c r="B41" s="12" t="s">
        <v>14</v>
      </c>
      <c r="C41" s="13">
        <v>-4491</v>
      </c>
      <c r="D41" s="161">
        <v>-3861</v>
      </c>
      <c r="E41" s="13">
        <v>-3524</v>
      </c>
    </row>
    <row r="42" spans="2:5" x14ac:dyDescent="0.25">
      <c r="B42" s="12" t="s">
        <v>153</v>
      </c>
      <c r="C42" s="31">
        <v>-3059</v>
      </c>
      <c r="D42" s="167">
        <v>-540</v>
      </c>
      <c r="E42" s="31">
        <v>-952</v>
      </c>
    </row>
    <row r="43" spans="2:5" x14ac:dyDescent="0.25">
      <c r="B43" s="222" t="s">
        <v>10</v>
      </c>
      <c r="C43" s="161">
        <f>SUM(C40:C42)</f>
        <v>-32244</v>
      </c>
      <c r="D43" s="161">
        <f>SUM(D40:D42)</f>
        <v>-27426</v>
      </c>
      <c r="E43" s="161">
        <v>-26185</v>
      </c>
    </row>
    <row r="44" spans="2:5" ht="13.8" x14ac:dyDescent="0.25">
      <c r="B44" s="220" t="s">
        <v>126</v>
      </c>
      <c r="C44" s="164">
        <f>C36+C43</f>
        <v>0</v>
      </c>
      <c r="D44" s="164">
        <f>D36+D43</f>
        <v>0</v>
      </c>
      <c r="E44" s="164">
        <f>+E36+E43</f>
        <v>0</v>
      </c>
    </row>
    <row r="45" spans="2:5" x14ac:dyDescent="0.25">
      <c r="B45" s="17"/>
      <c r="C45" s="18"/>
      <c r="D45" s="36"/>
      <c r="E45" s="18"/>
    </row>
    <row r="46" spans="2:5" ht="13.8" x14ac:dyDescent="0.25">
      <c r="B46" s="20" t="s">
        <v>175</v>
      </c>
      <c r="C46" s="21">
        <f>C44+C33+C25</f>
        <v>-305</v>
      </c>
      <c r="D46" s="21">
        <f>D44+D33+D25</f>
        <v>234</v>
      </c>
      <c r="E46" s="21">
        <f>E44+E33+E25</f>
        <v>3858</v>
      </c>
    </row>
    <row r="47" spans="2:5" ht="13.8" x14ac:dyDescent="0.25">
      <c r="B47" s="20"/>
      <c r="C47" s="22"/>
      <c r="D47" s="163"/>
      <c r="E47" s="21"/>
    </row>
    <row r="48" spans="2:5" x14ac:dyDescent="0.25">
      <c r="B48" s="12" t="s">
        <v>170</v>
      </c>
      <c r="C48" s="37">
        <v>6348</v>
      </c>
      <c r="D48" s="37">
        <v>6348</v>
      </c>
      <c r="E48" s="19">
        <v>2490</v>
      </c>
    </row>
    <row r="49" spans="1:5" ht="13.8" x14ac:dyDescent="0.25">
      <c r="B49" s="20"/>
      <c r="C49" s="23"/>
      <c r="D49" s="52"/>
      <c r="E49" s="21"/>
    </row>
    <row r="50" spans="1:5" ht="14.4" thickBot="1" x14ac:dyDescent="0.3">
      <c r="B50" s="24" t="s">
        <v>171</v>
      </c>
      <c r="C50" s="61">
        <f>SUM(C46:C48)</f>
        <v>6043</v>
      </c>
      <c r="D50" s="61">
        <f>SUM(D46:D49)</f>
        <v>6582</v>
      </c>
      <c r="E50" s="61">
        <f>+E46+E48</f>
        <v>6348</v>
      </c>
    </row>
    <row r="51" spans="1:5" s="155" customFormat="1" ht="14.4" thickTop="1" x14ac:dyDescent="0.25">
      <c r="A51" s="4"/>
      <c r="B51" s="4"/>
      <c r="C51" s="4"/>
      <c r="D51" s="4"/>
      <c r="E51" s="4"/>
    </row>
    <row r="52" spans="1:5" s="155" customFormat="1" ht="16.8" x14ac:dyDescent="0.25">
      <c r="A52" s="25"/>
      <c r="B52" s="26"/>
      <c r="C52" s="27"/>
      <c r="D52" s="28"/>
      <c r="E52" s="28"/>
    </row>
    <row r="53" spans="1:5" s="155" customFormat="1" ht="13.8" x14ac:dyDescent="0.25">
      <c r="A53" s="4"/>
      <c r="B53" s="4"/>
      <c r="C53" s="4"/>
      <c r="D53" s="67"/>
      <c r="E53" s="156"/>
    </row>
  </sheetData>
  <mergeCells count="3">
    <mergeCell ref="B1:E1"/>
    <mergeCell ref="B2:E2"/>
    <mergeCell ref="B3:E3"/>
  </mergeCells>
  <printOptions horizontalCentered="1"/>
  <pageMargins left="0" right="0" top="0.5" bottom="0.5" header="0.5" footer="0.25"/>
  <pageSetup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1"/>
  <sheetViews>
    <sheetView showGridLines="0" workbookViewId="0">
      <selection activeCell="C11" sqref="C11"/>
    </sheetView>
  </sheetViews>
  <sheetFormatPr defaultRowHeight="13.2" x14ac:dyDescent="0.25"/>
  <cols>
    <col min="1" max="1" width="79" customWidth="1"/>
    <col min="2" max="3" width="15.5546875" customWidth="1"/>
    <col min="4" max="5" width="11.44140625" customWidth="1"/>
  </cols>
  <sheetData>
    <row r="1" spans="1:4" ht="20.399999999999999" x14ac:dyDescent="0.35">
      <c r="A1" s="232" t="s">
        <v>0</v>
      </c>
      <c r="B1" s="232"/>
      <c r="C1" s="232"/>
      <c r="D1" s="210"/>
    </row>
    <row r="2" spans="1:4" ht="20.399999999999999" x14ac:dyDescent="0.35">
      <c r="A2" s="232" t="s">
        <v>42</v>
      </c>
      <c r="B2" s="232"/>
      <c r="C2" s="232"/>
      <c r="D2" s="210"/>
    </row>
    <row r="3" spans="1:4" ht="20.399999999999999" x14ac:dyDescent="0.35">
      <c r="A3" s="230"/>
      <c r="B3" s="230"/>
      <c r="C3" s="230"/>
      <c r="D3" s="210"/>
    </row>
    <row r="4" spans="1:4" x14ac:dyDescent="0.25">
      <c r="A4" s="3"/>
      <c r="B4" s="3"/>
      <c r="C4" s="3"/>
      <c r="D4" s="3"/>
    </row>
    <row r="5" spans="1:4" x14ac:dyDescent="0.25">
      <c r="A5" s="3"/>
      <c r="B5" s="3"/>
      <c r="C5" s="3"/>
      <c r="D5" s="3"/>
    </row>
    <row r="6" spans="1:4" x14ac:dyDescent="0.25">
      <c r="A6" s="41"/>
      <c r="B6" s="41"/>
      <c r="C6" s="41"/>
      <c r="D6" s="41"/>
    </row>
    <row r="7" spans="1:4" x14ac:dyDescent="0.25">
      <c r="A7" s="43"/>
      <c r="B7" s="43"/>
      <c r="C7" s="101"/>
      <c r="D7" s="44"/>
    </row>
    <row r="8" spans="1:4" x14ac:dyDescent="0.25">
      <c r="A8" s="7" t="s">
        <v>129</v>
      </c>
      <c r="B8" s="8">
        <v>2016</v>
      </c>
      <c r="C8" s="8">
        <v>2015</v>
      </c>
      <c r="D8" s="9"/>
    </row>
    <row r="9" spans="1:4" x14ac:dyDescent="0.25">
      <c r="A9" s="7"/>
      <c r="B9" s="8" t="s">
        <v>2</v>
      </c>
      <c r="C9" s="8" t="s">
        <v>2</v>
      </c>
      <c r="D9" s="9"/>
    </row>
    <row r="10" spans="1:4" x14ac:dyDescent="0.25">
      <c r="A10" s="242"/>
      <c r="B10" s="102"/>
      <c r="C10" s="102" t="s">
        <v>176</v>
      </c>
      <c r="D10" s="9"/>
    </row>
    <row r="11" spans="1:4" x14ac:dyDescent="0.25">
      <c r="A11" s="2"/>
      <c r="B11" s="45" t="s">
        <v>3</v>
      </c>
      <c r="C11" s="45" t="s">
        <v>3</v>
      </c>
      <c r="D11" s="45"/>
    </row>
    <row r="12" spans="1:4" x14ac:dyDescent="0.25">
      <c r="A12" s="2"/>
      <c r="B12" s="45"/>
      <c r="C12" s="45"/>
      <c r="D12" s="45"/>
    </row>
    <row r="13" spans="1:4" x14ac:dyDescent="0.25">
      <c r="A13" s="59" t="s">
        <v>72</v>
      </c>
      <c r="B13" s="36">
        <v>7658</v>
      </c>
      <c r="C13" s="36">
        <v>6362</v>
      </c>
      <c r="D13" s="36"/>
    </row>
    <row r="14" spans="1:4" x14ac:dyDescent="0.25">
      <c r="A14" s="50"/>
      <c r="B14" s="36"/>
      <c r="C14" s="36"/>
      <c r="D14" s="45"/>
    </row>
    <row r="15" spans="1:4" x14ac:dyDescent="0.25">
      <c r="A15" s="59" t="s">
        <v>73</v>
      </c>
      <c r="B15" s="50"/>
      <c r="C15" s="50"/>
      <c r="D15" s="103"/>
    </row>
    <row r="16" spans="1:4" hidden="1" x14ac:dyDescent="0.25">
      <c r="A16" s="50" t="s">
        <v>43</v>
      </c>
      <c r="B16" s="52">
        <v>0</v>
      </c>
      <c r="C16" s="52">
        <v>0</v>
      </c>
      <c r="D16" s="103"/>
    </row>
    <row r="17" spans="1:4" x14ac:dyDescent="0.25">
      <c r="A17" s="50" t="s">
        <v>44</v>
      </c>
      <c r="B17" s="50">
        <v>477</v>
      </c>
      <c r="C17" s="50">
        <v>515</v>
      </c>
      <c r="D17" s="103"/>
    </row>
    <row r="18" spans="1:4" x14ac:dyDescent="0.25">
      <c r="A18" s="50" t="s">
        <v>169</v>
      </c>
      <c r="B18" s="50">
        <v>286</v>
      </c>
      <c r="C18" s="50">
        <v>1372</v>
      </c>
      <c r="D18" s="103"/>
    </row>
    <row r="19" spans="1:4" x14ac:dyDescent="0.25">
      <c r="A19" s="50"/>
      <c r="B19" s="50"/>
      <c r="C19" s="50"/>
      <c r="D19" s="103"/>
    </row>
    <row r="20" spans="1:4" x14ac:dyDescent="0.25">
      <c r="A20" s="59" t="s">
        <v>45</v>
      </c>
      <c r="B20" s="50"/>
      <c r="C20" s="50"/>
      <c r="D20" s="103"/>
    </row>
    <row r="21" spans="1:4" hidden="1" x14ac:dyDescent="0.25">
      <c r="A21" s="50" t="s">
        <v>43</v>
      </c>
      <c r="B21" s="52">
        <v>0</v>
      </c>
      <c r="C21" s="52">
        <v>0</v>
      </c>
      <c r="D21" s="103"/>
    </row>
    <row r="22" spans="1:4" x14ac:dyDescent="0.25">
      <c r="A22" s="50" t="s">
        <v>44</v>
      </c>
      <c r="B22" s="50">
        <v>-515</v>
      </c>
      <c r="C22" s="50">
        <v>-591</v>
      </c>
      <c r="D22" s="103"/>
    </row>
    <row r="23" spans="1:4" hidden="1" x14ac:dyDescent="0.25">
      <c r="A23" s="50" t="s">
        <v>46</v>
      </c>
      <c r="B23" s="52">
        <v>0</v>
      </c>
      <c r="C23" s="52">
        <v>0</v>
      </c>
      <c r="D23" s="103"/>
    </row>
    <row r="24" spans="1:4" x14ac:dyDescent="0.25">
      <c r="A24" s="50"/>
      <c r="B24" s="50"/>
      <c r="C24" s="104"/>
      <c r="D24" s="103"/>
    </row>
    <row r="25" spans="1:4" ht="14.4" thickBot="1" x14ac:dyDescent="0.3">
      <c r="A25" s="105" t="s">
        <v>25</v>
      </c>
      <c r="B25" s="60">
        <f>SUM(B16:B24)</f>
        <v>248</v>
      </c>
      <c r="C25" s="60">
        <v>1296</v>
      </c>
      <c r="D25" s="106"/>
    </row>
    <row r="26" spans="1:4" ht="13.8" thickTop="1" x14ac:dyDescent="0.25">
      <c r="A26" s="50" t="s">
        <v>47</v>
      </c>
      <c r="B26" s="50"/>
      <c r="C26" s="50"/>
      <c r="D26" s="103"/>
    </row>
    <row r="27" spans="1:4" ht="14.4" thickBot="1" x14ac:dyDescent="0.3">
      <c r="A27" s="107" t="s">
        <v>48</v>
      </c>
      <c r="B27" s="61">
        <f>B13+B25</f>
        <v>7906</v>
      </c>
      <c r="C27" s="61">
        <v>7658</v>
      </c>
      <c r="D27" s="108"/>
    </row>
    <row r="28" spans="1:4" ht="13.8" thickTop="1" x14ac:dyDescent="0.25">
      <c r="A28" s="59"/>
      <c r="B28" s="103"/>
      <c r="C28" s="103"/>
      <c r="D28" s="103"/>
    </row>
    <row r="29" spans="1:4" x14ac:dyDescent="0.25">
      <c r="A29" s="62"/>
      <c r="B29" s="63"/>
      <c r="C29" s="109"/>
      <c r="D29" s="109"/>
    </row>
    <row r="30" spans="1:4" x14ac:dyDescent="0.25">
      <c r="A30" s="62"/>
      <c r="B30" s="110"/>
      <c r="C30" s="111"/>
      <c r="D30" s="111"/>
    </row>
    <row r="31" spans="1:4" x14ac:dyDescent="0.25">
      <c r="A31" s="62"/>
      <c r="B31" s="219"/>
      <c r="C31" s="56"/>
      <c r="D31" s="56"/>
    </row>
    <row r="32" spans="1:4" x14ac:dyDescent="0.25">
      <c r="A32" s="62"/>
      <c r="B32" s="4"/>
      <c r="C32" s="65"/>
      <c r="D32" s="65"/>
    </row>
    <row r="33" spans="1:4" x14ac:dyDescent="0.25">
      <c r="A33" s="66"/>
      <c r="B33" s="65"/>
      <c r="C33" s="65"/>
      <c r="D33" s="65"/>
    </row>
    <row r="34" spans="1:4" x14ac:dyDescent="0.25">
      <c r="A34" s="2"/>
      <c r="B34" s="4"/>
      <c r="C34" s="2" t="s">
        <v>49</v>
      </c>
      <c r="D34" s="2"/>
    </row>
    <row r="35" spans="1:4" x14ac:dyDescent="0.25">
      <c r="A35" s="2"/>
      <c r="B35" s="4"/>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row r="41" spans="1:4" x14ac:dyDescent="0.25">
      <c r="A41" s="2"/>
      <c r="B41" s="2"/>
      <c r="C41" s="2"/>
      <c r="D41" s="2"/>
    </row>
  </sheetData>
  <mergeCells count="3">
    <mergeCell ref="A1:C1"/>
    <mergeCell ref="A2:C2"/>
    <mergeCell ref="A3:C3"/>
  </mergeCells>
  <pageMargins left="0.7" right="0.7" top="0.75" bottom="0.75" header="0.3" footer="0.3"/>
  <pageSetup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6"/>
  <sheetViews>
    <sheetView showGridLines="0" zoomScale="85" zoomScaleNormal="85" workbookViewId="0">
      <selection activeCell="F11" sqref="F11"/>
    </sheetView>
  </sheetViews>
  <sheetFormatPr defaultColWidth="5.6640625" defaultRowHeight="13.2" x14ac:dyDescent="0.25"/>
  <cols>
    <col min="1" max="1" width="73.88671875" style="2" customWidth="1"/>
    <col min="2" max="4" width="15.33203125" style="2" customWidth="1"/>
    <col min="5" max="16384" width="5.6640625" style="2"/>
  </cols>
  <sheetData>
    <row r="1" spans="1:5" s="1" customFormat="1" ht="20.399999999999999" x14ac:dyDescent="0.35">
      <c r="A1" s="232" t="s">
        <v>0</v>
      </c>
      <c r="B1" s="232"/>
      <c r="C1" s="232"/>
      <c r="D1" s="232"/>
    </row>
    <row r="2" spans="1:5" s="1" customFormat="1" ht="20.399999999999999" x14ac:dyDescent="0.35">
      <c r="A2" s="232" t="s">
        <v>19</v>
      </c>
      <c r="B2" s="232"/>
      <c r="C2" s="232"/>
      <c r="D2" s="232"/>
    </row>
    <row r="3" spans="1:5" s="1" customFormat="1" ht="18" x14ac:dyDescent="0.35">
      <c r="A3" s="230"/>
      <c r="B3" s="230"/>
      <c r="C3" s="230"/>
      <c r="D3" s="230"/>
    </row>
    <row r="4" spans="1:5" x14ac:dyDescent="0.25">
      <c r="A4" s="3"/>
      <c r="B4" s="3"/>
      <c r="C4" s="3"/>
      <c r="D4" s="3"/>
    </row>
    <row r="5" spans="1:5" x14ac:dyDescent="0.25">
      <c r="A5" s="3"/>
      <c r="B5" s="3"/>
      <c r="C5" s="3"/>
      <c r="D5" s="3"/>
    </row>
    <row r="6" spans="1:5" x14ac:dyDescent="0.25">
      <c r="A6" s="41"/>
      <c r="B6" s="41"/>
      <c r="C6" s="41"/>
      <c r="D6" s="41"/>
    </row>
    <row r="7" spans="1:5" s="43" customFormat="1" ht="12" x14ac:dyDescent="0.25">
      <c r="C7" s="44"/>
      <c r="D7" s="44"/>
    </row>
    <row r="8" spans="1:5" s="43" customFormat="1" ht="12" x14ac:dyDescent="0.25">
      <c r="A8" s="7" t="s">
        <v>129</v>
      </c>
      <c r="B8" s="239">
        <v>2016</v>
      </c>
      <c r="C8" s="239">
        <v>2016</v>
      </c>
      <c r="D8" s="239">
        <v>2015</v>
      </c>
    </row>
    <row r="9" spans="1:5" s="43" customFormat="1" ht="12" x14ac:dyDescent="0.25">
      <c r="A9" s="7"/>
      <c r="B9" s="8" t="s">
        <v>1</v>
      </c>
      <c r="C9" s="8" t="s">
        <v>2</v>
      </c>
      <c r="D9" s="9" t="s">
        <v>2</v>
      </c>
    </row>
    <row r="10" spans="1:5" s="43" customFormat="1" ht="12" x14ac:dyDescent="0.25">
      <c r="A10" s="5"/>
      <c r="B10" s="102"/>
      <c r="C10" s="102"/>
      <c r="D10" s="243" t="s">
        <v>176</v>
      </c>
    </row>
    <row r="11" spans="1:5" x14ac:dyDescent="0.25">
      <c r="A11" s="49"/>
      <c r="B11" s="45" t="s">
        <v>3</v>
      </c>
      <c r="C11" s="45" t="s">
        <v>3</v>
      </c>
      <c r="D11" s="45" t="s">
        <v>3</v>
      </c>
    </row>
    <row r="12" spans="1:5" ht="13.8" x14ac:dyDescent="0.25">
      <c r="A12" s="46"/>
      <c r="B12" s="45"/>
      <c r="C12" s="45"/>
      <c r="D12" s="45"/>
    </row>
    <row r="13" spans="1:5" s="49" customFormat="1" ht="13.8" x14ac:dyDescent="0.25">
      <c r="A13" s="226" t="s">
        <v>144</v>
      </c>
      <c r="B13" s="48">
        <f>'Income Sheet'!C46</f>
        <v>-305</v>
      </c>
      <c r="C13" s="48">
        <f>'Income Sheet'!D46</f>
        <v>234</v>
      </c>
      <c r="D13" s="48">
        <f>'Income Sheet'!E46</f>
        <v>3858</v>
      </c>
    </row>
    <row r="14" spans="1:5" x14ac:dyDescent="0.25">
      <c r="A14" s="50"/>
      <c r="B14" s="51"/>
      <c r="C14" s="36"/>
      <c r="D14" s="51"/>
    </row>
    <row r="15" spans="1:5" ht="13.8" x14ac:dyDescent="0.25">
      <c r="A15" s="47" t="s">
        <v>20</v>
      </c>
      <c r="B15" s="51"/>
      <c r="C15" s="36"/>
      <c r="D15" s="36"/>
    </row>
    <row r="16" spans="1:5" x14ac:dyDescent="0.25">
      <c r="A16" s="50" t="s">
        <v>21</v>
      </c>
      <c r="B16" s="52">
        <f>-28406-2300</f>
        <v>-30706</v>
      </c>
      <c r="C16" s="52">
        <v>-24769</v>
      </c>
      <c r="D16" s="52">
        <v>-25624</v>
      </c>
      <c r="E16" s="43"/>
    </row>
    <row r="17" spans="1:5" x14ac:dyDescent="0.25">
      <c r="A17" s="50" t="s">
        <v>22</v>
      </c>
      <c r="B17" s="52">
        <f>17500+4491</f>
        <v>21991</v>
      </c>
      <c r="C17" s="52">
        <v>23438</v>
      </c>
      <c r="D17" s="52">
        <v>21457</v>
      </c>
      <c r="E17" s="43"/>
    </row>
    <row r="18" spans="1:5" x14ac:dyDescent="0.25">
      <c r="A18" s="50" t="s">
        <v>23</v>
      </c>
      <c r="B18" s="52">
        <v>0</v>
      </c>
      <c r="C18" s="52">
        <v>-417</v>
      </c>
      <c r="D18" s="52">
        <v>-27</v>
      </c>
      <c r="E18" s="43"/>
    </row>
    <row r="19" spans="1:5" hidden="1" x14ac:dyDescent="0.25">
      <c r="A19" s="50"/>
      <c r="B19" s="52"/>
      <c r="C19" s="52"/>
      <c r="D19" s="52"/>
    </row>
    <row r="20" spans="1:5" ht="13.8" x14ac:dyDescent="0.25">
      <c r="A20" s="53" t="s">
        <v>24</v>
      </c>
      <c r="B20" s="54">
        <f t="shared" ref="B20" si="0">SUM(B16:B18)</f>
        <v>-8715</v>
      </c>
      <c r="C20" s="54">
        <f>SUM(C16:C18)</f>
        <v>-1748</v>
      </c>
      <c r="D20" s="54">
        <v>-4194</v>
      </c>
    </row>
    <row r="21" spans="1:5" x14ac:dyDescent="0.25">
      <c r="A21" s="50"/>
      <c r="B21" s="52"/>
      <c r="C21" s="52"/>
      <c r="D21" s="52"/>
    </row>
    <row r="22" spans="1:5" s="49" customFormat="1" ht="13.8" x14ac:dyDescent="0.25">
      <c r="A22" s="57" t="s">
        <v>25</v>
      </c>
      <c r="B22" s="52">
        <v>0</v>
      </c>
      <c r="C22" s="37">
        <f>Remeasurement!B25</f>
        <v>248</v>
      </c>
      <c r="D22" s="37">
        <f>Remeasurement!C25</f>
        <v>1296</v>
      </c>
    </row>
    <row r="23" spans="1:5" x14ac:dyDescent="0.25">
      <c r="A23" s="50"/>
      <c r="B23" s="52"/>
      <c r="C23" s="52"/>
      <c r="D23" s="52"/>
    </row>
    <row r="24" spans="1:5" ht="13.8" x14ac:dyDescent="0.25">
      <c r="A24" s="58" t="s">
        <v>26</v>
      </c>
      <c r="B24" s="54">
        <f>B13+B20+B22</f>
        <v>-9020</v>
      </c>
      <c r="C24" s="54">
        <f>C13+C20+C22</f>
        <v>-1266</v>
      </c>
      <c r="D24" s="54">
        <f>D13+D20+D22</f>
        <v>960</v>
      </c>
    </row>
    <row r="25" spans="1:5" x14ac:dyDescent="0.25">
      <c r="A25" s="50"/>
      <c r="B25" s="52"/>
      <c r="C25" s="52"/>
      <c r="D25" s="52"/>
    </row>
    <row r="26" spans="1:5" ht="13.8" x14ac:dyDescent="0.25">
      <c r="A26" s="47" t="s">
        <v>27</v>
      </c>
      <c r="B26" s="37">
        <v>-95907</v>
      </c>
      <c r="C26" s="37">
        <v>-95907</v>
      </c>
      <c r="D26" s="37">
        <f>-209011+60879+51265</f>
        <v>-96867</v>
      </c>
    </row>
    <row r="27" spans="1:5" x14ac:dyDescent="0.25">
      <c r="A27" s="59"/>
      <c r="B27" s="52"/>
      <c r="C27" s="52"/>
      <c r="D27" s="52"/>
    </row>
    <row r="28" spans="1:5" ht="14.4" thickBot="1" x14ac:dyDescent="0.3">
      <c r="A28" s="60" t="s">
        <v>28</v>
      </c>
      <c r="B28" s="61">
        <f t="shared" ref="B28:D28" si="1">SUM(B24:B26)</f>
        <v>-104927</v>
      </c>
      <c r="C28" s="61">
        <f t="shared" si="1"/>
        <v>-97173</v>
      </c>
      <c r="D28" s="61">
        <f t="shared" si="1"/>
        <v>-95907</v>
      </c>
    </row>
    <row r="29" spans="1:5" ht="13.8" thickTop="1" x14ac:dyDescent="0.25">
      <c r="A29" s="59"/>
      <c r="B29" s="52"/>
      <c r="C29" s="52"/>
      <c r="D29" s="52"/>
    </row>
    <row r="30" spans="1:5" x14ac:dyDescent="0.25">
      <c r="A30" s="62"/>
      <c r="B30" s="4"/>
      <c r="C30" s="64"/>
      <c r="D30" s="65"/>
    </row>
    <row r="31" spans="1:5" ht="13.8" x14ac:dyDescent="0.25">
      <c r="A31" s="66"/>
      <c r="B31" s="218"/>
      <c r="C31" s="95"/>
      <c r="D31" s="95"/>
    </row>
    <row r="32" spans="1:5" x14ac:dyDescent="0.25">
      <c r="B32" s="67"/>
      <c r="C32" s="68"/>
      <c r="D32" s="56"/>
    </row>
    <row r="33" spans="2:4" x14ac:dyDescent="0.25">
      <c r="B33" s="4"/>
      <c r="D33" s="69"/>
    </row>
    <row r="34" spans="2:4" x14ac:dyDescent="0.25">
      <c r="B34" s="4"/>
      <c r="D34" s="70"/>
    </row>
    <row r="35" spans="2:4" x14ac:dyDescent="0.25">
      <c r="B35" s="4"/>
    </row>
    <row r="36" spans="2:4" x14ac:dyDescent="0.25">
      <c r="B36" s="4"/>
    </row>
  </sheetData>
  <mergeCells count="3">
    <mergeCell ref="A3:D3"/>
    <mergeCell ref="A1:D1"/>
    <mergeCell ref="A2:D2"/>
  </mergeCells>
  <pageMargins left="0.7" right="0.7" top="0.75" bottom="0.75" header="0.3" footer="0.3"/>
  <pageSetup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7"/>
  <sheetViews>
    <sheetView showGridLines="0" tabSelected="1" zoomScaleNormal="100" workbookViewId="0">
      <selection activeCell="I25" sqref="I25"/>
    </sheetView>
  </sheetViews>
  <sheetFormatPr defaultRowHeight="13.2" x14ac:dyDescent="0.25"/>
  <cols>
    <col min="1" max="1" width="3" customWidth="1"/>
    <col min="2" max="2" width="2.88671875" customWidth="1"/>
    <col min="3" max="7" width="15.44140625" customWidth="1"/>
    <col min="8" max="9" width="15.44140625" style="153" customWidth="1"/>
  </cols>
  <sheetData>
    <row r="1" spans="2:11" ht="20.399999999999999" x14ac:dyDescent="0.35">
      <c r="B1" s="233" t="s">
        <v>0</v>
      </c>
      <c r="C1" s="233"/>
      <c r="D1" s="233"/>
      <c r="E1" s="233"/>
      <c r="F1" s="233"/>
      <c r="G1" s="233"/>
      <c r="H1" s="233"/>
      <c r="I1" s="233"/>
    </row>
    <row r="2" spans="2:11" ht="20.399999999999999" x14ac:dyDescent="0.35">
      <c r="B2" s="233" t="s">
        <v>50</v>
      </c>
      <c r="C2" s="233"/>
      <c r="D2" s="233"/>
      <c r="E2" s="233"/>
      <c r="F2" s="233"/>
      <c r="G2" s="233"/>
      <c r="H2" s="233"/>
      <c r="I2" s="233"/>
    </row>
    <row r="3" spans="2:11" ht="20.399999999999999" x14ac:dyDescent="0.35">
      <c r="B3" s="211"/>
      <c r="C3" s="230"/>
      <c r="D3" s="230"/>
      <c r="E3" s="230"/>
      <c r="F3" s="230"/>
      <c r="G3" s="230"/>
      <c r="H3" s="230"/>
      <c r="I3" s="230"/>
    </row>
    <row r="4" spans="2:11" ht="20.399999999999999" x14ac:dyDescent="0.35">
      <c r="B4" s="159"/>
      <c r="C4" s="230"/>
      <c r="D4" s="230"/>
      <c r="E4" s="230"/>
      <c r="F4" s="230"/>
      <c r="G4" s="160"/>
      <c r="H4" s="112"/>
      <c r="I4" s="112"/>
    </row>
    <row r="5" spans="2:11" x14ac:dyDescent="0.25">
      <c r="B5" s="114"/>
      <c r="C5" s="114"/>
      <c r="D5" s="115"/>
      <c r="E5" s="114"/>
      <c r="F5" s="114"/>
      <c r="G5" s="114"/>
      <c r="H5" s="116"/>
      <c r="I5" s="116"/>
    </row>
    <row r="6" spans="2:11" x14ac:dyDescent="0.25">
      <c r="B6" s="244" t="s">
        <v>129</v>
      </c>
      <c r="C6" s="245"/>
      <c r="D6" s="245"/>
      <c r="E6" s="245"/>
      <c r="F6" s="245"/>
      <c r="G6" s="245"/>
      <c r="H6" s="239">
        <v>2016</v>
      </c>
      <c r="I6" s="239">
        <v>2015</v>
      </c>
    </row>
    <row r="7" spans="2:11" x14ac:dyDescent="0.25">
      <c r="B7" s="227"/>
      <c r="C7" s="228"/>
      <c r="D7" s="228"/>
      <c r="E7" s="228"/>
      <c r="F7" s="228"/>
      <c r="G7" s="228"/>
      <c r="H7" s="6"/>
      <c r="I7" s="6" t="s">
        <v>176</v>
      </c>
    </row>
    <row r="8" spans="2:11" ht="15.6" x14ac:dyDescent="0.3">
      <c r="B8" s="119"/>
      <c r="C8" s="117"/>
      <c r="D8" s="120"/>
      <c r="E8" s="117"/>
      <c r="F8" s="117"/>
      <c r="G8" s="118"/>
      <c r="H8" s="45" t="s">
        <v>3</v>
      </c>
      <c r="I8" s="45" t="s">
        <v>3</v>
      </c>
    </row>
    <row r="9" spans="2:11" ht="13.8" x14ac:dyDescent="0.25">
      <c r="B9" s="121" t="s">
        <v>51</v>
      </c>
      <c r="C9" s="46"/>
      <c r="D9" s="46"/>
      <c r="E9" s="46"/>
      <c r="F9" s="46"/>
      <c r="G9" s="122"/>
      <c r="H9" s="123"/>
      <c r="I9" s="123"/>
    </row>
    <row r="10" spans="2:11" ht="13.8" x14ac:dyDescent="0.25">
      <c r="B10" s="124"/>
      <c r="C10" s="125" t="s">
        <v>134</v>
      </c>
      <c r="D10" s="126"/>
      <c r="E10" s="46"/>
      <c r="F10" s="46"/>
      <c r="G10" s="122"/>
      <c r="H10" s="123"/>
      <c r="I10" s="123"/>
    </row>
    <row r="11" spans="2:11" x14ac:dyDescent="0.25">
      <c r="B11" s="127"/>
      <c r="C11" s="125" t="s">
        <v>145</v>
      </c>
      <c r="D11" s="42"/>
      <c r="E11" s="125"/>
      <c r="F11" s="42"/>
      <c r="G11" s="42"/>
      <c r="H11" s="52">
        <f>+'Income Sheet'!D46</f>
        <v>234</v>
      </c>
      <c r="I11" s="52">
        <f>+'Income Sheet'!E46</f>
        <v>3858</v>
      </c>
    </row>
    <row r="12" spans="2:11" ht="13.8" x14ac:dyDescent="0.25">
      <c r="B12" s="128"/>
      <c r="C12" s="129"/>
      <c r="D12" s="130"/>
      <c r="E12" s="129"/>
      <c r="F12" s="130"/>
      <c r="G12" s="130"/>
      <c r="H12" s="131">
        <f>SUM(H11)</f>
        <v>234</v>
      </c>
      <c r="I12" s="131">
        <v>27800</v>
      </c>
      <c r="K12" s="47"/>
    </row>
    <row r="13" spans="2:11" x14ac:dyDescent="0.25">
      <c r="B13" s="127"/>
      <c r="C13" s="125" t="s">
        <v>52</v>
      </c>
      <c r="D13" s="42"/>
      <c r="E13" s="42"/>
      <c r="F13" s="42"/>
      <c r="G13" s="42"/>
      <c r="H13" s="132"/>
      <c r="I13" s="52"/>
    </row>
    <row r="14" spans="2:11" x14ac:dyDescent="0.25">
      <c r="B14" s="127"/>
      <c r="C14" s="125" t="s">
        <v>53</v>
      </c>
      <c r="D14" s="42"/>
      <c r="E14" s="125"/>
      <c r="F14" s="42"/>
      <c r="G14" s="42"/>
      <c r="H14" s="52">
        <v>23438</v>
      </c>
      <c r="I14" s="52">
        <v>21457</v>
      </c>
    </row>
    <row r="15" spans="2:11" x14ac:dyDescent="0.25">
      <c r="B15" s="127"/>
      <c r="C15" s="125" t="s">
        <v>54</v>
      </c>
      <c r="D15" s="42"/>
      <c r="E15" s="125"/>
      <c r="F15" s="42"/>
      <c r="G15" s="42"/>
      <c r="H15" s="52">
        <v>11610</v>
      </c>
      <c r="I15" s="52">
        <v>11970</v>
      </c>
    </row>
    <row r="16" spans="2:11" x14ac:dyDescent="0.25">
      <c r="B16" s="127"/>
      <c r="C16" s="125" t="s">
        <v>55</v>
      </c>
      <c r="D16" s="42"/>
      <c r="E16" s="125"/>
      <c r="F16" s="42"/>
      <c r="G16" s="42"/>
      <c r="H16" s="52">
        <v>8127</v>
      </c>
      <c r="I16" s="52">
        <v>6901</v>
      </c>
    </row>
    <row r="17" spans="2:12" hidden="1" x14ac:dyDescent="0.25">
      <c r="B17" s="127"/>
      <c r="C17" s="125" t="s">
        <v>56</v>
      </c>
      <c r="D17" s="133"/>
      <c r="E17" s="134"/>
      <c r="F17" s="133"/>
      <c r="G17" s="133"/>
      <c r="H17" s="52"/>
      <c r="I17" s="52">
        <v>0</v>
      </c>
    </row>
    <row r="18" spans="2:12" x14ac:dyDescent="0.25">
      <c r="B18" s="130"/>
      <c r="C18" s="130"/>
      <c r="D18" s="130"/>
      <c r="E18" s="129"/>
      <c r="F18" s="130"/>
      <c r="G18" s="130"/>
      <c r="H18" s="135">
        <f>SUM(H14:H17)</f>
        <v>43175</v>
      </c>
      <c r="I18" s="135">
        <v>40328</v>
      </c>
    </row>
    <row r="19" spans="2:12" x14ac:dyDescent="0.25">
      <c r="B19" s="127"/>
      <c r="C19" s="125" t="s">
        <v>57</v>
      </c>
      <c r="D19" s="42"/>
      <c r="E19" s="42"/>
      <c r="F19" s="42"/>
      <c r="G19" s="42"/>
      <c r="H19" s="136"/>
      <c r="I19" s="52"/>
    </row>
    <row r="20" spans="2:12" x14ac:dyDescent="0.25">
      <c r="B20" s="42"/>
      <c r="C20" s="125" t="s">
        <v>58</v>
      </c>
      <c r="D20" s="42"/>
      <c r="E20" s="125"/>
      <c r="F20" s="42"/>
      <c r="G20" s="42"/>
      <c r="H20" s="52">
        <v>-7495</v>
      </c>
      <c r="I20" s="52">
        <v>-775</v>
      </c>
      <c r="K20" s="214"/>
    </row>
    <row r="21" spans="2:12" x14ac:dyDescent="0.25">
      <c r="B21" s="42"/>
      <c r="C21" s="125" t="s">
        <v>59</v>
      </c>
      <c r="D21" s="42"/>
      <c r="E21" s="125"/>
      <c r="F21" s="42"/>
      <c r="G21" s="42"/>
      <c r="H21" s="52">
        <v>2096</v>
      </c>
      <c r="I21" s="52">
        <v>-10145</v>
      </c>
    </row>
    <row r="22" spans="2:12" x14ac:dyDescent="0.25">
      <c r="B22" s="114"/>
      <c r="C22" s="137" t="s">
        <v>60</v>
      </c>
      <c r="D22" s="114"/>
      <c r="E22" s="115"/>
      <c r="F22" s="114"/>
      <c r="G22" s="114"/>
      <c r="H22" s="52">
        <v>2956</v>
      </c>
      <c r="I22" s="52">
        <v>9595</v>
      </c>
      <c r="K22" s="214"/>
      <c r="L22" s="214"/>
    </row>
    <row r="23" spans="2:12" x14ac:dyDescent="0.25">
      <c r="B23" s="114"/>
      <c r="C23" s="125" t="s">
        <v>161</v>
      </c>
      <c r="D23" s="42"/>
      <c r="E23" s="125"/>
      <c r="F23" s="42"/>
      <c r="G23" s="42"/>
      <c r="H23" s="52">
        <v>23138</v>
      </c>
      <c r="I23" s="52">
        <f>20030+3912</f>
        <v>23942</v>
      </c>
      <c r="K23" s="214"/>
      <c r="L23" s="214"/>
    </row>
    <row r="24" spans="2:12" x14ac:dyDescent="0.25">
      <c r="B24" s="42"/>
      <c r="C24" s="125" t="s">
        <v>61</v>
      </c>
      <c r="D24" s="42"/>
      <c r="E24" s="125"/>
      <c r="F24" s="42"/>
      <c r="G24" s="42"/>
      <c r="H24" s="52">
        <v>-417</v>
      </c>
      <c r="I24" s="52">
        <v>-27</v>
      </c>
    </row>
    <row r="25" spans="2:12" x14ac:dyDescent="0.25">
      <c r="B25" s="130"/>
      <c r="C25" s="130"/>
      <c r="D25" s="130"/>
      <c r="E25" s="129"/>
      <c r="F25" s="130"/>
      <c r="G25" s="130"/>
      <c r="H25" s="135">
        <f>SUM(H20:H24)</f>
        <v>20278</v>
      </c>
      <c r="I25" s="135">
        <f>SUM(I20:I24)</f>
        <v>22590</v>
      </c>
      <c r="K25" s="214"/>
    </row>
    <row r="26" spans="2:12" x14ac:dyDescent="0.25">
      <c r="B26" s="42"/>
      <c r="C26" s="125" t="s">
        <v>62</v>
      </c>
      <c r="D26" s="42"/>
      <c r="E26" s="42"/>
      <c r="F26" s="42"/>
      <c r="G26" s="42"/>
      <c r="H26" s="136"/>
      <c r="I26" s="52"/>
    </row>
    <row r="27" spans="2:12" x14ac:dyDescent="0.25">
      <c r="B27" s="42"/>
      <c r="C27" s="125" t="s">
        <v>63</v>
      </c>
      <c r="D27" s="42"/>
      <c r="E27" s="125"/>
      <c r="F27" s="42"/>
      <c r="G27" s="42"/>
      <c r="H27" s="52">
        <v>-13052</v>
      </c>
      <c r="I27" s="52">
        <v>-12851</v>
      </c>
    </row>
    <row r="28" spans="2:12" x14ac:dyDescent="0.25">
      <c r="B28" s="42"/>
      <c r="C28" s="125" t="s">
        <v>64</v>
      </c>
      <c r="D28" s="42"/>
      <c r="E28" s="125"/>
      <c r="F28" s="42"/>
      <c r="G28" s="42"/>
      <c r="H28" s="52">
        <v>-2377</v>
      </c>
      <c r="I28" s="52">
        <v>-2314</v>
      </c>
    </row>
    <row r="29" spans="2:12" x14ac:dyDescent="0.25">
      <c r="B29" s="128"/>
      <c r="C29" s="130"/>
      <c r="D29" s="130"/>
      <c r="E29" s="129"/>
      <c r="F29" s="130"/>
      <c r="G29" s="130"/>
      <c r="H29" s="135">
        <f>SUM(H27:H28)</f>
        <v>-15429</v>
      </c>
      <c r="I29" s="135">
        <v>-15165</v>
      </c>
    </row>
    <row r="30" spans="2:12" ht="13.8" x14ac:dyDescent="0.25">
      <c r="B30" s="138" t="s">
        <v>148</v>
      </c>
      <c r="C30" s="139"/>
      <c r="D30" s="139"/>
      <c r="E30" s="139"/>
      <c r="F30" s="139"/>
      <c r="G30" s="139" t="s">
        <v>47</v>
      </c>
      <c r="H30" s="88">
        <f>+H12+H18+H25+H29</f>
        <v>48258</v>
      </c>
      <c r="I30" s="88">
        <f>+I12+I18+I25+I29</f>
        <v>75553</v>
      </c>
    </row>
    <row r="31" spans="2:12" x14ac:dyDescent="0.25">
      <c r="B31" s="42"/>
      <c r="C31" s="42"/>
      <c r="D31" s="125"/>
      <c r="E31" s="42"/>
      <c r="F31" s="42"/>
      <c r="G31" s="42"/>
      <c r="H31" s="136"/>
      <c r="I31" s="52"/>
    </row>
    <row r="32" spans="2:12" ht="13.8" x14ac:dyDescent="0.25">
      <c r="B32" s="121" t="s">
        <v>154</v>
      </c>
      <c r="C32" s="140"/>
      <c r="D32" s="140"/>
      <c r="E32" s="140"/>
      <c r="F32" s="140"/>
      <c r="G32" s="140"/>
      <c r="H32" s="141"/>
      <c r="I32" s="123"/>
    </row>
    <row r="33" spans="2:12" x14ac:dyDescent="0.25">
      <c r="B33" s="4"/>
      <c r="C33" s="125" t="s">
        <v>65</v>
      </c>
      <c r="D33" s="125"/>
      <c r="E33" s="42"/>
      <c r="F33" s="42"/>
      <c r="G33" s="42"/>
      <c r="H33" s="52">
        <v>-24769</v>
      </c>
      <c r="I33" s="52">
        <v>-25624</v>
      </c>
    </row>
    <row r="34" spans="2:12" x14ac:dyDescent="0.25">
      <c r="B34" s="4"/>
      <c r="C34" s="125" t="s">
        <v>151</v>
      </c>
      <c r="D34" s="42"/>
      <c r="E34" s="125"/>
      <c r="F34" s="42"/>
      <c r="G34" s="42"/>
      <c r="H34" s="52">
        <v>-2410</v>
      </c>
      <c r="I34" s="52">
        <v>-1569</v>
      </c>
      <c r="L34" s="214"/>
    </row>
    <row r="35" spans="2:12" ht="13.8" x14ac:dyDescent="0.25">
      <c r="B35" s="138" t="s">
        <v>66</v>
      </c>
      <c r="C35" s="130"/>
      <c r="D35" s="130"/>
      <c r="E35" s="129"/>
      <c r="F35" s="130"/>
      <c r="G35" s="130"/>
      <c r="H35" s="88">
        <f>SUM(H33:H34)</f>
        <v>-27179</v>
      </c>
      <c r="I35" s="88">
        <v>-27193</v>
      </c>
    </row>
    <row r="36" spans="2:12" x14ac:dyDescent="0.25">
      <c r="B36" s="42"/>
      <c r="C36" s="42"/>
      <c r="D36" s="125"/>
      <c r="E36" s="42"/>
      <c r="F36" s="42"/>
      <c r="G36" s="42"/>
      <c r="H36" s="136"/>
      <c r="I36" s="52"/>
    </row>
    <row r="37" spans="2:12" ht="13.8" x14ac:dyDescent="0.25">
      <c r="B37" s="124" t="s">
        <v>67</v>
      </c>
      <c r="C37" s="140"/>
      <c r="D37" s="140"/>
      <c r="E37" s="140"/>
      <c r="F37" s="140"/>
      <c r="G37" s="140"/>
      <c r="H37" s="141"/>
      <c r="I37" s="123"/>
    </row>
    <row r="38" spans="2:12" ht="13.8" x14ac:dyDescent="0.25">
      <c r="B38" s="142"/>
      <c r="C38" s="42" t="s">
        <v>146</v>
      </c>
      <c r="D38" s="42"/>
      <c r="E38" s="42"/>
      <c r="F38" s="42"/>
      <c r="G38" s="140"/>
      <c r="H38" s="52">
        <v>-2751</v>
      </c>
      <c r="I38" s="52">
        <v>-1967</v>
      </c>
    </row>
    <row r="39" spans="2:12" ht="13.8" x14ac:dyDescent="0.25">
      <c r="B39" s="143" t="s">
        <v>149</v>
      </c>
      <c r="C39" s="139"/>
      <c r="D39" s="139"/>
      <c r="E39" s="139"/>
      <c r="F39" s="139"/>
      <c r="G39" s="139"/>
      <c r="H39" s="88">
        <f>SUM(H38)</f>
        <v>-2751</v>
      </c>
      <c r="I39" s="88">
        <v>-1967</v>
      </c>
    </row>
    <row r="40" spans="2:12" x14ac:dyDescent="0.25">
      <c r="B40" s="42"/>
      <c r="C40" s="42"/>
      <c r="D40" s="42"/>
      <c r="E40" s="42"/>
      <c r="F40" s="42"/>
      <c r="G40" s="42"/>
      <c r="H40" s="136"/>
      <c r="I40" s="52"/>
    </row>
    <row r="41" spans="2:12" ht="13.8" x14ac:dyDescent="0.25">
      <c r="B41" s="124" t="s">
        <v>68</v>
      </c>
      <c r="C41" s="140"/>
      <c r="D41" s="140"/>
      <c r="E41" s="140"/>
      <c r="F41" s="140"/>
      <c r="G41" s="140"/>
      <c r="H41" s="141"/>
      <c r="I41" s="123"/>
    </row>
    <row r="42" spans="2:12" ht="13.8" x14ac:dyDescent="0.25">
      <c r="B42" s="142"/>
      <c r="C42" s="42" t="s">
        <v>155</v>
      </c>
      <c r="D42" s="42"/>
      <c r="E42" s="42"/>
      <c r="F42" s="42"/>
      <c r="G42" s="140"/>
      <c r="H42" s="52">
        <v>0</v>
      </c>
      <c r="I42" s="52">
        <v>-39000</v>
      </c>
      <c r="L42" s="214"/>
    </row>
    <row r="43" spans="2:12" ht="13.8" x14ac:dyDescent="0.25">
      <c r="B43" s="143" t="s">
        <v>147</v>
      </c>
      <c r="C43" s="139"/>
      <c r="D43" s="139"/>
      <c r="E43" s="139"/>
      <c r="F43" s="139"/>
      <c r="G43" s="139"/>
      <c r="H43" s="88">
        <f>SUM(H42)</f>
        <v>0</v>
      </c>
      <c r="I43" s="88">
        <v>-39000</v>
      </c>
    </row>
    <row r="44" spans="2:12" x14ac:dyDescent="0.25">
      <c r="B44" s="42"/>
      <c r="C44" s="42"/>
      <c r="D44" s="42"/>
      <c r="E44" s="42"/>
      <c r="F44" s="42"/>
      <c r="G44" s="42" t="s">
        <v>47</v>
      </c>
      <c r="H44" s="136"/>
      <c r="I44" s="52"/>
    </row>
    <row r="45" spans="2:12" ht="13.8" x14ac:dyDescent="0.25">
      <c r="B45" s="124" t="s">
        <v>152</v>
      </c>
      <c r="C45" s="46"/>
      <c r="D45" s="140"/>
      <c r="E45" s="140"/>
      <c r="F45" s="140"/>
      <c r="G45" s="140"/>
      <c r="H45" s="95">
        <f>H30+H35+H39+H43</f>
        <v>18328</v>
      </c>
      <c r="I45" s="95">
        <v>-16549</v>
      </c>
    </row>
    <row r="46" spans="2:12" ht="13.8" x14ac:dyDescent="0.25">
      <c r="B46" s="124" t="s">
        <v>69</v>
      </c>
      <c r="C46" s="46"/>
      <c r="D46" s="46"/>
      <c r="E46" s="46"/>
      <c r="F46" s="144"/>
      <c r="G46" s="46"/>
      <c r="H46" s="52">
        <f>I48</f>
        <v>14715</v>
      </c>
      <c r="I46" s="52">
        <v>31340</v>
      </c>
    </row>
    <row r="47" spans="2:12" x14ac:dyDescent="0.25">
      <c r="B47" s="127"/>
      <c r="C47" s="125" t="s">
        <v>150</v>
      </c>
      <c r="D47" s="42"/>
      <c r="E47" s="42"/>
      <c r="F47" s="42"/>
      <c r="G47" s="42"/>
      <c r="H47" s="52">
        <f>Remeasurement!B17-Remeasurement!C17</f>
        <v>-38</v>
      </c>
      <c r="I47" s="52">
        <v>-76</v>
      </c>
    </row>
    <row r="48" spans="2:12" ht="14.4" thickBot="1" x14ac:dyDescent="0.3">
      <c r="B48" s="145" t="s">
        <v>70</v>
      </c>
      <c r="C48" s="146"/>
      <c r="D48" s="146"/>
      <c r="E48" s="146"/>
      <c r="F48" s="147"/>
      <c r="G48" s="146"/>
      <c r="H48" s="148">
        <f>SUM(H45:H47)</f>
        <v>33005</v>
      </c>
      <c r="I48" s="148">
        <v>14715</v>
      </c>
    </row>
    <row r="49" spans="2:9" ht="16.2" thickTop="1" x14ac:dyDescent="0.3">
      <c r="B49" s="149"/>
      <c r="C49" s="149"/>
      <c r="D49" s="149"/>
      <c r="E49" s="149"/>
      <c r="F49" s="118"/>
      <c r="G49" s="149"/>
      <c r="H49" s="28"/>
      <c r="I49" s="28"/>
    </row>
    <row r="50" spans="2:9" ht="15.6" x14ac:dyDescent="0.3">
      <c r="B50" s="149"/>
      <c r="C50" s="149"/>
      <c r="D50" s="149"/>
      <c r="E50" s="149"/>
      <c r="F50" s="118"/>
      <c r="G50" s="149"/>
      <c r="H50" s="28"/>
      <c r="I50" s="55"/>
    </row>
    <row r="51" spans="2:9" ht="15.6" x14ac:dyDescent="0.3">
      <c r="B51" s="149"/>
      <c r="C51" s="149"/>
      <c r="D51" s="149"/>
      <c r="E51" s="149"/>
      <c r="F51" s="118"/>
      <c r="G51" s="149"/>
      <c r="H51" s="55"/>
      <c r="I51" s="55"/>
    </row>
    <row r="52" spans="2:9" ht="15.6" x14ac:dyDescent="0.3">
      <c r="B52" s="113"/>
      <c r="C52" s="113"/>
      <c r="D52" s="113"/>
      <c r="E52" s="113"/>
      <c r="F52" s="150"/>
      <c r="G52" s="113"/>
      <c r="H52" s="151"/>
      <c r="I52" s="152"/>
    </row>
    <row r="53" spans="2:9" ht="15.6" x14ac:dyDescent="0.3">
      <c r="B53" s="113"/>
      <c r="C53" s="113"/>
      <c r="D53" s="113"/>
      <c r="E53" s="113"/>
      <c r="F53" s="150"/>
      <c r="G53" s="113"/>
      <c r="H53" s="132"/>
      <c r="I53" s="52"/>
    </row>
    <row r="54" spans="2:9" ht="15.6" x14ac:dyDescent="0.3">
      <c r="B54" s="113"/>
      <c r="C54" s="113"/>
      <c r="D54" s="113"/>
      <c r="E54" s="113"/>
      <c r="F54" s="150"/>
      <c r="G54" s="113"/>
      <c r="H54" s="151"/>
      <c r="I54" s="152"/>
    </row>
    <row r="55" spans="2:9" ht="15.6" x14ac:dyDescent="0.3">
      <c r="B55" s="113"/>
      <c r="C55" s="113"/>
      <c r="D55" s="113"/>
      <c r="E55" s="113"/>
      <c r="F55" s="150"/>
      <c r="G55" s="113"/>
      <c r="H55" s="151"/>
      <c r="I55" s="152"/>
    </row>
    <row r="56" spans="2:9" ht="15.6" x14ac:dyDescent="0.3">
      <c r="B56" s="113"/>
      <c r="C56" s="113"/>
      <c r="D56" s="113"/>
      <c r="E56" s="113"/>
      <c r="F56" s="150"/>
      <c r="G56" s="113"/>
      <c r="H56" s="152"/>
      <c r="I56" s="152"/>
    </row>
    <row r="57" spans="2:9" ht="15.6" x14ac:dyDescent="0.3">
      <c r="B57" s="113"/>
      <c r="C57" s="113"/>
      <c r="D57" s="113"/>
      <c r="E57" s="113"/>
      <c r="F57" s="150"/>
      <c r="G57" s="113"/>
      <c r="H57" s="152"/>
      <c r="I57" s="152"/>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
  <sheetViews>
    <sheetView workbookViewId="0">
      <selection activeCell="I20" sqref="I20"/>
    </sheetView>
  </sheetViews>
  <sheetFormatPr defaultColWidth="9.109375" defaultRowHeight="13.2" x14ac:dyDescent="0.25"/>
  <cols>
    <col min="1" max="1" width="43.109375" style="173" customWidth="1"/>
    <col min="2" max="3" width="13" style="173" customWidth="1"/>
    <col min="4" max="5" width="11.5546875" style="173" customWidth="1"/>
    <col min="6" max="6" width="15.33203125" style="173" customWidth="1"/>
    <col min="7" max="16384" width="9.109375" style="173"/>
  </cols>
  <sheetData>
    <row r="1" spans="1:12" ht="13.8" x14ac:dyDescent="0.25">
      <c r="A1" s="172" t="s">
        <v>0</v>
      </c>
    </row>
    <row r="2" spans="1:12" x14ac:dyDescent="0.25">
      <c r="A2" s="174" t="s">
        <v>74</v>
      </c>
    </row>
    <row r="3" spans="1:12" x14ac:dyDescent="0.25">
      <c r="A3" s="174"/>
    </row>
    <row r="4" spans="1:12" x14ac:dyDescent="0.25">
      <c r="A4" s="175" t="s">
        <v>71</v>
      </c>
    </row>
    <row r="5" spans="1:12" x14ac:dyDescent="0.25">
      <c r="A5" s="174"/>
    </row>
    <row r="6" spans="1:12" x14ac:dyDescent="0.25">
      <c r="A6" s="176" t="s">
        <v>75</v>
      </c>
    </row>
    <row r="7" spans="1:12" x14ac:dyDescent="0.25">
      <c r="A7" s="174"/>
    </row>
    <row r="8" spans="1:12" ht="31.5" customHeight="1" x14ac:dyDescent="0.25">
      <c r="A8" s="235" t="s">
        <v>76</v>
      </c>
      <c r="B8" s="235"/>
      <c r="C8" s="235"/>
      <c r="D8" s="235"/>
      <c r="E8" s="235"/>
    </row>
    <row r="9" spans="1:12" x14ac:dyDescent="0.25">
      <c r="A9" s="174"/>
    </row>
    <row r="10" spans="1:12" ht="27.75" customHeight="1" x14ac:dyDescent="0.25">
      <c r="A10" s="235" t="s">
        <v>77</v>
      </c>
      <c r="B10" s="235"/>
      <c r="C10" s="235"/>
      <c r="D10" s="235"/>
      <c r="E10" s="235"/>
    </row>
    <row r="11" spans="1:12" x14ac:dyDescent="0.25">
      <c r="A11" s="174"/>
    </row>
    <row r="12" spans="1:12" ht="110.25" customHeight="1" x14ac:dyDescent="0.25">
      <c r="A12" s="235" t="s">
        <v>78</v>
      </c>
      <c r="B12" s="235"/>
      <c r="C12" s="235"/>
      <c r="D12" s="235"/>
      <c r="E12" s="235"/>
      <c r="F12" s="177"/>
      <c r="G12" s="177"/>
      <c r="H12" s="177"/>
      <c r="I12" s="177"/>
      <c r="J12" s="177"/>
      <c r="K12" s="177"/>
      <c r="L12" s="177"/>
    </row>
    <row r="13" spans="1:12" x14ac:dyDescent="0.25">
      <c r="A13" s="174"/>
    </row>
    <row r="14" spans="1:12" x14ac:dyDescent="0.25">
      <c r="A14" s="174"/>
    </row>
    <row r="15" spans="1:12" x14ac:dyDescent="0.25">
      <c r="A15" s="176" t="s">
        <v>79</v>
      </c>
    </row>
    <row r="16" spans="1:12" x14ac:dyDescent="0.25">
      <c r="A16" s="178"/>
    </row>
    <row r="17" spans="1:4" x14ac:dyDescent="0.25">
      <c r="A17" s="174" t="s">
        <v>80</v>
      </c>
    </row>
    <row r="18" spans="1:4" x14ac:dyDescent="0.25">
      <c r="A18" s="179"/>
    </row>
    <row r="19" spans="1:4" x14ac:dyDescent="0.25">
      <c r="A19" s="178" t="s">
        <v>81</v>
      </c>
    </row>
    <row r="20" spans="1:4" x14ac:dyDescent="0.25">
      <c r="A20" s="178"/>
      <c r="B20" s="180"/>
      <c r="C20" s="180"/>
      <c r="D20" s="180"/>
    </row>
    <row r="21" spans="1:4" ht="36.75" customHeight="1" x14ac:dyDescent="0.25">
      <c r="A21" s="181" t="s">
        <v>82</v>
      </c>
      <c r="B21" s="182" t="s">
        <v>83</v>
      </c>
      <c r="C21" s="182" t="s">
        <v>84</v>
      </c>
      <c r="D21" s="180"/>
    </row>
    <row r="22" spans="1:4" x14ac:dyDescent="0.25">
      <c r="A22" s="183" t="s">
        <v>85</v>
      </c>
      <c r="B22" s="184">
        <f>B38</f>
        <v>28318</v>
      </c>
      <c r="C22" s="184">
        <v>9817</v>
      </c>
      <c r="D22" s="180"/>
    </row>
    <row r="23" spans="1:4" x14ac:dyDescent="0.25">
      <c r="A23" s="183" t="s">
        <v>86</v>
      </c>
      <c r="B23" s="185">
        <f>B49</f>
        <v>7736</v>
      </c>
      <c r="C23" s="185">
        <v>-970</v>
      </c>
      <c r="D23" s="180"/>
    </row>
    <row r="24" spans="1:4" x14ac:dyDescent="0.25">
      <c r="A24" s="186" t="s">
        <v>87</v>
      </c>
      <c r="B24" s="185">
        <f>B58</f>
        <v>-45440</v>
      </c>
      <c r="C24" s="185">
        <v>-60879</v>
      </c>
      <c r="D24" s="180"/>
    </row>
    <row r="25" spans="1:4" x14ac:dyDescent="0.25">
      <c r="A25" s="186" t="s">
        <v>88</v>
      </c>
      <c r="B25" s="184">
        <f>B67</f>
        <v>-54898</v>
      </c>
      <c r="C25" s="184">
        <v>-51265</v>
      </c>
      <c r="D25" s="180"/>
    </row>
    <row r="26" spans="1:4" x14ac:dyDescent="0.25">
      <c r="A26" s="187" t="s">
        <v>89</v>
      </c>
      <c r="B26" s="188">
        <f>SUM(B22:B25)</f>
        <v>-64284</v>
      </c>
      <c r="C26" s="188">
        <f>SUM(C22:C25)</f>
        <v>-103297</v>
      </c>
      <c r="D26" s="180"/>
    </row>
    <row r="27" spans="1:4" x14ac:dyDescent="0.25">
      <c r="A27" s="178"/>
      <c r="B27" s="184"/>
      <c r="C27" s="184"/>
      <c r="D27" s="180"/>
    </row>
    <row r="28" spans="1:4" x14ac:dyDescent="0.25">
      <c r="A28" s="178"/>
      <c r="B28" s="185"/>
      <c r="C28" s="185"/>
      <c r="D28" s="180"/>
    </row>
    <row r="29" spans="1:4" x14ac:dyDescent="0.25">
      <c r="A29" s="178" t="s">
        <v>90</v>
      </c>
      <c r="B29" s="180"/>
      <c r="C29" s="180"/>
      <c r="D29" s="180"/>
    </row>
    <row r="30" spans="1:4" x14ac:dyDescent="0.25">
      <c r="A30" s="178"/>
      <c r="B30" s="180"/>
      <c r="C30" s="180"/>
      <c r="D30" s="180"/>
    </row>
    <row r="31" spans="1:4" ht="24" x14ac:dyDescent="0.25">
      <c r="A31" s="189" t="s">
        <v>82</v>
      </c>
      <c r="B31" s="182" t="s">
        <v>83</v>
      </c>
      <c r="C31" s="180"/>
      <c r="D31" s="180"/>
    </row>
    <row r="32" spans="1:4" x14ac:dyDescent="0.25">
      <c r="A32" s="190" t="s">
        <v>91</v>
      </c>
      <c r="B32" s="185">
        <v>9817</v>
      </c>
      <c r="C32" s="180"/>
      <c r="D32" s="180"/>
    </row>
    <row r="33" spans="1:4" x14ac:dyDescent="0.25">
      <c r="A33" s="190" t="s">
        <v>92</v>
      </c>
      <c r="B33" s="185">
        <v>149751</v>
      </c>
      <c r="C33" s="180"/>
      <c r="D33" s="180"/>
    </row>
    <row r="34" spans="1:4" x14ac:dyDescent="0.25">
      <c r="A34" s="190" t="s">
        <v>93</v>
      </c>
      <c r="B34" s="184">
        <v>-128140</v>
      </c>
      <c r="C34" s="180"/>
      <c r="D34" s="180"/>
    </row>
    <row r="35" spans="1:4" x14ac:dyDescent="0.25">
      <c r="A35" s="190" t="s">
        <v>94</v>
      </c>
      <c r="B35" s="185">
        <v>-719</v>
      </c>
      <c r="C35" s="180"/>
      <c r="D35" s="180"/>
    </row>
    <row r="36" spans="1:4" x14ac:dyDescent="0.25">
      <c r="A36" s="191" t="s">
        <v>95</v>
      </c>
      <c r="B36" s="185">
        <v>543</v>
      </c>
      <c r="C36" s="180"/>
      <c r="D36" s="180"/>
    </row>
    <row r="37" spans="1:4" x14ac:dyDescent="0.25">
      <c r="A37" s="189" t="s">
        <v>96</v>
      </c>
      <c r="B37" s="192">
        <v>-2934</v>
      </c>
      <c r="C37" s="180"/>
      <c r="D37" s="180"/>
    </row>
    <row r="38" spans="1:4" x14ac:dyDescent="0.25">
      <c r="A38" s="193" t="s">
        <v>97</v>
      </c>
      <c r="B38" s="194">
        <f>SUM(B32:B37)</f>
        <v>28318</v>
      </c>
      <c r="C38" s="180"/>
    </row>
    <row r="39" spans="1:4" x14ac:dyDescent="0.25">
      <c r="A39" s="178"/>
      <c r="B39" s="180"/>
      <c r="C39" s="180"/>
    </row>
    <row r="40" spans="1:4" x14ac:dyDescent="0.25">
      <c r="A40" s="178"/>
      <c r="B40" s="180"/>
      <c r="C40" s="180"/>
    </row>
    <row r="41" spans="1:4" x14ac:dyDescent="0.25">
      <c r="A41" s="178"/>
      <c r="B41" s="180"/>
      <c r="C41" s="180"/>
    </row>
    <row r="42" spans="1:4" x14ac:dyDescent="0.25">
      <c r="A42" s="178"/>
      <c r="B42" s="180"/>
      <c r="C42" s="180"/>
    </row>
    <row r="43" spans="1:4" x14ac:dyDescent="0.25">
      <c r="A43" s="178" t="s">
        <v>98</v>
      </c>
      <c r="B43" s="180"/>
      <c r="C43" s="180"/>
    </row>
    <row r="44" spans="1:4" x14ac:dyDescent="0.25">
      <c r="A44" s="190"/>
      <c r="B44" s="180"/>
      <c r="C44" s="180"/>
    </row>
    <row r="45" spans="1:4" ht="24" x14ac:dyDescent="0.25">
      <c r="A45" s="189" t="s">
        <v>82</v>
      </c>
      <c r="B45" s="182" t="s">
        <v>83</v>
      </c>
      <c r="C45" s="180"/>
    </row>
    <row r="46" spans="1:4" x14ac:dyDescent="0.25">
      <c r="A46" s="190" t="s">
        <v>99</v>
      </c>
      <c r="B46" s="185">
        <v>-970</v>
      </c>
      <c r="C46" s="180"/>
    </row>
    <row r="47" spans="1:4" x14ac:dyDescent="0.25">
      <c r="A47" s="190" t="s">
        <v>16</v>
      </c>
      <c r="B47" s="185">
        <v>11819</v>
      </c>
      <c r="C47" s="180"/>
    </row>
    <row r="48" spans="1:4" x14ac:dyDescent="0.25">
      <c r="A48" s="189" t="s">
        <v>100</v>
      </c>
      <c r="B48" s="192">
        <v>-3113</v>
      </c>
      <c r="C48" s="180"/>
    </row>
    <row r="49" spans="1:4" x14ac:dyDescent="0.25">
      <c r="A49" s="193" t="s">
        <v>97</v>
      </c>
      <c r="B49" s="194">
        <f>SUM(B46:B48)</f>
        <v>7736</v>
      </c>
      <c r="C49" s="180"/>
    </row>
    <row r="50" spans="1:4" x14ac:dyDescent="0.25">
      <c r="A50" s="190"/>
      <c r="B50" s="180"/>
      <c r="C50" s="180"/>
    </row>
    <row r="51" spans="1:4" x14ac:dyDescent="0.25">
      <c r="A51" s="178"/>
      <c r="B51" s="180"/>
      <c r="C51" s="180"/>
    </row>
    <row r="52" spans="1:4" x14ac:dyDescent="0.25">
      <c r="A52" s="178" t="s">
        <v>101</v>
      </c>
      <c r="B52" s="180"/>
      <c r="C52" s="180"/>
    </row>
    <row r="53" spans="1:4" x14ac:dyDescent="0.25">
      <c r="A53" s="178"/>
      <c r="B53" s="180"/>
      <c r="C53" s="180"/>
    </row>
    <row r="54" spans="1:4" ht="24" x14ac:dyDescent="0.25">
      <c r="A54" s="189" t="s">
        <v>82</v>
      </c>
      <c r="B54" s="182" t="s">
        <v>83</v>
      </c>
      <c r="C54" s="180"/>
    </row>
    <row r="55" spans="1:4" x14ac:dyDescent="0.25">
      <c r="A55" s="190" t="s">
        <v>99</v>
      </c>
      <c r="B55" s="185">
        <v>-60879</v>
      </c>
      <c r="C55" s="180"/>
    </row>
    <row r="56" spans="1:4" x14ac:dyDescent="0.25">
      <c r="A56" s="190" t="s">
        <v>17</v>
      </c>
      <c r="B56" s="185">
        <v>34662</v>
      </c>
      <c r="C56" s="180"/>
    </row>
    <row r="57" spans="1:4" x14ac:dyDescent="0.25">
      <c r="A57" s="189" t="s">
        <v>102</v>
      </c>
      <c r="B57" s="192">
        <v>-19223</v>
      </c>
      <c r="C57" s="180"/>
    </row>
    <row r="58" spans="1:4" x14ac:dyDescent="0.25">
      <c r="A58" s="193" t="s">
        <v>89</v>
      </c>
      <c r="B58" s="194">
        <f>SUM(B55:B57)</f>
        <v>-45440</v>
      </c>
      <c r="C58" s="180"/>
    </row>
    <row r="59" spans="1:4" x14ac:dyDescent="0.25">
      <c r="A59" s="178"/>
      <c r="B59" s="180"/>
      <c r="C59" s="180"/>
    </row>
    <row r="60" spans="1:4" x14ac:dyDescent="0.25">
      <c r="A60" s="178"/>
      <c r="B60" s="180"/>
      <c r="C60" s="180"/>
    </row>
    <row r="61" spans="1:4" x14ac:dyDescent="0.25">
      <c r="A61" s="178" t="s">
        <v>103</v>
      </c>
      <c r="B61" s="180"/>
      <c r="C61" s="180"/>
      <c r="D61" s="180"/>
    </row>
    <row r="62" spans="1:4" x14ac:dyDescent="0.25">
      <c r="A62" s="190"/>
      <c r="B62" s="180"/>
      <c r="C62" s="180"/>
      <c r="D62" s="180"/>
    </row>
    <row r="63" spans="1:4" ht="24" x14ac:dyDescent="0.25">
      <c r="A63" s="189" t="s">
        <v>82</v>
      </c>
      <c r="B63" s="182" t="s">
        <v>83</v>
      </c>
      <c r="C63" s="180"/>
      <c r="D63" s="180"/>
    </row>
    <row r="64" spans="1:4" x14ac:dyDescent="0.25">
      <c r="A64" s="190" t="s">
        <v>104</v>
      </c>
      <c r="B64" s="185">
        <v>-51265</v>
      </c>
      <c r="C64" s="180"/>
      <c r="D64" s="180"/>
    </row>
    <row r="65" spans="1:5" x14ac:dyDescent="0.25">
      <c r="A65" s="190" t="s">
        <v>96</v>
      </c>
      <c r="B65" s="185">
        <v>2934</v>
      </c>
      <c r="C65" s="180"/>
      <c r="D65" s="180"/>
    </row>
    <row r="66" spans="1:5" x14ac:dyDescent="0.25">
      <c r="A66" s="189" t="s">
        <v>105</v>
      </c>
      <c r="B66" s="192">
        <v>-6567</v>
      </c>
      <c r="C66" s="180"/>
      <c r="D66" s="180"/>
    </row>
    <row r="67" spans="1:5" x14ac:dyDescent="0.25">
      <c r="A67" s="193" t="s">
        <v>89</v>
      </c>
      <c r="B67" s="194">
        <f>SUM(B64:B66)</f>
        <v>-54898</v>
      </c>
      <c r="C67" s="180"/>
      <c r="D67" s="180"/>
    </row>
    <row r="68" spans="1:5" x14ac:dyDescent="0.25">
      <c r="A68" s="179"/>
    </row>
    <row r="69" spans="1:5" x14ac:dyDescent="0.25">
      <c r="A69" s="179"/>
    </row>
    <row r="70" spans="1:5" x14ac:dyDescent="0.25">
      <c r="A70" s="176" t="s">
        <v>106</v>
      </c>
    </row>
    <row r="72" spans="1:5" x14ac:dyDescent="0.25">
      <c r="A72" s="178" t="s">
        <v>107</v>
      </c>
    </row>
    <row r="73" spans="1:5" x14ac:dyDescent="0.25">
      <c r="A73" s="174"/>
    </row>
    <row r="74" spans="1:5" ht="60" customHeight="1" x14ac:dyDescent="0.25">
      <c r="A74" s="235" t="s">
        <v>108</v>
      </c>
      <c r="B74" s="235"/>
      <c r="C74" s="235"/>
      <c r="D74" s="235"/>
      <c r="E74" s="235"/>
    </row>
    <row r="75" spans="1:5" x14ac:dyDescent="0.25">
      <c r="A75" s="174"/>
    </row>
    <row r="76" spans="1:5" x14ac:dyDescent="0.25">
      <c r="A76" s="178" t="s">
        <v>109</v>
      </c>
    </row>
    <row r="77" spans="1:5" x14ac:dyDescent="0.25">
      <c r="A77" s="174"/>
    </row>
    <row r="78" spans="1:5" ht="69.75" customHeight="1" x14ac:dyDescent="0.25">
      <c r="A78" s="235" t="s">
        <v>110</v>
      </c>
      <c r="B78" s="235"/>
      <c r="C78" s="235"/>
      <c r="D78" s="235"/>
      <c r="E78" s="235"/>
    </row>
    <row r="79" spans="1:5" x14ac:dyDescent="0.25">
      <c r="A79" s="174"/>
    </row>
    <row r="80" spans="1:5" ht="12.75" customHeight="1" x14ac:dyDescent="0.25">
      <c r="A80" s="177"/>
      <c r="B80" s="177"/>
      <c r="C80" s="177"/>
      <c r="D80" s="177"/>
      <c r="E80" s="177"/>
    </row>
    <row r="81" spans="1:5" ht="12.75" customHeight="1" x14ac:dyDescent="0.25">
      <c r="A81" s="177"/>
      <c r="B81" s="177"/>
      <c r="C81" s="177"/>
      <c r="D81" s="177"/>
      <c r="E81" s="177"/>
    </row>
    <row r="82" spans="1:5" ht="12.75" customHeight="1" x14ac:dyDescent="0.25">
      <c r="A82" s="177"/>
      <c r="B82" s="177"/>
      <c r="C82" s="177"/>
      <c r="D82" s="177"/>
      <c r="E82" s="177"/>
    </row>
    <row r="83" spans="1:5" ht="12.75" customHeight="1" x14ac:dyDescent="0.25">
      <c r="A83" s="177"/>
      <c r="B83" s="177"/>
      <c r="C83" s="177"/>
      <c r="D83" s="177"/>
      <c r="E83" s="177"/>
    </row>
    <row r="84" spans="1:5" x14ac:dyDescent="0.25">
      <c r="A84" s="174"/>
    </row>
    <row r="85" spans="1:5" hidden="1" x14ac:dyDescent="0.25">
      <c r="A85" s="178" t="s">
        <v>111</v>
      </c>
    </row>
    <row r="86" spans="1:5" hidden="1" x14ac:dyDescent="0.25">
      <c r="A86" s="178"/>
    </row>
    <row r="87" spans="1:5" hidden="1" x14ac:dyDescent="0.25">
      <c r="A87" s="234" t="s">
        <v>112</v>
      </c>
      <c r="B87" s="234"/>
      <c r="C87" s="234"/>
      <c r="D87" s="234"/>
      <c r="E87" s="234"/>
    </row>
    <row r="88" spans="1:5" hidden="1" x14ac:dyDescent="0.25">
      <c r="A88" s="195"/>
    </row>
    <row r="89" spans="1:5" ht="57.6" hidden="1" x14ac:dyDescent="0.25">
      <c r="A89" s="196"/>
      <c r="B89" s="197" t="s">
        <v>113</v>
      </c>
      <c r="C89" s="197" t="s">
        <v>100</v>
      </c>
      <c r="D89" s="197" t="s">
        <v>114</v>
      </c>
      <c r="E89" s="197" t="s">
        <v>94</v>
      </c>
    </row>
    <row r="90" spans="1:5" hidden="1" x14ac:dyDescent="0.25">
      <c r="A90" s="198" t="s">
        <v>115</v>
      </c>
      <c r="B90" s="199">
        <v>2015</v>
      </c>
      <c r="C90" s="199">
        <v>2015</v>
      </c>
      <c r="D90" s="199">
        <v>2015</v>
      </c>
      <c r="E90" s="200">
        <v>2015</v>
      </c>
    </row>
    <row r="91" spans="1:5" hidden="1" x14ac:dyDescent="0.25">
      <c r="A91" s="198" t="s">
        <v>82</v>
      </c>
      <c r="B91" s="199" t="s">
        <v>3</v>
      </c>
      <c r="C91" s="199" t="s">
        <v>3</v>
      </c>
      <c r="D91" s="199" t="s">
        <v>3</v>
      </c>
      <c r="E91" s="200" t="s">
        <v>3</v>
      </c>
    </row>
    <row r="92" spans="1:5" hidden="1" x14ac:dyDescent="0.25">
      <c r="A92" s="190" t="s">
        <v>116</v>
      </c>
      <c r="B92" s="201">
        <v>25501</v>
      </c>
      <c r="C92" s="202">
        <v>695</v>
      </c>
      <c r="D92" s="202">
        <v>594</v>
      </c>
      <c r="E92" s="203">
        <v>51</v>
      </c>
    </row>
    <row r="93" spans="1:5" hidden="1" x14ac:dyDescent="0.25">
      <c r="A93" s="190" t="s">
        <v>117</v>
      </c>
      <c r="B93" s="201">
        <v>3727</v>
      </c>
      <c r="C93" s="202" t="s">
        <v>118</v>
      </c>
      <c r="D93" s="202">
        <v>343</v>
      </c>
      <c r="E93" s="203" t="s">
        <v>118</v>
      </c>
    </row>
    <row r="94" spans="1:5" hidden="1" x14ac:dyDescent="0.25">
      <c r="A94" s="190" t="s">
        <v>119</v>
      </c>
      <c r="B94" s="201">
        <v>5406</v>
      </c>
      <c r="C94" s="202">
        <v>207</v>
      </c>
      <c r="D94" s="201">
        <v>3776</v>
      </c>
      <c r="E94" s="203">
        <v>260</v>
      </c>
    </row>
    <row r="95" spans="1:5" hidden="1" x14ac:dyDescent="0.25">
      <c r="A95" s="190" t="s">
        <v>120</v>
      </c>
      <c r="B95" s="202">
        <v>729</v>
      </c>
      <c r="C95" s="202" t="s">
        <v>118</v>
      </c>
      <c r="D95" s="202">
        <v>5</v>
      </c>
      <c r="E95" s="203" t="s">
        <v>118</v>
      </c>
    </row>
    <row r="96" spans="1:5" hidden="1" x14ac:dyDescent="0.25">
      <c r="A96" s="190" t="s">
        <v>121</v>
      </c>
      <c r="B96" s="201">
        <v>4126</v>
      </c>
      <c r="C96" s="202">
        <v>52</v>
      </c>
      <c r="D96" s="202">
        <v>49</v>
      </c>
      <c r="E96" s="203">
        <v>1</v>
      </c>
    </row>
    <row r="97" spans="1:5" hidden="1" x14ac:dyDescent="0.25">
      <c r="A97" s="190" t="s">
        <v>122</v>
      </c>
      <c r="B97" s="201">
        <v>4053</v>
      </c>
      <c r="C97" s="202" t="s">
        <v>118</v>
      </c>
      <c r="D97" s="202">
        <v>875</v>
      </c>
      <c r="E97" s="203" t="s">
        <v>118</v>
      </c>
    </row>
    <row r="98" spans="1:5" hidden="1" x14ac:dyDescent="0.25">
      <c r="A98" s="189" t="s">
        <v>123</v>
      </c>
      <c r="B98" s="204">
        <v>399</v>
      </c>
      <c r="C98" s="204" t="s">
        <v>118</v>
      </c>
      <c r="D98" s="204">
        <v>279</v>
      </c>
      <c r="E98" s="205" t="s">
        <v>118</v>
      </c>
    </row>
    <row r="99" spans="1:5" hidden="1" x14ac:dyDescent="0.25">
      <c r="A99" s="193" t="s">
        <v>124</v>
      </c>
      <c r="B99" s="206">
        <v>43941</v>
      </c>
      <c r="C99" s="207">
        <v>954</v>
      </c>
      <c r="D99" s="206">
        <v>5921</v>
      </c>
      <c r="E99" s="208">
        <v>312</v>
      </c>
    </row>
    <row r="100" spans="1:5" hidden="1" x14ac:dyDescent="0.25">
      <c r="A100" s="179"/>
    </row>
    <row r="101" spans="1:5" hidden="1" x14ac:dyDescent="0.25">
      <c r="A101" s="190" t="s">
        <v>125</v>
      </c>
    </row>
    <row r="102" spans="1:5" hidden="1" x14ac:dyDescent="0.25">
      <c r="A102" s="190"/>
    </row>
    <row r="103" spans="1:5" ht="57.6" hidden="1" x14ac:dyDescent="0.25">
      <c r="A103" s="196"/>
      <c r="B103" s="197" t="s">
        <v>113</v>
      </c>
      <c r="C103" s="197" t="s">
        <v>100</v>
      </c>
      <c r="D103" s="197" t="s">
        <v>114</v>
      </c>
      <c r="E103" s="197" t="s">
        <v>94</v>
      </c>
    </row>
    <row r="104" spans="1:5" hidden="1" x14ac:dyDescent="0.25">
      <c r="A104" s="198" t="s">
        <v>115</v>
      </c>
      <c r="B104" s="199">
        <v>2014</v>
      </c>
      <c r="C104" s="199">
        <v>2014</v>
      </c>
      <c r="D104" s="199">
        <v>2014</v>
      </c>
      <c r="E104" s="200">
        <v>2014</v>
      </c>
    </row>
    <row r="105" spans="1:5" hidden="1" x14ac:dyDescent="0.25">
      <c r="A105" s="198" t="s">
        <v>82</v>
      </c>
      <c r="B105" s="199" t="s">
        <v>3</v>
      </c>
      <c r="C105" s="199" t="s">
        <v>3</v>
      </c>
      <c r="D105" s="199" t="s">
        <v>3</v>
      </c>
      <c r="E105" s="200" t="s">
        <v>3</v>
      </c>
    </row>
    <row r="106" spans="1:5" hidden="1" x14ac:dyDescent="0.25">
      <c r="A106" s="190" t="s">
        <v>116</v>
      </c>
      <c r="B106" s="201">
        <v>29258</v>
      </c>
      <c r="C106" s="202">
        <v>521</v>
      </c>
      <c r="D106" s="202">
        <v>628</v>
      </c>
      <c r="E106" s="203" t="s">
        <v>118</v>
      </c>
    </row>
    <row r="107" spans="1:5" hidden="1" x14ac:dyDescent="0.25">
      <c r="A107" s="190" t="s">
        <v>117</v>
      </c>
      <c r="B107" s="201">
        <v>3495</v>
      </c>
      <c r="C107" s="202" t="s">
        <v>118</v>
      </c>
      <c r="D107" s="202">
        <v>184</v>
      </c>
      <c r="E107" s="203" t="s">
        <v>118</v>
      </c>
    </row>
    <row r="108" spans="1:5" hidden="1" x14ac:dyDescent="0.25">
      <c r="A108" s="190" t="s">
        <v>119</v>
      </c>
      <c r="B108" s="201">
        <v>2985</v>
      </c>
      <c r="C108" s="202">
        <v>108</v>
      </c>
      <c r="D108" s="201">
        <v>4312</v>
      </c>
      <c r="E108" s="203" t="s">
        <v>118</v>
      </c>
    </row>
    <row r="109" spans="1:5" hidden="1" x14ac:dyDescent="0.25">
      <c r="A109" s="190" t="s">
        <v>120</v>
      </c>
      <c r="B109" s="202">
        <v>763</v>
      </c>
      <c r="C109" s="202" t="s">
        <v>118</v>
      </c>
      <c r="D109" s="202">
        <v>5</v>
      </c>
      <c r="E109" s="203" t="s">
        <v>118</v>
      </c>
    </row>
    <row r="110" spans="1:5" hidden="1" x14ac:dyDescent="0.25">
      <c r="A110" s="190" t="s">
        <v>121</v>
      </c>
      <c r="B110" s="201">
        <v>4244</v>
      </c>
      <c r="C110" s="202">
        <v>32</v>
      </c>
      <c r="D110" s="202">
        <v>50</v>
      </c>
      <c r="E110" s="203" t="s">
        <v>118</v>
      </c>
    </row>
    <row r="111" spans="1:5" hidden="1" x14ac:dyDescent="0.25">
      <c r="A111" s="190" t="s">
        <v>122</v>
      </c>
      <c r="B111" s="201">
        <v>4265</v>
      </c>
      <c r="C111" s="202" t="s">
        <v>118</v>
      </c>
      <c r="D111" s="202">
        <v>977</v>
      </c>
      <c r="E111" s="203" t="s">
        <v>118</v>
      </c>
    </row>
    <row r="112" spans="1:5" hidden="1" x14ac:dyDescent="0.25">
      <c r="A112" s="189" t="s">
        <v>123</v>
      </c>
      <c r="B112" s="204">
        <v>404</v>
      </c>
      <c r="C112" s="204" t="s">
        <v>118</v>
      </c>
      <c r="D112" s="204">
        <v>324</v>
      </c>
      <c r="E112" s="205" t="s">
        <v>118</v>
      </c>
    </row>
    <row r="113" spans="1:5" hidden="1" x14ac:dyDescent="0.25">
      <c r="A113" s="193" t="s">
        <v>124</v>
      </c>
      <c r="B113" s="206">
        <v>45414</v>
      </c>
      <c r="C113" s="207">
        <v>661</v>
      </c>
      <c r="D113" s="206">
        <v>6480</v>
      </c>
      <c r="E113" s="208" t="s">
        <v>118</v>
      </c>
    </row>
    <row r="114" spans="1:5" hidden="1" x14ac:dyDescent="0.25">
      <c r="A114" s="195"/>
    </row>
    <row r="115" spans="1:5" hidden="1" x14ac:dyDescent="0.25">
      <c r="A115" s="195"/>
    </row>
    <row r="116" spans="1:5" x14ac:dyDescent="0.25">
      <c r="A116" s="209"/>
    </row>
    <row r="117" spans="1:5" x14ac:dyDescent="0.25">
      <c r="A117" s="195"/>
    </row>
  </sheetData>
  <mergeCells count="6">
    <mergeCell ref="A87:E87"/>
    <mergeCell ref="A8:E8"/>
    <mergeCell ref="A10:E10"/>
    <mergeCell ref="A12:E12"/>
    <mergeCell ref="A74:E74"/>
    <mergeCell ref="A78:E7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vt:lpstr>
      <vt:lpstr>Income Sheet</vt:lpstr>
      <vt:lpstr>Remeasurement</vt:lpstr>
      <vt:lpstr>Change in Net Debt</vt:lpstr>
      <vt:lpstr>Cash Flow</vt:lpstr>
      <vt:lpstr>Notes</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Nicholson, Susan</cp:lastModifiedBy>
  <cp:lastPrinted>2017-03-17T14:36:34Z</cp:lastPrinted>
  <dcterms:created xsi:type="dcterms:W3CDTF">2015-03-25T13:01:23Z</dcterms:created>
  <dcterms:modified xsi:type="dcterms:W3CDTF">2017-03-17T15:02:06Z</dcterms:modified>
</cp:coreProperties>
</file>