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72" windowWidth="16608" windowHeight="6516" tabRatio="680"/>
  </bookViews>
  <sheets>
    <sheet name="Balance Sheet" sheetId="5" r:id="rId1"/>
    <sheet name="Income Sheet" sheetId="1" r:id="rId2"/>
    <sheet name="Remeasurement" sheetId="2" r:id="rId3"/>
    <sheet name="Change in Net Debt" sheetId="4" r:id="rId4"/>
    <sheet name="Cash Flow" sheetId="3" r:id="rId5"/>
    <sheet name="Quarterly Notes" sheetId="7" state="hidden" r:id="rId6"/>
  </sheets>
  <definedNames>
    <definedName name="_xlnm.Print_Area" localSheetId="0">'Balance Sheet'!$B$1:$E$53</definedName>
    <definedName name="_xlnm.Print_Area" localSheetId="4">'Cash Flow'!$A$1:$I$51</definedName>
    <definedName name="_xlnm.Print_Area" localSheetId="3">'Change in Net Debt'!$A$1:$D$31</definedName>
    <definedName name="_xlnm.Print_Area" localSheetId="1">'Income Sheet'!$B$1:$F$43</definedName>
    <definedName name="_xlnm.Print_Area" localSheetId="5">'Quarterly Notes'!$A$1:$E$96</definedName>
    <definedName name="_xlnm.Print_Area" localSheetId="2">Remeasurement!$A$1:$C$36</definedName>
  </definedNames>
  <calcPr calcId="145621"/>
</workbook>
</file>

<file path=xl/calcChain.xml><?xml version="1.0" encoding="utf-8"?>
<calcChain xmlns="http://schemas.openxmlformats.org/spreadsheetml/2006/main">
  <c r="D11" i="1" l="1"/>
  <c r="D15" i="1"/>
  <c r="D18" i="1"/>
  <c r="H21" i="3"/>
  <c r="H20" i="3"/>
  <c r="H22" i="3"/>
  <c r="D18" i="5"/>
  <c r="D20" i="5"/>
  <c r="D11" i="5"/>
  <c r="D30" i="5" l="1"/>
  <c r="H33" i="3"/>
  <c r="H14" i="3"/>
  <c r="C17" i="4"/>
  <c r="C16" i="4"/>
  <c r="I21" i="3"/>
  <c r="E11" i="5"/>
  <c r="E10" i="5"/>
  <c r="D10" i="5" l="1"/>
  <c r="H38" i="3" l="1"/>
  <c r="H47" i="3"/>
  <c r="H34" i="3" l="1"/>
  <c r="H35" i="3" s="1"/>
  <c r="C22" i="4"/>
  <c r="B17" i="2"/>
  <c r="D13" i="1"/>
  <c r="D32" i="1"/>
  <c r="D27" i="1"/>
  <c r="D36" i="5"/>
  <c r="D35" i="5"/>
  <c r="D32" i="5" l="1"/>
  <c r="C20" i="4"/>
  <c r="D23" i="1" l="1"/>
  <c r="D22" i="1"/>
  <c r="E15" i="5" l="1"/>
  <c r="D15" i="5" l="1"/>
  <c r="D24" i="5" l="1"/>
  <c r="D25" i="5" s="1"/>
  <c r="D14" i="1" l="1"/>
  <c r="E24" i="1" l="1"/>
  <c r="D24" i="1"/>
  <c r="C85" i="7" l="1"/>
  <c r="C76" i="7"/>
  <c r="C37" i="7" l="1"/>
  <c r="B37" i="7"/>
  <c r="C45" i="7" l="1"/>
  <c r="B45" i="7"/>
  <c r="H43" i="3" l="1"/>
  <c r="D20" i="4" l="1"/>
  <c r="I18" i="3" l="1"/>
  <c r="I25" i="3"/>
  <c r="I29" i="3"/>
  <c r="I35" i="3"/>
  <c r="I39" i="3"/>
  <c r="I43" i="3"/>
  <c r="D27" i="5" l="1"/>
  <c r="C53" i="7" l="1"/>
  <c r="B53" i="7" l="1"/>
  <c r="E25" i="5"/>
  <c r="O26" i="3" l="1"/>
  <c r="O18" i="3" l="1"/>
  <c r="O19" i="3"/>
  <c r="O20" i="3"/>
  <c r="O21" i="3"/>
  <c r="O22" i="3"/>
  <c r="O27" i="3"/>
  <c r="O28" i="3"/>
  <c r="O29" i="3"/>
  <c r="O30" i="3"/>
  <c r="O31" i="3"/>
  <c r="O32" i="3"/>
  <c r="O38" i="3"/>
  <c r="O39" i="3"/>
  <c r="O40" i="3"/>
  <c r="O43" i="3"/>
  <c r="O44" i="3"/>
  <c r="O45" i="3"/>
  <c r="N39" i="3"/>
  <c r="N38" i="3"/>
  <c r="N32" i="3"/>
  <c r="N31" i="3"/>
  <c r="N30" i="3"/>
  <c r="N29" i="3"/>
  <c r="N28" i="3"/>
  <c r="N27" i="3"/>
  <c r="N26" i="3"/>
  <c r="P26" i="3" s="1"/>
  <c r="N22" i="3"/>
  <c r="N21" i="3"/>
  <c r="N20" i="3"/>
  <c r="N19" i="3"/>
  <c r="N18" i="3"/>
  <c r="P18" i="3" l="1"/>
  <c r="C25" i="2"/>
  <c r="C27" i="2" s="1"/>
  <c r="O33" i="3" l="1"/>
  <c r="E14" i="1" l="1"/>
  <c r="E29" i="1"/>
  <c r="E17" i="1" l="1"/>
  <c r="B83" i="7"/>
  <c r="C66" i="7"/>
  <c r="P39" i="3"/>
  <c r="H39" i="3"/>
  <c r="P38" i="3"/>
  <c r="P32" i="3"/>
  <c r="P31" i="3"/>
  <c r="P30" i="3"/>
  <c r="P29" i="3"/>
  <c r="H29" i="3"/>
  <c r="P28" i="3"/>
  <c r="P27" i="3"/>
  <c r="H25" i="3"/>
  <c r="P22" i="3"/>
  <c r="P21" i="3"/>
  <c r="P20" i="3"/>
  <c r="P19" i="3"/>
  <c r="H18" i="3"/>
  <c r="B20" i="4"/>
  <c r="B25" i="2"/>
  <c r="D29" i="1"/>
  <c r="C29" i="1"/>
  <c r="B84" i="7"/>
  <c r="C34" i="1"/>
  <c r="B73" i="7"/>
  <c r="C14" i="1"/>
  <c r="E37" i="5"/>
  <c r="E32" i="5"/>
  <c r="O23" i="3"/>
  <c r="N23" i="3"/>
  <c r="E27" i="5" l="1"/>
  <c r="P23" i="3"/>
  <c r="I11" i="3"/>
  <c r="I12" i="3" s="1"/>
  <c r="I30" i="3" s="1"/>
  <c r="I45" i="3" s="1"/>
  <c r="I48" i="3" s="1"/>
  <c r="D13" i="4"/>
  <c r="D24" i="4" s="1"/>
  <c r="D28" i="4" s="1"/>
  <c r="D17" i="1"/>
  <c r="E40" i="1"/>
  <c r="B65" i="7"/>
  <c r="B27" i="2"/>
  <c r="N40" i="3"/>
  <c r="P40" i="3" s="1"/>
  <c r="O35" i="3"/>
  <c r="N35" i="3"/>
  <c r="N33" i="3"/>
  <c r="P33" i="3" s="1"/>
  <c r="D34" i="1"/>
  <c r="B85" i="7"/>
  <c r="B64" i="7" s="1"/>
  <c r="B75" i="7"/>
  <c r="B76" i="7" s="1"/>
  <c r="B63" i="7" s="1"/>
  <c r="C17" i="1"/>
  <c r="C19" i="1" s="1"/>
  <c r="C22" i="1" s="1"/>
  <c r="C24" i="1" s="1"/>
  <c r="D19" i="1" l="1"/>
  <c r="D36" i="1" s="1"/>
  <c r="N44" i="3"/>
  <c r="P44" i="3" s="1"/>
  <c r="B13" i="4"/>
  <c r="B24" i="4" s="1"/>
  <c r="B28" i="4" s="1"/>
  <c r="P35" i="3"/>
  <c r="C40" i="1"/>
  <c r="B66" i="7"/>
  <c r="C13" i="4" l="1"/>
  <c r="C24" i="4" s="1"/>
  <c r="C28" i="4" s="1"/>
  <c r="D40" i="1"/>
  <c r="H11" i="3"/>
  <c r="H12" i="3" s="1"/>
  <c r="H30" i="3" s="1"/>
  <c r="H45" i="3" s="1"/>
  <c r="H48" i="3" s="1"/>
  <c r="D37" i="5" l="1"/>
  <c r="N43" i="3"/>
  <c r="P43" i="3" s="1"/>
  <c r="N45" i="3" l="1"/>
  <c r="P45" i="3" s="1"/>
</calcChain>
</file>

<file path=xl/sharedStrings.xml><?xml version="1.0" encoding="utf-8"?>
<sst xmlns="http://schemas.openxmlformats.org/spreadsheetml/2006/main" count="324" uniqueCount="203">
  <si>
    <t>Independent Electricity System Operator</t>
  </si>
  <si>
    <t>Budget</t>
  </si>
  <si>
    <t>Actual</t>
  </si>
  <si>
    <t>$</t>
  </si>
  <si>
    <t xml:space="preserve">    System fees</t>
  </si>
  <si>
    <t xml:space="preserve">    Interest and investment income </t>
  </si>
  <si>
    <t>MARKET SANCTIONS AND PAYMENT ADJUSTMENTS</t>
  </si>
  <si>
    <t>SMART METERING ENTITY</t>
  </si>
  <si>
    <t xml:space="preserve">   IESO-OPA amalgamation expenses </t>
  </si>
  <si>
    <t>Market sanctions and payment adjustments</t>
  </si>
  <si>
    <t>CHANGE IN NON-FINANCIAL ASSETS</t>
  </si>
  <si>
    <t xml:space="preserve">    Acquisition of tangible capital assets</t>
  </si>
  <si>
    <t xml:space="preserve">    Amortization of tangible capital assets</t>
  </si>
  <si>
    <t xml:space="preserve">    Change in prepaid expenses</t>
  </si>
  <si>
    <t>TOTAL CHANGE IN NON-FINANCIAL ASSETS</t>
  </si>
  <si>
    <t>CHANGE IN NET DEBT</t>
  </si>
  <si>
    <t>NET DEBT, BEGINNING OF PERIOD</t>
  </si>
  <si>
    <t>NET DEBT, END OF PERIOD</t>
  </si>
  <si>
    <t>FINANCIAL ASSETS</t>
  </si>
  <si>
    <t>Cash and cash equivalents</t>
  </si>
  <si>
    <t>Accounts receivable</t>
  </si>
  <si>
    <t xml:space="preserve">  TOTAL FINANCIAL ASSETS</t>
  </si>
  <si>
    <t>LIABILITIES</t>
  </si>
  <si>
    <t xml:space="preserve">Accrued interest on debt </t>
  </si>
  <si>
    <t xml:space="preserve">  TOTAL LIABILITIES</t>
  </si>
  <si>
    <t>NET DEBT</t>
  </si>
  <si>
    <t>NON-FINANCIAL ASSETS</t>
  </si>
  <si>
    <t>Prepaid expenses</t>
  </si>
  <si>
    <t xml:space="preserve">  TOTAL NON-FINANCIAL ASSETS</t>
  </si>
  <si>
    <t>Accumulated remeasurement gains</t>
  </si>
  <si>
    <t xml:space="preserve"> Statement of Remeasurement Gains and Losses</t>
  </si>
  <si>
    <t xml:space="preserve">     Foreign exchange - derivatives</t>
  </si>
  <si>
    <t xml:space="preserve">     Foreign exchange - other</t>
  </si>
  <si>
    <t>AMOUNTS RECLASSIFIED TO THE STATEMENT OF OPERATIONS:</t>
  </si>
  <si>
    <t xml:space="preserve">     Portfolio investments</t>
  </si>
  <si>
    <t xml:space="preserve"> </t>
  </si>
  <si>
    <t>ACCUMULATED REMEASUREMENT GAINS, END OF PERIOD</t>
  </si>
  <si>
    <t>.</t>
  </si>
  <si>
    <t>OPERATING TRANSACTIONS</t>
  </si>
  <si>
    <t xml:space="preserve">   Amortization</t>
  </si>
  <si>
    <t xml:space="preserve">   Pension expense</t>
  </si>
  <si>
    <t xml:space="preserve">   Other employee future benefits expense</t>
  </si>
  <si>
    <t xml:space="preserve">   Change in fair value of long-term investments</t>
  </si>
  <si>
    <t>Changes in non-cash balances related to operations:</t>
  </si>
  <si>
    <t xml:space="preserve">  Change in accounts payable and accrued liabilities</t>
  </si>
  <si>
    <t xml:space="preserve">  Change in accounts receivable</t>
  </si>
  <si>
    <t xml:space="preserve">  Change in rebates due to market participants</t>
  </si>
  <si>
    <t xml:space="preserve">  Change in prepaid expenses</t>
  </si>
  <si>
    <t>Other:</t>
  </si>
  <si>
    <t xml:space="preserve">  Payment of employee future benefits</t>
  </si>
  <si>
    <t>Acquisition of tangible capital assets</t>
  </si>
  <si>
    <t>Cash applied to capital transactions</t>
  </si>
  <si>
    <t>INVESTING TRANSACTIONS</t>
  </si>
  <si>
    <t>FINANCING TRANSACTIONS</t>
  </si>
  <si>
    <t>ACCUMULATED REMEASUREMENT GAINS, BEGINNING OF PERIOD</t>
  </si>
  <si>
    <t>UNREALIZED GAINS ATTRIBUTABLE TO:</t>
  </si>
  <si>
    <t>Notes to Financial Statements (unaudited)</t>
  </si>
  <si>
    <t>1)       INTERIM FINANCIAL STATEMENTS</t>
  </si>
  <si>
    <t>(in thousands of Canadian dollars)</t>
  </si>
  <si>
    <t>Approved regulatory deferral account</t>
  </si>
  <si>
    <t>Accumulated market sanctions and payment adjustments</t>
  </si>
  <si>
    <t>Revenues (before rebates due to market participants)</t>
  </si>
  <si>
    <t>IESO operation expenses</t>
  </si>
  <si>
    <t>IESO-OPA amalgamation expenses</t>
  </si>
  <si>
    <t>Accumulated surplus – end of period</t>
  </si>
  <si>
    <t>Accumulated Market Sanctions and Payment Adjustments</t>
  </si>
  <si>
    <t>Customer education and market enforcement expenses</t>
  </si>
  <si>
    <t>Note Payable to Ontario Electricity Finance Corporation (OEFC)</t>
  </si>
  <si>
    <t>Credit Facility</t>
  </si>
  <si>
    <t xml:space="preserve">       4)       SEGMENT DISCLOSURES</t>
  </si>
  <si>
    <t>Expenses by object for the quarter ended March 31, 2015 comprise of the following:</t>
  </si>
  <si>
    <t>IESO operations</t>
  </si>
  <si>
    <t>Smart metering entity</t>
  </si>
  <si>
    <t>For the quarter ended March 31</t>
  </si>
  <si>
    <t>Compensation and benefits</t>
  </si>
  <si>
    <t>Computer services, support and equipment</t>
  </si>
  <si>
    <t>-</t>
  </si>
  <si>
    <t>Contract services and consultants</t>
  </si>
  <si>
    <t>Telecommunications</t>
  </si>
  <si>
    <t>Other costs</t>
  </si>
  <si>
    <t>Amortization</t>
  </si>
  <si>
    <t>Interest expense and financing charges</t>
  </si>
  <si>
    <t>Total Expense</t>
  </si>
  <si>
    <r>
      <t>E</t>
    </r>
    <r>
      <rPr>
        <sz val="10"/>
        <rFont val="Times New Roman"/>
        <family val="1"/>
      </rPr>
      <t>xpenses by object for the quarter ended March 31, 2014 comprise of the following:</t>
    </r>
  </si>
  <si>
    <t>As at (in thousands of Canadian dollars)</t>
  </si>
  <si>
    <t>IESO CORE OPERATIONS</t>
  </si>
  <si>
    <t>Core operation revenues</t>
  </si>
  <si>
    <t>December 31, 2016</t>
  </si>
  <si>
    <t xml:space="preserve">    Rebates due to market participants</t>
  </si>
  <si>
    <t>Purchase of long-term investments</t>
  </si>
  <si>
    <t>Cash provided by operating transactions</t>
  </si>
  <si>
    <t>Cash applied to investing transactions</t>
  </si>
  <si>
    <t>Change in accounts payable and accrued liabilities</t>
  </si>
  <si>
    <t>CAPITAL TRANSACTIONS</t>
  </si>
  <si>
    <t xml:space="preserve">  Change in regulated assets</t>
  </si>
  <si>
    <t>Accounts payable and accrued liabilities (Note 5)</t>
  </si>
  <si>
    <t>Rebates due to market participants (Note 6)</t>
  </si>
  <si>
    <t>Debt (Note 7)</t>
  </si>
  <si>
    <t>Accrued pension liability (Note 8)</t>
  </si>
  <si>
    <t>Accrued liability for employee future benefits other than pension (Note 8)</t>
  </si>
  <si>
    <t>Net tangible capital assets (Note 9)</t>
  </si>
  <si>
    <t>ACCUMULATED SURPLUS</t>
  </si>
  <si>
    <t>Accumulated surplus from operations (Note 6)</t>
  </si>
  <si>
    <r>
      <t xml:space="preserve"> Statement of Operations </t>
    </r>
    <r>
      <rPr>
        <b/>
        <i/>
        <sz val="16"/>
        <color rgb="FFFF0000"/>
        <rFont val="Times New Roman"/>
        <family val="1"/>
      </rPr>
      <t>and Accumulated Surplus</t>
    </r>
  </si>
  <si>
    <t>Rebates due to market participants</t>
  </si>
  <si>
    <t>March 31, 2017</t>
  </si>
  <si>
    <t>Regulated assets (Note 3)</t>
  </si>
  <si>
    <t>Long-term investments (Note 4)</t>
  </si>
  <si>
    <t>Market accounts - assets (Note 3)</t>
  </si>
  <si>
    <t>Market accounts - liabilities (Note 3)</t>
  </si>
  <si>
    <t xml:space="preserve">The interim financial statements follow the same accounting policies and methods of their application as the 2016 IESO annual financial statements.  </t>
  </si>
  <si>
    <t>Accumulated Surplus</t>
  </si>
  <si>
    <t>Accumulated surplus – December 31, 2016</t>
  </si>
  <si>
    <t>Regulatory Deferral Account</t>
  </si>
  <si>
    <t>2016</t>
  </si>
  <si>
    <t>Remeasurement gains</t>
  </si>
  <si>
    <r>
      <t>3)</t>
    </r>
    <r>
      <rPr>
        <b/>
        <sz val="7"/>
        <rFont val="Times New Roman"/>
        <family val="1"/>
      </rPr>
      <t xml:space="preserve">       </t>
    </r>
    <r>
      <rPr>
        <b/>
        <sz val="10"/>
        <rFont val="Times New Roman"/>
        <family val="1"/>
      </rPr>
      <t>ACCOUNTS PAYABLE AND ACCRUED LIABILITIES</t>
    </r>
  </si>
  <si>
    <t>Relating to operations</t>
  </si>
  <si>
    <t>Relating to tangible capital assets</t>
  </si>
  <si>
    <t>Closing balance</t>
  </si>
  <si>
    <r>
      <t>5)</t>
    </r>
    <r>
      <rPr>
        <b/>
        <sz val="7"/>
        <rFont val="Times New Roman"/>
        <family val="1"/>
      </rPr>
      <t xml:space="preserve">       </t>
    </r>
    <r>
      <rPr>
        <b/>
        <sz val="10"/>
        <rFont val="Times New Roman"/>
        <family val="1"/>
      </rPr>
      <t>DEBT</t>
    </r>
  </si>
  <si>
    <r>
      <t>2)</t>
    </r>
    <r>
      <rPr>
        <b/>
        <sz val="7"/>
        <rFont val="Times New Roman"/>
        <family val="1"/>
      </rPr>
      <t xml:space="preserve">       </t>
    </r>
    <r>
      <rPr>
        <b/>
        <sz val="10"/>
        <rFont val="Times New Roman"/>
        <family val="1"/>
      </rPr>
      <t>MARKET ACCOUNTS</t>
    </r>
  </si>
  <si>
    <t xml:space="preserve">The interim financial statements have been prepared on a going concern basis and should be read in conjunction with the 2016 IESO annual financial statements.  </t>
  </si>
  <si>
    <t>As at 
December 31, 2016</t>
  </si>
  <si>
    <t>Statement of Financial Position</t>
  </si>
  <si>
    <t xml:space="preserve"> Statement of Change in Net Debt</t>
  </si>
  <si>
    <t>Statement of Cash Flows</t>
  </si>
  <si>
    <r>
      <t>4)</t>
    </r>
    <r>
      <rPr>
        <b/>
        <sz val="7"/>
        <rFont val="Times New Roman"/>
        <family val="1"/>
      </rPr>
      <t xml:space="preserve">       </t>
    </r>
    <r>
      <rPr>
        <b/>
        <sz val="10"/>
        <rFont val="Times New Roman"/>
        <family val="1"/>
      </rPr>
      <t>REBATES DUE TO MARKET PARTICIPANTS AND ACCUMULATED SURPLUS</t>
    </r>
  </si>
  <si>
    <t>Regulated Price Plan Variance</t>
  </si>
  <si>
    <t>NET REMEASUREMENT GAINS FOR THE PERIOD</t>
  </si>
  <si>
    <t>SURPLUS/(DEFICIT)</t>
  </si>
  <si>
    <t>Change in accumulated surplus/(deficit)</t>
  </si>
  <si>
    <t xml:space="preserve">   Unrealized foreign exchange (losses) for the period </t>
  </si>
  <si>
    <t>ACCUMULATED SURPLUS FROM OPERATIONS, BEGINNING OF PERIOD</t>
  </si>
  <si>
    <t xml:space="preserve">ACCUMULATED SURPLUS FROM OPERATIONS, END OF PERIOD </t>
  </si>
  <si>
    <t>Core operations surplus/(deficit) before rebates</t>
  </si>
  <si>
    <t>As at 
September 30, 2017</t>
  </si>
  <si>
    <t>As at September 30, 2017 and December 31, 2016, the components of the IESO’s Accumulated Surplus were as follows:</t>
  </si>
  <si>
    <t xml:space="preserve">In April 2017, the IESO entered into a note payable with the OEFC.  The note payable is unsecured, bears interest at a fixed rate of 1.767% per annum and is repayable in full on June 30, 2020.  Interest accrues daily and is payable in arrears semi-annually in June and December of each year.  As at September 30, 2017, the note payable to the OEFC was $120 million (December 31, 2016 - $90 million).
</t>
  </si>
  <si>
    <t>The IESO has an unsecured credit facility agreement with the OEFC, which will make available to the IESO an amount up to $160.0 million.  Advances under the credit facility are payable at a variable interest rate equal to the Province of Ontario’s cost of borrowing for a 30 day term plus 0.50% per annum, with draws, repayments and interest payments due monthly.  The credit facility expires June 30, 2020.  As at September 30, 2017, no funds were drawn on the credit facility (December 31, 2016 - $nil).</t>
  </si>
  <si>
    <t>Amounts due from market participants</t>
  </si>
  <si>
    <t>Amounts due to market participants</t>
  </si>
  <si>
    <t>HST receivable</t>
  </si>
  <si>
    <t>Components of the market accounts are as follows:</t>
  </si>
  <si>
    <t>Cash, restricted for market accounts</t>
  </si>
  <si>
    <t>Interest receivable</t>
  </si>
  <si>
    <t xml:space="preserve">In March 2017, the Government of Ontario announced its Fair Hydro Plan (FHP). Under this Plan, the IESO continues to settle the transactions between generators and distributors, but collects only a portion of the Global Adjustment from eligible customers, identified in the Ontario Fair Hydro Plan Act. </t>
  </si>
  <si>
    <t xml:space="preserve">The FHP also shifted the cost of the Ontario Electricity Support Program (OESP) and most of the Rural or Remote Rate Protection (RRRP) program costs from ratepayers to taxpayer-funded programs. </t>
  </si>
  <si>
    <t>Prior to May 1 the balance of OESP funds collected and paid through the market was in a credit position of $116,096 thousand. With the implementation of the FHP on May 1, 2017, only payments to OESP eligible customers are currently being made and the balance at September 30, 2017 was in a credit position of $62,312 thousand, net of interest.</t>
  </si>
  <si>
    <t>A new rate for the RRRP program under the FHP was effective July 1, 2017. The balance in the RRRP variance account to June 30, 2017 was $6,626 thousand. The new rate has resulted in an under collection of $4,017 thousand (net of interest) in the third quarter for the RRRP settled through the market accounts, resulting in balance in the variance of $10,643 thousand as at September 30, 2017.</t>
  </si>
  <si>
    <t>Regulatory assets/liabilities consist of the following:</t>
  </si>
  <si>
    <t>Deferred Global Adjustment Variance</t>
  </si>
  <si>
    <t>Ontario Electricity Support Program Variance</t>
  </si>
  <si>
    <t>Rural or Remote Rate Protection Variance</t>
  </si>
  <si>
    <t>Regulatory assets/liabilities</t>
  </si>
  <si>
    <t>Other net liabilities</t>
  </si>
  <si>
    <t>Market Debt</t>
  </si>
  <si>
    <t xml:space="preserve">As of January 1, 2016 the IESO changed its accounting policy regarding the recognition of market accounts assets and liabilities on the statement of financial position. The IESO-administered markets is a balancing system and includes amounts due from market participants (e.g. LDCs) and amounts due to market participants (e.g. generators). The net position of market accounts will settle to a $nil balance.
</t>
  </si>
  <si>
    <t xml:space="preserve">As at September 30, Deferred Global Adjustment Variance was $818,174 thousand. This balance includes the variance created by the partial implementation of the FHP prior to the effective date of July 1, 2017. The partial reduction granted from May 1 to June 30, resulted in a variance of $239,452 thousand. During the third quarter the market under collected $577,922 thousand from customers. In addition, interest payable on the account decreased by $800 thousand. </t>
  </si>
  <si>
    <t>December 31, 2017</t>
  </si>
  <si>
    <t xml:space="preserve">    Market sanctions and payment adjustments</t>
  </si>
  <si>
    <t xml:space="preserve">    Smart metering charge</t>
  </si>
  <si>
    <t>Accounts payable and accrued liabilities (Note 6)</t>
  </si>
  <si>
    <t>Rebates due to market participants (Note 7)</t>
  </si>
  <si>
    <t>Accrued pension liability (Note 9)</t>
  </si>
  <si>
    <t>Accrued liability for employee future benefits other than pension (Note 9)</t>
  </si>
  <si>
    <t>Net tangible capital assets (Note 10)</t>
  </si>
  <si>
    <t xml:space="preserve">    Other revenue (Note 11)</t>
  </si>
  <si>
    <t>Market accounts - assets (Note 5)</t>
  </si>
  <si>
    <t>Market accounts - liabilities (Note 5)</t>
  </si>
  <si>
    <t xml:space="preserve">   Core operation expenses (Note 12)</t>
  </si>
  <si>
    <t xml:space="preserve">    Smart metering expenses (Note 12)</t>
  </si>
  <si>
    <t xml:space="preserve">    Customer education and market enforcement expenses (Note 12)</t>
  </si>
  <si>
    <t>On behalf of the Board:</t>
  </si>
  <si>
    <t>Tim O'Neill</t>
  </si>
  <si>
    <t>Carole Workman</t>
  </si>
  <si>
    <t>Chair</t>
  </si>
  <si>
    <t>Director</t>
  </si>
  <si>
    <t>Toronto, Canada</t>
  </si>
  <si>
    <t>Core operations (deficit)</t>
  </si>
  <si>
    <t>Smart metering entity surplus</t>
  </si>
  <si>
    <t>Market sanctions and payment adjustments surplus/(deficit)</t>
  </si>
  <si>
    <t>Government transfer surplus</t>
  </si>
  <si>
    <t>OTHER GOVERNMENT PROGRAMS</t>
  </si>
  <si>
    <t xml:space="preserve">  Contributions to pension fund</t>
  </si>
  <si>
    <t>INCREASE IN CASH</t>
  </si>
  <si>
    <t>Cash</t>
  </si>
  <si>
    <t>CASH  - BEGINNING OF PERIOD</t>
  </si>
  <si>
    <t>CASH  - END OF PERIOD</t>
  </si>
  <si>
    <t xml:space="preserve">     Portfolio investments (Note 4)</t>
  </si>
  <si>
    <t>See accompanying notes to financial statements</t>
  </si>
  <si>
    <t xml:space="preserve">Accumulated surplus from operations </t>
  </si>
  <si>
    <t>ACCUMULATED SURPLUS (Note 7)</t>
  </si>
  <si>
    <t>Contingencies (Note 16)</t>
  </si>
  <si>
    <t>For the year ended December 31 (in thousands of Canadian dollars)</t>
  </si>
  <si>
    <t xml:space="preserve">    Government transfer expenses (Note 12)</t>
  </si>
  <si>
    <t>(DEFICIT)/SURPLUS</t>
  </si>
  <si>
    <t xml:space="preserve">    Government transfer (Note 12)</t>
  </si>
  <si>
    <t>(Deficit)/Surplus</t>
  </si>
  <si>
    <t>Issuance of debt</t>
  </si>
  <si>
    <t>Cash provided by financing transactions</t>
  </si>
  <si>
    <t>Changes in non-cash items:</t>
  </si>
  <si>
    <t>Debt (Note 8)</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</si>
</sst>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4" formatCode="_-&quot;$&quot;* #,##0.00_-;\-&quot;$&quot;* #,##0.00_-;_-&quot;$&quot;* &quot;-&quot;??_-;_-@_-"/>
    <numFmt numFmtId="43" formatCode="_-* #,##0.00_-;\-* #,##0.00_-;_-* &quot;-&quot;??_-;_-@_-"/>
    <numFmt numFmtId="164" formatCode="_(* #,##0_);_(* \(#,##0\);_(* &quot;-&quot;_);_(@_)"/>
    <numFmt numFmtId="165" formatCode="_(* #,##0.00_);_(* \(#,##0.00\);_(* &quot;-&quot;??_);_(@_)"/>
    <numFmt numFmtId="166" formatCode="_(* #,##0.0_);_(* \(#,##0.0\);_(* &quot;-&quot;??_);_(@_)"/>
    <numFmt numFmtId="167" formatCode="_(* #,##0_);_(* \(#,##0\);_(* &quot;-&quot;??_);_(@_)"/>
    <numFmt numFmtId="168" formatCode="#,##0;\(#,##0\)"/>
    <numFmt numFmtId="169" formatCode="#,##0.00000;\(#,##0.00000\)"/>
    <numFmt numFmtId="170" formatCode="_(* #,##0.00000_);_(* \(#,##0.00000\);_(* &quot;-&quot;??_);_(@_)"/>
    <numFmt numFmtId="171" formatCode="_(* #,##0.0_);_(* \(#,##0.0\);_(* &quot;-&quot;?_);_(@_)"/>
    <numFmt numFmtId="172" formatCode="_(* #,##0.0000_);_(* \(#,##0.0000\);_(* &quot;-&quot;??_);_(@_)"/>
    <numFmt numFmtId="173" formatCode="0.0000"/>
    <numFmt numFmtId="174" formatCode="&quot;$&quot;#,##0_);\(&quot;$&quot;#,##0\)"/>
    <numFmt numFmtId="175" formatCode="_(&quot;$&quot;* #,##0_);_(&quot;$&quot;* \(#,##0\);_(&quot;$&quot;* &quot;-&quot;_);_(@_)"/>
    <numFmt numFmtId="176" formatCode="_(&quot;$&quot;* #,##0.00_);_(&quot;$&quot;* \(#,##0.00\);_(&quot;$&quot;* &quot;-&quot;??_);_(@_)"/>
  </numFmts>
  <fonts count="4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Arial"/>
      <family val="2"/>
    </font>
    <font>
      <sz val="10"/>
      <name val="Arial"/>
      <family val="2"/>
    </font>
    <font>
      <b/>
      <i/>
      <sz val="16"/>
      <name val="Times New Roman"/>
      <family val="1"/>
    </font>
    <font>
      <sz val="11"/>
      <name val="Arial"/>
      <family val="2"/>
    </font>
    <font>
      <b/>
      <i/>
      <sz val="16"/>
      <color rgb="FFFF0000"/>
      <name val="Times New Roman"/>
      <family val="1"/>
    </font>
    <font>
      <b/>
      <i/>
      <sz val="10"/>
      <name val="Arial"/>
      <family val="2"/>
    </font>
    <font>
      <b/>
      <sz val="9"/>
      <name val="Arial"/>
      <family val="2"/>
    </font>
    <font>
      <b/>
      <sz val="11"/>
      <name val="Arial"/>
      <family val="2"/>
    </font>
    <font>
      <b/>
      <sz val="10"/>
      <name val="Arial"/>
      <family val="2"/>
    </font>
    <font>
      <vertAlign val="superscript"/>
      <sz val="10.5"/>
      <name val="Times New Roman"/>
      <family val="1"/>
    </font>
    <font>
      <sz val="10"/>
      <color indexed="8"/>
      <name val="Arial"/>
      <family val="2"/>
    </font>
    <font>
      <sz val="9"/>
      <name val="Arial"/>
      <family val="2"/>
    </font>
    <font>
      <sz val="10.5"/>
      <name val="Times New Roman"/>
      <family val="1"/>
    </font>
    <font>
      <sz val="12"/>
      <name val="Times New Roman"/>
      <family val="1"/>
    </font>
    <font>
      <b/>
      <sz val="12"/>
      <name val="Times New Roman"/>
      <family val="1"/>
    </font>
    <font>
      <sz val="11"/>
      <name val="Times New Roman"/>
      <family val="1"/>
    </font>
    <font>
      <sz val="10"/>
      <name val="Times New Roman"/>
      <family val="1"/>
    </font>
    <font>
      <b/>
      <sz val="10"/>
      <color indexed="53"/>
      <name val="Arial"/>
      <family val="2"/>
    </font>
    <font>
      <sz val="10"/>
      <color indexed="53"/>
      <name val="Arial"/>
      <family val="2"/>
    </font>
    <font>
      <b/>
      <u/>
      <sz val="12"/>
      <name val="Times New Roman"/>
      <family val="1"/>
    </font>
    <font>
      <b/>
      <sz val="9"/>
      <color rgb="FFFF0000"/>
      <name val="Arial"/>
      <family val="2"/>
    </font>
    <font>
      <b/>
      <sz val="12"/>
      <name val="Arial"/>
      <family val="2"/>
    </font>
    <font>
      <strike/>
      <sz val="10"/>
      <name val="Arial"/>
      <family val="2"/>
    </font>
    <font>
      <b/>
      <sz val="11"/>
      <name val="Times New Roman"/>
      <family val="1"/>
    </font>
    <font>
      <b/>
      <sz val="10"/>
      <name val="Times New Roman"/>
      <family val="1"/>
    </font>
    <font>
      <b/>
      <sz val="7"/>
      <name val="Times New Roman"/>
      <family val="1"/>
    </font>
    <font>
      <sz val="9"/>
      <name val="Times New Roman"/>
      <family val="1"/>
    </font>
    <font>
      <b/>
      <sz val="9"/>
      <name val="Times New Roman"/>
      <family val="1"/>
    </font>
    <font>
      <sz val="10"/>
      <color rgb="FF000000"/>
      <name val="Times New Roman"/>
      <family val="1"/>
    </font>
    <font>
      <b/>
      <i/>
      <sz val="14"/>
      <name val="Times New Roman"/>
      <family val="1"/>
    </font>
    <font>
      <b/>
      <sz val="10.5"/>
      <name val="Times New Roman"/>
      <family val="1"/>
    </font>
    <font>
      <sz val="10"/>
      <name val="Tahoma"/>
      <family val="2"/>
    </font>
    <font>
      <sz val="11"/>
      <color theme="1"/>
      <name val="Calibri"/>
      <family val="2"/>
    </font>
    <font>
      <sz val="8"/>
      <name val="MS Sans Serif"/>
      <family val="2"/>
    </font>
    <font>
      <b/>
      <u/>
      <sz val="12"/>
      <name val="Arial"/>
      <family val="2"/>
    </font>
    <font>
      <b/>
      <u/>
      <sz val="14"/>
      <name val="Arial"/>
      <family val="2"/>
    </font>
    <font>
      <u/>
      <sz val="10"/>
      <color indexed="12"/>
      <name val="Arial"/>
      <family val="2"/>
    </font>
    <font>
      <sz val="11"/>
      <color theme="1"/>
      <name val="Tahoma"/>
      <family val="2"/>
    </font>
    <font>
      <sz val="10"/>
      <color rgb="FFFF0000"/>
      <name val="Arial"/>
      <family val="2"/>
    </font>
    <font>
      <sz val="11"/>
      <color indexed="8"/>
      <name val="Calibri"/>
      <family val="2"/>
    </font>
    <font>
      <sz val="10"/>
      <name val="MS Sans Serif"/>
      <family val="2"/>
    </font>
  </fonts>
  <fills count="4">
    <fill>
      <patternFill patternType="none"/>
    </fill>
    <fill>
      <patternFill patternType="gray125"/>
    </fill>
    <fill>
      <patternFill patternType="solid">
        <fgColor rgb="FFF2F2F2"/>
        <bgColor indexed="64"/>
      </patternFill>
    </fill>
    <fill>
      <patternFill patternType="solid">
        <fgColor rgb="FFFFFF00"/>
        <bgColor indexed="64"/>
      </patternFill>
    </fill>
  </fills>
  <borders count="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s>
  <cellStyleXfs count="360">
    <xf numFmtId="0" fontId="0" fillId="0" borderId="0"/>
    <xf numFmtId="165" fontId="7" fillId="0" borderId="0" applyFont="0" applyFill="0" applyBorder="0" applyAlignment="0" applyProtection="0"/>
    <xf numFmtId="0" fontId="7" fillId="0" borderId="0"/>
    <xf numFmtId="165"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5" fontId="1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7" fillId="0" borderId="0"/>
    <xf numFmtId="0" fontId="5" fillId="0" borderId="0"/>
    <xf numFmtId="0" fontId="5" fillId="0" borderId="0"/>
    <xf numFmtId="0" fontId="5" fillId="0" borderId="0"/>
    <xf numFmtId="0" fontId="16" fillId="0" borderId="0"/>
    <xf numFmtId="0" fontId="5" fillId="0" borderId="0"/>
    <xf numFmtId="0" fontId="5" fillId="0" borderId="0"/>
    <xf numFmtId="0" fontId="22"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165" fontId="7"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174" fontId="7" fillId="0" borderId="0" applyFont="0" applyFill="0" applyBorder="0" applyAlignment="0" applyProtection="0"/>
    <xf numFmtId="43" fontId="7" fillId="0" borderId="0" applyFont="0" applyFill="0" applyBorder="0" applyAlignment="0" applyProtection="0"/>
    <xf numFmtId="165" fontId="7" fillId="0" borderId="0" applyFont="0" applyFill="0" applyBorder="0" applyAlignment="0" applyProtection="0"/>
    <xf numFmtId="175" fontId="7" fillId="0" borderId="0" applyFont="0" applyFill="0" applyBorder="0" applyAlignment="0" applyProtection="0"/>
    <xf numFmtId="165" fontId="7" fillId="0" borderId="0" applyFont="0" applyFill="0" applyBorder="0" applyAlignment="0" applyProtection="0"/>
    <xf numFmtId="43" fontId="37" fillId="0" borderId="0" applyFont="0" applyFill="0" applyBorder="0" applyAlignment="0" applyProtection="0"/>
    <xf numFmtId="43" fontId="38" fillId="0" borderId="0" applyFont="0" applyFill="0" applyBorder="0" applyAlignment="0" applyProtection="0"/>
    <xf numFmtId="176" fontId="7" fillId="0" borderId="0" applyFont="0" applyFill="0" applyBorder="0" applyAlignment="0" applyProtection="0"/>
    <xf numFmtId="173" fontId="7" fillId="0" borderId="0" applyFont="0" applyFill="0" applyBorder="0" applyAlignment="0" applyProtection="0"/>
    <xf numFmtId="44" fontId="7" fillId="0" borderId="0" applyFont="0" applyFill="0" applyBorder="0" applyAlignment="0" applyProtection="0"/>
    <xf numFmtId="44" fontId="39" fillId="0" borderId="0" applyFont="0" applyFill="0" applyBorder="0" applyAlignment="0" applyProtection="0"/>
    <xf numFmtId="0" fontId="40" fillId="0" borderId="0"/>
    <xf numFmtId="0" fontId="41" fillId="0" borderId="0"/>
    <xf numFmtId="0" fontId="42" fillId="0" borderId="0" applyNumberFormat="0" applyFill="0" applyBorder="0" applyAlignment="0" applyProtection="0">
      <alignment vertical="top"/>
      <protection locked="0"/>
    </xf>
    <xf numFmtId="0" fontId="7" fillId="0" borderId="0"/>
    <xf numFmtId="0" fontId="7" fillId="0" borderId="0"/>
    <xf numFmtId="0" fontId="4" fillId="0" borderId="0"/>
    <xf numFmtId="0" fontId="37" fillId="0" borderId="0"/>
    <xf numFmtId="0" fontId="4" fillId="0" borderId="0"/>
    <xf numFmtId="0" fontId="4" fillId="0" borderId="0"/>
    <xf numFmtId="9" fontId="7" fillId="0" borderId="0" applyFont="0" applyFill="0" applyBorder="0" applyAlignment="0" applyProtection="0"/>
    <xf numFmtId="43" fontId="43" fillId="0" borderId="0" applyFont="0" applyFill="0" applyBorder="0" applyAlignment="0" applyProtection="0"/>
    <xf numFmtId="0" fontId="43" fillId="0" borderId="0"/>
    <xf numFmtId="165" fontId="1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4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4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9" fillId="0" borderId="0"/>
    <xf numFmtId="0" fontId="39" fillId="0" borderId="0"/>
    <xf numFmtId="0" fontId="39" fillId="0" borderId="0"/>
    <xf numFmtId="0" fontId="38" fillId="0" borderId="0"/>
    <xf numFmtId="0" fontId="38" fillId="0" borderId="0"/>
    <xf numFmtId="0" fontId="3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4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280">
    <xf numFmtId="0" fontId="0" fillId="0" borderId="0" xfId="0"/>
    <xf numFmtId="0" fontId="6" fillId="0" borderId="0" xfId="0" applyFont="1"/>
    <xf numFmtId="0" fontId="7" fillId="0" borderId="0" xfId="0" applyFont="1"/>
    <xf numFmtId="0" fontId="11" fillId="0" borderId="0" xfId="0" applyFont="1" applyBorder="1" applyAlignment="1">
      <alignment horizontal="center"/>
    </xf>
    <xf numFmtId="0" fontId="7" fillId="0" borderId="0" xfId="0" applyFont="1" applyFill="1"/>
    <xf numFmtId="0" fontId="12" fillId="0" borderId="1" xfId="0" applyFont="1" applyFill="1" applyBorder="1" applyAlignment="1">
      <alignment horizontal="left"/>
    </xf>
    <xf numFmtId="0" fontId="12" fillId="0" borderId="1" xfId="0" quotePrefix="1" applyFont="1" applyFill="1" applyBorder="1" applyAlignment="1">
      <alignment horizontal="right"/>
    </xf>
    <xf numFmtId="0" fontId="12" fillId="0" borderId="0" xfId="0" applyFont="1" applyFill="1" applyBorder="1" applyAlignment="1">
      <alignment horizontal="left"/>
    </xf>
    <xf numFmtId="0" fontId="12" fillId="0" borderId="0" xfId="0" applyFont="1" applyFill="1" applyBorder="1" applyAlignment="1">
      <alignment horizontal="right"/>
    </xf>
    <xf numFmtId="165" fontId="12" fillId="0" borderId="0" xfId="1" applyNumberFormat="1" applyFont="1" applyFill="1" applyBorder="1" applyAlignment="1">
      <alignment horizontal="right" wrapText="1"/>
    </xf>
    <xf numFmtId="168" fontId="13" fillId="0" borderId="0" xfId="0" applyNumberFormat="1" applyFont="1" applyFill="1" applyBorder="1" applyAlignment="1">
      <alignment horizontal="left"/>
    </xf>
    <xf numFmtId="168" fontId="14" fillId="0" borderId="0" xfId="1" applyNumberFormat="1" applyFont="1" applyFill="1" applyBorder="1" applyAlignment="1">
      <alignment horizontal="right" wrapText="1"/>
    </xf>
    <xf numFmtId="168" fontId="7" fillId="0" borderId="0" xfId="0" applyNumberFormat="1" applyFont="1" applyFill="1" applyBorder="1"/>
    <xf numFmtId="168" fontId="7" fillId="0" borderId="0" xfId="0" quotePrefix="1" applyNumberFormat="1" applyFont="1" applyFill="1" applyBorder="1"/>
    <xf numFmtId="168" fontId="7" fillId="0" borderId="0" xfId="2" quotePrefix="1" applyNumberFormat="1" applyFont="1" applyFill="1" applyBorder="1"/>
    <xf numFmtId="168" fontId="13" fillId="0" borderId="2" xfId="0" applyNumberFormat="1" applyFont="1" applyFill="1" applyBorder="1"/>
    <xf numFmtId="168" fontId="14" fillId="0" borderId="0" xfId="0" applyNumberFormat="1" applyFont="1" applyFill="1" applyBorder="1" applyAlignment="1">
      <alignment horizontal="center"/>
    </xf>
    <xf numFmtId="169" fontId="14" fillId="0" borderId="0" xfId="1" applyNumberFormat="1" applyFont="1" applyFill="1" applyBorder="1" applyAlignment="1">
      <alignment horizontal="right" wrapText="1"/>
    </xf>
    <xf numFmtId="168" fontId="13" fillId="0" borderId="0" xfId="0" applyNumberFormat="1" applyFont="1" applyFill="1" applyBorder="1"/>
    <xf numFmtId="168" fontId="13" fillId="0" borderId="0" xfId="1" applyNumberFormat="1" applyFont="1" applyFill="1" applyBorder="1"/>
    <xf numFmtId="169" fontId="13" fillId="0" borderId="0" xfId="1" applyNumberFormat="1" applyFont="1" applyFill="1" applyBorder="1"/>
    <xf numFmtId="169" fontId="13" fillId="0" borderId="0" xfId="0" applyNumberFormat="1" applyFont="1" applyFill="1" applyBorder="1"/>
    <xf numFmtId="168" fontId="13" fillId="0" borderId="3" xfId="0" applyNumberFormat="1" applyFont="1" applyFill="1" applyBorder="1"/>
    <xf numFmtId="0" fontId="15" fillId="0" borderId="0" xfId="0" applyFont="1" applyFill="1" applyBorder="1" applyAlignment="1"/>
    <xf numFmtId="167" fontId="7" fillId="0" borderId="0" xfId="0" applyNumberFormat="1" applyFont="1" applyFill="1" applyBorder="1" applyAlignment="1"/>
    <xf numFmtId="165" fontId="7" fillId="0" borderId="0" xfId="1" applyNumberFormat="1" applyFont="1" applyFill="1" applyBorder="1" applyAlignment="1"/>
    <xf numFmtId="167" fontId="7" fillId="0" borderId="0" xfId="1" applyNumberFormat="1" applyFont="1" applyFill="1"/>
    <xf numFmtId="168" fontId="7" fillId="0" borderId="1" xfId="0" applyNumberFormat="1" applyFont="1" applyFill="1" applyBorder="1"/>
    <xf numFmtId="167" fontId="14" fillId="0" borderId="0" xfId="1" applyNumberFormat="1" applyFont="1" applyFill="1" applyBorder="1" applyAlignment="1">
      <alignment horizontal="right" wrapText="1"/>
    </xf>
    <xf numFmtId="167" fontId="7" fillId="0" borderId="0" xfId="1" applyNumberFormat="1" applyFont="1" applyFill="1" applyBorder="1" applyAlignment="1">
      <alignment horizontal="right" wrapText="1"/>
    </xf>
    <xf numFmtId="166" fontId="8" fillId="0" borderId="0" xfId="1" applyNumberFormat="1" applyFont="1" applyFill="1" applyBorder="1" applyAlignment="1">
      <alignment horizontal="center"/>
    </xf>
    <xf numFmtId="0" fontId="11" fillId="0" borderId="0" xfId="0" applyFont="1" applyFill="1" applyBorder="1" applyAlignment="1">
      <alignment horizontal="center"/>
    </xf>
    <xf numFmtId="0" fontId="7" fillId="0" borderId="0" xfId="0" applyFont="1" applyBorder="1"/>
    <xf numFmtId="0" fontId="7" fillId="0" borderId="0" xfId="0" applyFont="1" applyFill="1" applyBorder="1"/>
    <xf numFmtId="0" fontId="17" fillId="0" borderId="0" xfId="0" applyFont="1"/>
    <xf numFmtId="165" fontId="12" fillId="0" borderId="0" xfId="1" applyNumberFormat="1" applyFont="1" applyFill="1" applyBorder="1" applyAlignment="1">
      <alignment horizontal="center" wrapText="1"/>
    </xf>
    <xf numFmtId="165" fontId="14" fillId="0" borderId="0" xfId="1" applyNumberFormat="1" applyFont="1" applyFill="1" applyBorder="1" applyAlignment="1">
      <alignment horizontal="right" wrapText="1"/>
    </xf>
    <xf numFmtId="0" fontId="9" fillId="0" borderId="0" xfId="0" applyFont="1" applyFill="1" applyBorder="1"/>
    <xf numFmtId="167" fontId="13" fillId="0" borderId="0" xfId="0" applyNumberFormat="1" applyFont="1" applyFill="1" applyBorder="1"/>
    <xf numFmtId="167" fontId="13" fillId="0" borderId="1" xfId="1" applyNumberFormat="1" applyFont="1" applyFill="1" applyBorder="1" applyAlignment="1">
      <alignment horizontal="right" wrapText="1"/>
    </xf>
    <xf numFmtId="0" fontId="14" fillId="0" borderId="0" xfId="0" applyFont="1"/>
    <xf numFmtId="167" fontId="7" fillId="0" borderId="0" xfId="0" applyNumberFormat="1" applyFont="1" applyFill="1" applyBorder="1"/>
    <xf numFmtId="170" fontId="14" fillId="0" borderId="0" xfId="1" applyNumberFormat="1" applyFont="1" applyFill="1" applyBorder="1" applyAlignment="1">
      <alignment horizontal="right" wrapText="1"/>
    </xf>
    <xf numFmtId="167" fontId="7" fillId="0" borderId="0" xfId="1" applyNumberFormat="1" applyFont="1" applyFill="1" applyBorder="1"/>
    <xf numFmtId="166" fontId="13" fillId="0" borderId="2" xfId="1" applyNumberFormat="1" applyFont="1" applyFill="1" applyBorder="1" applyAlignment="1"/>
    <xf numFmtId="167" fontId="13" fillId="0" borderId="2" xfId="1" applyNumberFormat="1" applyFont="1" applyFill="1" applyBorder="1"/>
    <xf numFmtId="167" fontId="14" fillId="0" borderId="0" xfId="1" applyNumberFormat="1" applyFont="1" applyFill="1" applyBorder="1"/>
    <xf numFmtId="167" fontId="7" fillId="0" borderId="0" xfId="1" applyNumberFormat="1" applyFont="1"/>
    <xf numFmtId="166" fontId="13" fillId="0" borderId="0" xfId="1" applyNumberFormat="1" applyFont="1" applyFill="1" applyBorder="1" applyAlignment="1"/>
    <xf numFmtId="167" fontId="13" fillId="0" borderId="2" xfId="0" applyNumberFormat="1" applyFont="1" applyFill="1" applyBorder="1"/>
    <xf numFmtId="167" fontId="14" fillId="0" borderId="0" xfId="0" applyNumberFormat="1" applyFont="1" applyFill="1" applyBorder="1"/>
    <xf numFmtId="167" fontId="13" fillId="0" borderId="3" xfId="0" applyNumberFormat="1" applyFont="1" applyFill="1" applyBorder="1"/>
    <xf numFmtId="167" fontId="13" fillId="0" borderId="3" xfId="1" applyNumberFormat="1" applyFont="1" applyFill="1" applyBorder="1"/>
    <xf numFmtId="0" fontId="7" fillId="0" borderId="0" xfId="0" applyFont="1" applyAlignment="1">
      <alignment horizontal="right"/>
    </xf>
    <xf numFmtId="164" fontId="7" fillId="0" borderId="0" xfId="0" applyNumberFormat="1" applyFont="1" applyFill="1"/>
    <xf numFmtId="164" fontId="7" fillId="0" borderId="0" xfId="0" applyNumberFormat="1" applyFont="1"/>
    <xf numFmtId="0" fontId="7" fillId="0" borderId="0" xfId="0" quotePrefix="1" applyFont="1" applyAlignment="1">
      <alignment horizontal="right"/>
    </xf>
    <xf numFmtId="170" fontId="7" fillId="0" borderId="0" xfId="1" applyNumberFormat="1" applyFont="1" applyFill="1"/>
    <xf numFmtId="43" fontId="7" fillId="0" borderId="0" xfId="0" applyNumberFormat="1" applyFont="1"/>
    <xf numFmtId="167" fontId="7" fillId="0" borderId="0" xfId="1" quotePrefix="1" applyNumberFormat="1" applyFont="1" applyFill="1" applyBorder="1" applyAlignment="1">
      <alignment horizontal="right" wrapText="1"/>
    </xf>
    <xf numFmtId="167" fontId="7" fillId="0" borderId="0" xfId="1" applyNumberFormat="1" applyFont="1" applyFill="1" applyBorder="1" applyAlignment="1">
      <alignment horizontal="center"/>
    </xf>
    <xf numFmtId="167" fontId="7" fillId="0" borderId="0" xfId="1" applyNumberFormat="1" applyFont="1" applyFill="1" applyBorder="1" applyAlignment="1"/>
    <xf numFmtId="0" fontId="18" fillId="0" borderId="0" xfId="0" quotePrefix="1" applyFont="1" applyFill="1" applyBorder="1" applyAlignment="1"/>
    <xf numFmtId="0" fontId="18" fillId="0" borderId="0" xfId="0" applyFont="1" applyFill="1" applyBorder="1" applyAlignment="1"/>
    <xf numFmtId="0" fontId="19" fillId="0" borderId="1" xfId="0" quotePrefix="1" applyFont="1" applyFill="1" applyBorder="1" applyAlignment="1"/>
    <xf numFmtId="166" fontId="12" fillId="0" borderId="1" xfId="1" quotePrefix="1" applyNumberFormat="1" applyFont="1" applyFill="1" applyBorder="1" applyAlignment="1">
      <alignment horizontal="right" wrapText="1"/>
    </xf>
    <xf numFmtId="0" fontId="19" fillId="0" borderId="0" xfId="0" applyFont="1" applyFill="1" applyBorder="1" applyAlignment="1"/>
    <xf numFmtId="0" fontId="20" fillId="0" borderId="0" xfId="0" applyFont="1" applyFill="1" applyBorder="1" applyAlignment="1">
      <alignment horizontal="center"/>
    </xf>
    <xf numFmtId="166" fontId="14" fillId="0" borderId="0" xfId="1" quotePrefix="1" applyNumberFormat="1" applyFont="1" applyFill="1" applyBorder="1" applyAlignment="1">
      <alignment horizontal="right" wrapText="1"/>
    </xf>
    <xf numFmtId="0" fontId="21" fillId="0" borderId="0" xfId="0" quotePrefix="1" applyFont="1" applyFill="1" applyBorder="1" applyAlignment="1"/>
    <xf numFmtId="0" fontId="13" fillId="0" borderId="0" xfId="0" quotePrefix="1" applyFont="1" applyFill="1" applyBorder="1" applyAlignment="1">
      <alignment horizontal="left"/>
    </xf>
    <xf numFmtId="0" fontId="13" fillId="0" borderId="0" xfId="0" applyFont="1" applyFill="1" applyBorder="1" applyAlignment="1">
      <alignment horizontal="left"/>
    </xf>
    <xf numFmtId="0" fontId="21" fillId="0" borderId="0" xfId="0" applyFont="1" applyFill="1" applyBorder="1" applyAlignment="1"/>
    <xf numFmtId="0" fontId="22" fillId="0" borderId="0" xfId="0" quotePrefix="1" applyFont="1" applyFill="1" applyBorder="1" applyAlignment="1"/>
    <xf numFmtId="166" fontId="7" fillId="0" borderId="0" xfId="1" quotePrefix="1" applyNumberFormat="1" applyFont="1" applyFill="1" applyBorder="1" applyAlignment="1"/>
    <xf numFmtId="0" fontId="22" fillId="0" borderId="0" xfId="0" applyFont="1" applyFill="1" applyBorder="1" applyAlignment="1"/>
    <xf numFmtId="166" fontId="14" fillId="0" borderId="0" xfId="1" quotePrefix="1" applyNumberFormat="1" applyFont="1" applyFill="1" applyBorder="1" applyAlignment="1"/>
    <xf numFmtId="166" fontId="13" fillId="0" borderId="2" xfId="1" quotePrefix="1" applyNumberFormat="1" applyFont="1" applyFill="1" applyBorder="1" applyAlignment="1"/>
    <xf numFmtId="167" fontId="13" fillId="0" borderId="2" xfId="1" applyNumberFormat="1" applyFont="1" applyFill="1" applyBorder="1" applyAlignment="1">
      <alignment horizontal="center"/>
    </xf>
    <xf numFmtId="0" fontId="13" fillId="0" borderId="0" xfId="0" applyFont="1" applyFill="1" applyBorder="1" applyAlignment="1"/>
    <xf numFmtId="167" fontId="23" fillId="0" borderId="0" xfId="1" applyNumberFormat="1" applyFont="1" applyFill="1" applyBorder="1" applyAlignment="1">
      <alignment horizontal="center"/>
    </xf>
    <xf numFmtId="166" fontId="13" fillId="0" borderId="0" xfId="1" quotePrefix="1" applyNumberFormat="1" applyFont="1" applyFill="1" applyBorder="1" applyAlignment="1"/>
    <xf numFmtId="167" fontId="24" fillId="0" borderId="0" xfId="1" applyNumberFormat="1" applyFont="1" applyFill="1" applyBorder="1" applyAlignment="1">
      <alignment horizontal="center"/>
    </xf>
    <xf numFmtId="166" fontId="7" fillId="0" borderId="0" xfId="1" applyNumberFormat="1" applyFont="1" applyFill="1" applyBorder="1" applyAlignment="1"/>
    <xf numFmtId="166" fontId="14" fillId="0" borderId="0" xfId="1" applyNumberFormat="1" applyFont="1" applyFill="1" applyBorder="1" applyAlignment="1"/>
    <xf numFmtId="167" fontId="13" fillId="0" borderId="0" xfId="1" applyNumberFormat="1" applyFont="1" applyFill="1" applyBorder="1" applyAlignment="1">
      <alignment horizontal="center"/>
    </xf>
    <xf numFmtId="167" fontId="14" fillId="0" borderId="0" xfId="1" applyNumberFormat="1" applyFont="1" applyFill="1" applyBorder="1" applyAlignment="1">
      <alignment horizontal="center"/>
    </xf>
    <xf numFmtId="167" fontId="12" fillId="0" borderId="0" xfId="1" quotePrefix="1" applyNumberFormat="1" applyFont="1" applyFill="1" applyBorder="1" applyAlignment="1">
      <alignment horizontal="right" wrapText="1"/>
    </xf>
    <xf numFmtId="166" fontId="13" fillId="0" borderId="3" xfId="1" quotePrefix="1" applyNumberFormat="1" applyFont="1" applyFill="1" applyBorder="1" applyAlignment="1"/>
    <xf numFmtId="167" fontId="14" fillId="0" borderId="0" xfId="1" applyNumberFormat="1" applyFont="1" applyFill="1" applyBorder="1" applyAlignment="1"/>
    <xf numFmtId="0" fontId="7" fillId="0" borderId="0" xfId="0" applyFont="1" applyFill="1" applyBorder="1" applyAlignment="1"/>
    <xf numFmtId="165" fontId="26" fillId="0" borderId="0" xfId="1" applyNumberFormat="1" applyFont="1" applyFill="1" applyBorder="1" applyAlignment="1">
      <alignment horizontal="center" wrapText="1"/>
    </xf>
    <xf numFmtId="0" fontId="12" fillId="0" borderId="1" xfId="0" applyFont="1" applyFill="1" applyBorder="1" applyAlignment="1">
      <alignment horizontal="right"/>
    </xf>
    <xf numFmtId="164" fontId="7" fillId="0" borderId="0" xfId="0" applyNumberFormat="1" applyFont="1" applyFill="1" applyBorder="1"/>
    <xf numFmtId="170" fontId="7" fillId="0" borderId="0" xfId="0" applyNumberFormat="1" applyFont="1" applyFill="1" applyBorder="1"/>
    <xf numFmtId="0" fontId="14" fillId="0" borderId="3" xfId="0" applyFont="1" applyBorder="1"/>
    <xf numFmtId="164" fontId="13" fillId="0" borderId="0" xfId="0" applyNumberFormat="1" applyFont="1" applyFill="1" applyBorder="1"/>
    <xf numFmtId="0" fontId="13" fillId="0" borderId="3" xfId="0" applyFont="1" applyBorder="1"/>
    <xf numFmtId="167" fontId="7" fillId="0" borderId="0" xfId="1" applyNumberFormat="1" applyBorder="1"/>
    <xf numFmtId="164" fontId="0" fillId="0" borderId="0" xfId="1" applyNumberFormat="1" applyFont="1"/>
    <xf numFmtId="165" fontId="7" fillId="0" borderId="0" xfId="1" applyFont="1" applyFill="1"/>
    <xf numFmtId="165" fontId="7" fillId="0" borderId="0" xfId="1" applyFont="1"/>
    <xf numFmtId="166" fontId="8" fillId="0" borderId="0" xfId="1" applyNumberFormat="1" applyFont="1" applyFill="1" applyAlignment="1">
      <alignment horizontal="center"/>
    </xf>
    <xf numFmtId="0" fontId="19" fillId="0" borderId="0" xfId="0" applyFont="1"/>
    <xf numFmtId="0" fontId="22" fillId="0" borderId="0" xfId="0" applyFont="1"/>
    <xf numFmtId="0" fontId="22" fillId="0" borderId="0" xfId="0" quotePrefix="1" applyFont="1"/>
    <xf numFmtId="167" fontId="22" fillId="0" borderId="0" xfId="1" applyNumberFormat="1" applyFont="1" applyFill="1"/>
    <xf numFmtId="0" fontId="6" fillId="0" borderId="0" xfId="0" applyFont="1" applyFill="1" applyBorder="1"/>
    <xf numFmtId="171" fontId="19" fillId="0" borderId="0" xfId="0" applyNumberFormat="1" applyFont="1" applyFill="1" applyBorder="1"/>
    <xf numFmtId="0" fontId="27" fillId="0" borderId="0" xfId="0" applyFont="1" applyFill="1" applyBorder="1"/>
    <xf numFmtId="0" fontId="6" fillId="0" borderId="0" xfId="0" quotePrefix="1" applyFont="1" applyFill="1" applyBorder="1"/>
    <xf numFmtId="0" fontId="13" fillId="0" borderId="0" xfId="0" quotePrefix="1" applyFont="1" applyFill="1" applyBorder="1"/>
    <xf numFmtId="171" fontId="21" fillId="0" borderId="0" xfId="0" applyNumberFormat="1" applyFont="1" applyFill="1" applyBorder="1"/>
    <xf numFmtId="167" fontId="21" fillId="0" borderId="0" xfId="1" applyNumberFormat="1" applyFont="1" applyFill="1" applyBorder="1"/>
    <xf numFmtId="0" fontId="13" fillId="0" borderId="0" xfId="0" applyFont="1" applyFill="1" applyBorder="1"/>
    <xf numFmtId="0" fontId="7" fillId="0" borderId="0" xfId="0" quotePrefix="1" applyFont="1" applyFill="1" applyBorder="1"/>
    <xf numFmtId="0" fontId="9" fillId="0" borderId="0" xfId="0" quotePrefix="1" applyFont="1" applyFill="1" applyBorder="1"/>
    <xf numFmtId="0" fontId="22" fillId="0" borderId="0" xfId="0" applyFont="1" applyFill="1"/>
    <xf numFmtId="0" fontId="22" fillId="0" borderId="2" xfId="0" applyFont="1" applyFill="1" applyBorder="1"/>
    <xf numFmtId="0" fontId="7" fillId="0" borderId="2" xfId="0" quotePrefix="1" applyFont="1" applyFill="1" applyBorder="1"/>
    <xf numFmtId="0" fontId="7" fillId="0" borderId="2" xfId="0" applyFont="1" applyFill="1" applyBorder="1"/>
    <xf numFmtId="167" fontId="7" fillId="0" borderId="2" xfId="1" applyNumberFormat="1" applyFont="1" applyFill="1" applyBorder="1"/>
    <xf numFmtId="170" fontId="7" fillId="0" borderId="0" xfId="1" applyNumberFormat="1" applyFont="1" applyFill="1" applyBorder="1"/>
    <xf numFmtId="0" fontId="28" fillId="0" borderId="0" xfId="0" applyFont="1" applyFill="1" applyBorder="1"/>
    <xf numFmtId="0" fontId="28" fillId="0" borderId="0" xfId="0" quotePrefix="1" applyFont="1" applyFill="1" applyBorder="1"/>
    <xf numFmtId="167" fontId="7" fillId="0" borderId="2" xfId="1" applyNumberFormat="1" applyFont="1" applyFill="1" applyBorder="1" applyAlignment="1">
      <alignment horizontal="center"/>
    </xf>
    <xf numFmtId="172" fontId="7" fillId="0" borderId="0" xfId="1" applyNumberFormat="1" applyFont="1" applyFill="1" applyBorder="1"/>
    <xf numFmtId="0" fontId="7" fillId="0" borderId="0" xfId="0" quotePrefix="1" applyFont="1"/>
    <xf numFmtId="0" fontId="13" fillId="0" borderId="2" xfId="0" quotePrefix="1" applyFont="1" applyFill="1" applyBorder="1"/>
    <xf numFmtId="0" fontId="9" fillId="0" borderId="2" xfId="0" applyFont="1" applyFill="1" applyBorder="1"/>
    <xf numFmtId="0" fontId="21" fillId="0" borderId="0" xfId="0" applyFont="1" applyFill="1" applyBorder="1"/>
    <xf numFmtId="172" fontId="21" fillId="0" borderId="0" xfId="1" applyNumberFormat="1" applyFont="1" applyFill="1" applyBorder="1"/>
    <xf numFmtId="0" fontId="14" fillId="0" borderId="0" xfId="0" applyFont="1" applyFill="1" applyBorder="1"/>
    <xf numFmtId="0" fontId="13" fillId="0" borderId="2" xfId="0" applyFont="1" applyFill="1" applyBorder="1"/>
    <xf numFmtId="171" fontId="9" fillId="0" borderId="0" xfId="0" applyNumberFormat="1" applyFont="1" applyFill="1" applyBorder="1"/>
    <xf numFmtId="0" fontId="13" fillId="0" borderId="3" xfId="0" applyFont="1" applyFill="1" applyBorder="1"/>
    <xf numFmtId="0" fontId="9" fillId="0" borderId="3" xfId="0" applyFont="1" applyFill="1" applyBorder="1"/>
    <xf numFmtId="171" fontId="9" fillId="0" borderId="3" xfId="0" applyNumberFormat="1" applyFont="1" applyFill="1" applyBorder="1"/>
    <xf numFmtId="0" fontId="19" fillId="0" borderId="0" xfId="0" applyFont="1" applyFill="1" applyBorder="1"/>
    <xf numFmtId="171" fontId="19" fillId="0" borderId="0" xfId="0" applyNumberFormat="1" applyFont="1"/>
    <xf numFmtId="170" fontId="19" fillId="0" borderId="0" xfId="1" applyNumberFormat="1" applyFont="1" applyFill="1"/>
    <xf numFmtId="167" fontId="19" fillId="0" borderId="0" xfId="1" applyNumberFormat="1" applyFont="1" applyFill="1"/>
    <xf numFmtId="0" fontId="0" fillId="0" borderId="0" xfId="0" applyFill="1"/>
    <xf numFmtId="0" fontId="6" fillId="0" borderId="0" xfId="0" applyFont="1" applyFill="1"/>
    <xf numFmtId="167" fontId="9" fillId="0" borderId="0" xfId="1" applyNumberFormat="1" applyFont="1" applyFill="1"/>
    <xf numFmtId="165" fontId="7" fillId="0" borderId="0" xfId="1" applyNumberFormat="1" applyFont="1" applyFill="1"/>
    <xf numFmtId="166" fontId="25" fillId="0" borderId="0" xfId="1" applyNumberFormat="1" applyFont="1" applyFill="1" applyBorder="1" applyAlignment="1"/>
    <xf numFmtId="166" fontId="8" fillId="0" borderId="0" xfId="1" applyNumberFormat="1" applyFont="1" applyFill="1" applyBorder="1" applyAlignment="1">
      <alignment horizontal="center"/>
    </xf>
    <xf numFmtId="166" fontId="8" fillId="0" borderId="0" xfId="1" quotePrefix="1" applyNumberFormat="1" applyFont="1" applyAlignment="1">
      <alignment horizontal="center"/>
    </xf>
    <xf numFmtId="166" fontId="8" fillId="0" borderId="0" xfId="1" applyNumberFormat="1" applyFont="1" applyAlignment="1">
      <alignment horizontal="center"/>
    </xf>
    <xf numFmtId="167" fontId="7" fillId="0" borderId="0" xfId="1" quotePrefix="1" applyNumberFormat="1" applyFont="1" applyFill="1" applyBorder="1"/>
    <xf numFmtId="167" fontId="13" fillId="0" borderId="0" xfId="1" applyNumberFormat="1" applyFont="1" applyFill="1" applyBorder="1"/>
    <xf numFmtId="167" fontId="13" fillId="0" borderId="2" xfId="1" applyNumberFormat="1" applyFont="1" applyFill="1" applyBorder="1" applyAlignment="1">
      <alignment horizontal="right" wrapText="1"/>
    </xf>
    <xf numFmtId="167" fontId="13" fillId="0" borderId="0" xfId="0" applyNumberFormat="1" applyFont="1" applyFill="1" applyBorder="1" applyAlignment="1"/>
    <xf numFmtId="167" fontId="13" fillId="0" borderId="0" xfId="1" applyNumberFormat="1" applyFont="1" applyFill="1" applyBorder="1" applyAlignment="1"/>
    <xf numFmtId="167" fontId="13" fillId="0" borderId="0" xfId="0" applyNumberFormat="1" applyFont="1" applyFill="1" applyBorder="1" applyAlignment="1">
      <alignment horizontal="left"/>
    </xf>
    <xf numFmtId="166" fontId="12" fillId="0" borderId="0" xfId="1" applyNumberFormat="1" applyFont="1" applyFill="1" applyBorder="1" applyAlignment="1">
      <alignment wrapText="1"/>
    </xf>
    <xf numFmtId="0" fontId="29" fillId="0" borderId="0" xfId="2" applyFont="1" applyAlignment="1">
      <alignment vertical="center"/>
    </xf>
    <xf numFmtId="0" fontId="7" fillId="0" borderId="0" xfId="2"/>
    <xf numFmtId="0" fontId="22" fillId="0" borderId="0" xfId="2" applyFont="1" applyAlignment="1">
      <alignment vertical="center"/>
    </xf>
    <xf numFmtId="49" fontId="22" fillId="0" borderId="0" xfId="2" applyNumberFormat="1" applyFont="1" applyAlignment="1">
      <alignment vertical="center"/>
    </xf>
    <xf numFmtId="0" fontId="30" fillId="0" borderId="0" xfId="2" applyFont="1" applyAlignment="1">
      <alignment horizontal="left" vertical="center" indent="2"/>
    </xf>
    <xf numFmtId="0" fontId="22" fillId="0" borderId="0" xfId="2" applyFont="1" applyAlignment="1">
      <alignment vertical="center" wrapText="1"/>
    </xf>
    <xf numFmtId="0" fontId="30" fillId="0" borderId="0" xfId="2" applyFont="1" applyAlignment="1">
      <alignment vertical="center"/>
    </xf>
    <xf numFmtId="0" fontId="32" fillId="0" borderId="0" xfId="2" applyFont="1" applyAlignment="1">
      <alignment horizontal="justify" vertical="center"/>
    </xf>
    <xf numFmtId="49" fontId="7" fillId="0" borderId="0" xfId="2" applyNumberFormat="1"/>
    <xf numFmtId="49" fontId="32" fillId="0" borderId="1" xfId="2" applyNumberFormat="1" applyFont="1" applyBorder="1" applyAlignment="1">
      <alignment horizontal="right" vertical="center" wrapText="1"/>
    </xf>
    <xf numFmtId="0" fontId="32" fillId="0" borderId="0" xfId="2" applyFont="1" applyAlignment="1">
      <alignment vertical="center" wrapText="1"/>
    </xf>
    <xf numFmtId="168" fontId="32" fillId="0" borderId="0" xfId="2" applyNumberFormat="1" applyFont="1" applyBorder="1" applyAlignment="1">
      <alignment horizontal="right" vertical="center"/>
    </xf>
    <xf numFmtId="168" fontId="32" fillId="0" borderId="0" xfId="2" applyNumberFormat="1" applyFont="1" applyAlignment="1">
      <alignment horizontal="right" vertical="center"/>
    </xf>
    <xf numFmtId="0" fontId="32" fillId="0" borderId="0" xfId="2" applyFont="1" applyBorder="1" applyAlignment="1">
      <alignment vertical="center" wrapText="1"/>
    </xf>
    <xf numFmtId="0" fontId="33" fillId="2" borderId="2" xfId="2" applyFont="1" applyFill="1" applyBorder="1" applyAlignment="1">
      <alignment vertical="center" wrapText="1"/>
    </xf>
    <xf numFmtId="168" fontId="33" fillId="2" borderId="2" xfId="2" applyNumberFormat="1" applyFont="1" applyFill="1" applyBorder="1" applyAlignment="1">
      <alignment horizontal="right" vertical="center"/>
    </xf>
    <xf numFmtId="0" fontId="32" fillId="0" borderId="1" xfId="2" applyFont="1" applyBorder="1" applyAlignment="1">
      <alignment vertical="center"/>
    </xf>
    <xf numFmtId="0" fontId="32" fillId="0" borderId="0" xfId="2" applyFont="1" applyAlignment="1">
      <alignment vertical="center"/>
    </xf>
    <xf numFmtId="0" fontId="33" fillId="2" borderId="1" xfId="2" applyFont="1" applyFill="1" applyBorder="1" applyAlignment="1">
      <alignment vertical="center"/>
    </xf>
    <xf numFmtId="168" fontId="33" fillId="2" borderId="1" xfId="2" applyNumberFormat="1" applyFont="1" applyFill="1" applyBorder="1" applyAlignment="1">
      <alignment horizontal="right" vertical="center"/>
    </xf>
    <xf numFmtId="0" fontId="22" fillId="0" borderId="0" xfId="2" applyFont="1" applyAlignment="1">
      <alignment horizontal="justify" vertical="center"/>
    </xf>
    <xf numFmtId="0" fontId="22" fillId="0" borderId="1" xfId="2" applyFont="1" applyBorder="1"/>
    <xf numFmtId="0" fontId="33" fillId="0" borderId="1" xfId="2" applyFont="1" applyBorder="1" applyAlignment="1">
      <alignment horizontal="right" wrapText="1"/>
    </xf>
    <xf numFmtId="0" fontId="33" fillId="0" borderId="0" xfId="2" applyFont="1" applyAlignment="1">
      <alignment vertical="center"/>
    </xf>
    <xf numFmtId="0" fontId="33" fillId="0" borderId="0" xfId="2" applyFont="1" applyAlignment="1">
      <alignment horizontal="right" vertical="center"/>
    </xf>
    <xf numFmtId="0" fontId="33" fillId="0" borderId="0" xfId="2" applyFont="1" applyAlignment="1">
      <alignment horizontal="right" vertical="center" wrapText="1"/>
    </xf>
    <xf numFmtId="3" fontId="32" fillId="0" borderId="0" xfId="2" applyNumberFormat="1" applyFont="1" applyAlignment="1">
      <alignment horizontal="right" vertical="center"/>
    </xf>
    <xf numFmtId="0" fontId="32" fillId="0" borderId="0" xfId="2" applyFont="1" applyAlignment="1">
      <alignment horizontal="right" vertical="center"/>
    </xf>
    <xf numFmtId="0" fontId="32" fillId="0" borderId="0" xfId="2" applyFont="1" applyAlignment="1">
      <alignment horizontal="right" vertical="center" wrapText="1"/>
    </xf>
    <xf numFmtId="0" fontId="32" fillId="0" borderId="1" xfId="2" applyFont="1" applyBorder="1" applyAlignment="1">
      <alignment horizontal="right" vertical="center"/>
    </xf>
    <xf numFmtId="0" fontId="32" fillId="0" borderId="1" xfId="2" applyFont="1" applyBorder="1" applyAlignment="1">
      <alignment horizontal="right" vertical="center" wrapText="1"/>
    </xf>
    <xf numFmtId="3" fontId="33" fillId="2" borderId="1" xfId="2" applyNumberFormat="1" applyFont="1" applyFill="1" applyBorder="1" applyAlignment="1">
      <alignment horizontal="right" vertical="center"/>
    </xf>
    <xf numFmtId="0" fontId="33" fillId="2" borderId="1" xfId="2" applyFont="1" applyFill="1" applyBorder="1" applyAlignment="1">
      <alignment horizontal="right" vertical="center"/>
    </xf>
    <xf numFmtId="0" fontId="33" fillId="2" borderId="1" xfId="2" applyFont="1" applyFill="1" applyBorder="1" applyAlignment="1">
      <alignment horizontal="right" vertical="center" wrapText="1"/>
    </xf>
    <xf numFmtId="0" fontId="34" fillId="0" borderId="0" xfId="2" applyFont="1" applyAlignment="1">
      <alignment horizontal="justify" vertical="center"/>
    </xf>
    <xf numFmtId="166" fontId="8" fillId="0" borderId="0" xfId="1" applyNumberFormat="1" applyFont="1" applyBorder="1" applyAlignment="1"/>
    <xf numFmtId="166" fontId="8" fillId="0" borderId="0" xfId="1" quotePrefix="1" applyNumberFormat="1" applyFont="1" applyAlignment="1"/>
    <xf numFmtId="167" fontId="22" fillId="0" borderId="0" xfId="0" applyNumberFormat="1" applyFont="1" applyFill="1" applyBorder="1" applyAlignment="1"/>
    <xf numFmtId="167" fontId="0" fillId="0" borderId="0" xfId="0" applyNumberFormat="1"/>
    <xf numFmtId="166" fontId="8" fillId="0" borderId="0" xfId="1" applyNumberFormat="1" applyFont="1" applyFill="1" applyBorder="1" applyAlignment="1">
      <alignment horizontal="center"/>
    </xf>
    <xf numFmtId="0" fontId="36" fillId="0" borderId="0" xfId="0" applyFont="1" applyFill="1" applyBorder="1" applyAlignment="1"/>
    <xf numFmtId="168" fontId="13" fillId="0" borderId="4" xfId="1" applyNumberFormat="1" applyFont="1" applyFill="1" applyBorder="1" applyAlignment="1">
      <alignment horizontal="right" wrapText="1"/>
    </xf>
    <xf numFmtId="0" fontId="7" fillId="0" borderId="0" xfId="0" quotePrefix="1" applyFont="1" applyFill="1"/>
    <xf numFmtId="165" fontId="7" fillId="0" borderId="0" xfId="1" quotePrefix="1" applyFont="1" applyFill="1"/>
    <xf numFmtId="168" fontId="13" fillId="0" borderId="2" xfId="0" applyNumberFormat="1" applyFont="1" applyFill="1" applyBorder="1" applyAlignment="1">
      <alignment horizontal="left"/>
    </xf>
    <xf numFmtId="167" fontId="13" fillId="0" borderId="1" xfId="0" applyNumberFormat="1" applyFont="1" applyFill="1" applyBorder="1"/>
    <xf numFmtId="0" fontId="12" fillId="0" borderId="1" xfId="2" quotePrefix="1" applyFont="1" applyFill="1" applyBorder="1" applyAlignment="1">
      <alignment horizontal="left"/>
    </xf>
    <xf numFmtId="0" fontId="17" fillId="0" borderId="1" xfId="2" applyFont="1" applyFill="1" applyBorder="1" applyAlignment="1">
      <alignment horizontal="left"/>
    </xf>
    <xf numFmtId="0" fontId="12" fillId="0" borderId="0" xfId="0" quotePrefix="1" applyFont="1" applyFill="1" applyBorder="1" applyAlignment="1">
      <alignment horizontal="left"/>
    </xf>
    <xf numFmtId="0" fontId="19" fillId="0" borderId="0" xfId="0" quotePrefix="1" applyFont="1" applyFill="1" applyBorder="1" applyAlignment="1"/>
    <xf numFmtId="166" fontId="12" fillId="0" borderId="0" xfId="1" quotePrefix="1" applyNumberFormat="1" applyFont="1" applyFill="1" applyBorder="1" applyAlignment="1">
      <alignment horizontal="right" wrapText="1"/>
    </xf>
    <xf numFmtId="0" fontId="12" fillId="0" borderId="0" xfId="0" quotePrefix="1" applyFont="1" applyFill="1" applyBorder="1" applyAlignment="1">
      <alignment horizontal="right"/>
    </xf>
    <xf numFmtId="0" fontId="19" fillId="0" borderId="1" xfId="0" applyFont="1" applyFill="1" applyBorder="1" applyAlignment="1"/>
    <xf numFmtId="0" fontId="7" fillId="0" borderId="1" xfId="0" applyFont="1" applyFill="1" applyBorder="1"/>
    <xf numFmtId="0" fontId="0" fillId="0" borderId="1" xfId="0" applyBorder="1"/>
    <xf numFmtId="165" fontId="12" fillId="0" borderId="1" xfId="1" applyNumberFormat="1" applyFont="1" applyFill="1" applyBorder="1" applyAlignment="1">
      <alignment horizontal="right" wrapText="1"/>
    </xf>
    <xf numFmtId="168" fontId="32" fillId="0" borderId="0" xfId="2" applyNumberFormat="1" applyFont="1" applyFill="1" applyAlignment="1">
      <alignment horizontal="right" vertical="center"/>
    </xf>
    <xf numFmtId="168" fontId="32" fillId="0" borderId="1" xfId="2" applyNumberFormat="1" applyFont="1" applyFill="1" applyBorder="1" applyAlignment="1">
      <alignment horizontal="right" vertical="center"/>
    </xf>
    <xf numFmtId="0" fontId="30" fillId="0" borderId="0" xfId="2" applyFont="1" applyFill="1" applyAlignment="1">
      <alignment vertical="center"/>
    </xf>
    <xf numFmtId="0" fontId="7" fillId="0" borderId="0" xfId="2" applyFill="1"/>
    <xf numFmtId="0" fontId="22" fillId="0" borderId="0" xfId="2" applyFont="1" applyFill="1" applyAlignment="1">
      <alignment vertical="center"/>
    </xf>
    <xf numFmtId="0" fontId="22" fillId="0" borderId="0" xfId="2" applyFont="1" applyFill="1" applyAlignment="1">
      <alignment horizontal="left" vertical="center" wrapText="1"/>
    </xf>
    <xf numFmtId="167" fontId="7" fillId="0" borderId="0" xfId="1" quotePrefix="1" applyNumberFormat="1" applyFont="1" applyFill="1" applyBorder="1"/>
    <xf numFmtId="167" fontId="0" fillId="3" borderId="0" xfId="0" applyNumberFormat="1" applyFill="1"/>
    <xf numFmtId="165" fontId="32" fillId="0" borderId="0" xfId="1" applyFont="1" applyAlignment="1">
      <alignment horizontal="right" vertical="center"/>
    </xf>
    <xf numFmtId="0" fontId="44" fillId="0" borderId="0" xfId="0" applyFont="1"/>
    <xf numFmtId="167" fontId="14" fillId="0" borderId="2" xfId="1" quotePrefix="1" applyNumberFormat="1" applyFont="1" applyFill="1" applyBorder="1"/>
    <xf numFmtId="167" fontId="7" fillId="0" borderId="0" xfId="1" applyNumberFormat="1" applyFont="1" applyFill="1" applyBorder="1" applyAlignment="1">
      <alignment horizontal="center" wrapText="1"/>
    </xf>
    <xf numFmtId="167" fontId="7" fillId="0" borderId="0" xfId="0" applyNumberFormat="1" applyFont="1"/>
    <xf numFmtId="167" fontId="13" fillId="0" borderId="3" xfId="1" applyNumberFormat="1" applyFont="1" applyFill="1" applyBorder="1" applyAlignment="1">
      <alignment horizontal="center"/>
    </xf>
    <xf numFmtId="167" fontId="33" fillId="2" borderId="2" xfId="1" applyNumberFormat="1" applyFont="1" applyFill="1" applyBorder="1" applyAlignment="1">
      <alignment horizontal="right" vertical="center"/>
    </xf>
    <xf numFmtId="168" fontId="7" fillId="0" borderId="0" xfId="2" applyNumberFormat="1"/>
    <xf numFmtId="0" fontId="33" fillId="2" borderId="2" xfId="2" quotePrefix="1" applyFont="1" applyFill="1" applyBorder="1" applyAlignment="1">
      <alignment vertical="center" wrapText="1"/>
    </xf>
    <xf numFmtId="168" fontId="13" fillId="0" borderId="3" xfId="1" applyNumberFormat="1" applyFont="1" applyFill="1" applyBorder="1"/>
    <xf numFmtId="167" fontId="14" fillId="0" borderId="3" xfId="1" applyNumberFormat="1" applyFont="1" applyFill="1" applyBorder="1" applyAlignment="1">
      <alignment horizontal="right" wrapText="1"/>
    </xf>
    <xf numFmtId="167" fontId="7" fillId="0" borderId="0" xfId="1" applyNumberFormat="1" applyFont="1" applyFill="1" applyBorder="1"/>
    <xf numFmtId="167" fontId="7" fillId="0" borderId="0" xfId="1" applyNumberFormat="1" applyFont="1" applyFill="1" applyBorder="1"/>
    <xf numFmtId="167" fontId="7" fillId="0" borderId="0" xfId="1" applyNumberFormat="1" applyFont="1" applyFill="1" applyBorder="1"/>
    <xf numFmtId="167" fontId="7" fillId="0" borderId="0" xfId="1" applyNumberFormat="1" applyFont="1" applyFill="1" applyBorder="1"/>
    <xf numFmtId="167" fontId="7" fillId="0" borderId="0" xfId="1" applyNumberFormat="1" applyFont="1" applyFill="1" applyBorder="1"/>
    <xf numFmtId="0" fontId="44" fillId="0" borderId="0" xfId="2" applyFont="1"/>
    <xf numFmtId="166" fontId="35" fillId="0" borderId="0" xfId="1" applyNumberFormat="1" applyFont="1" applyBorder="1" applyAlignment="1"/>
    <xf numFmtId="0" fontId="30" fillId="0" borderId="0" xfId="2" applyFont="1" applyFill="1" applyAlignment="1">
      <alignment horizontal="left" vertical="center" indent="2"/>
    </xf>
    <xf numFmtId="0" fontId="32" fillId="0" borderId="1" xfId="2" applyFont="1" applyBorder="1" applyAlignment="1"/>
    <xf numFmtId="0" fontId="32" fillId="0" borderId="1" xfId="2" applyFont="1" applyBorder="1" applyAlignment="1">
      <alignment wrapText="1"/>
    </xf>
    <xf numFmtId="0" fontId="44" fillId="0" borderId="0" xfId="0" applyFont="1" applyFill="1"/>
    <xf numFmtId="167" fontId="7" fillId="0" borderId="0" xfId="0" applyNumberFormat="1" applyFont="1" applyFill="1" applyBorder="1"/>
    <xf numFmtId="167" fontId="7" fillId="0" borderId="0" xfId="1" applyNumberFormat="1" applyFont="1" applyFill="1" applyBorder="1"/>
    <xf numFmtId="0" fontId="14" fillId="0" borderId="0" xfId="2" applyFont="1"/>
    <xf numFmtId="168" fontId="7" fillId="0" borderId="0" xfId="2" applyNumberFormat="1" applyFill="1"/>
    <xf numFmtId="0" fontId="33" fillId="0" borderId="0" xfId="2" applyFont="1"/>
    <xf numFmtId="0" fontId="32" fillId="0" borderId="0" xfId="2" applyFont="1"/>
    <xf numFmtId="168" fontId="32" fillId="0" borderId="0" xfId="2" applyNumberFormat="1" applyFont="1"/>
    <xf numFmtId="168" fontId="32" fillId="0" borderId="0" xfId="2" applyNumberFormat="1" applyFont="1" applyFill="1"/>
    <xf numFmtId="0" fontId="32" fillId="0" borderId="0" xfId="2" applyFont="1" applyFill="1"/>
    <xf numFmtId="165" fontId="32" fillId="0" borderId="0" xfId="2" applyNumberFormat="1" applyFont="1" applyFill="1"/>
    <xf numFmtId="0" fontId="22" fillId="0" borderId="0" xfId="2" applyFont="1" applyFill="1" applyAlignment="1">
      <alignment horizontal="left" vertical="top" wrapText="1"/>
    </xf>
    <xf numFmtId="0" fontId="33" fillId="0" borderId="0" xfId="2" quotePrefix="1" applyFont="1" applyFill="1" applyBorder="1" applyAlignment="1">
      <alignment vertical="center" wrapText="1"/>
    </xf>
    <xf numFmtId="167" fontId="33" fillId="0" borderId="0" xfId="1" applyNumberFormat="1" applyFont="1" applyFill="1" applyBorder="1" applyAlignment="1">
      <alignment horizontal="right" vertical="center"/>
    </xf>
    <xf numFmtId="167" fontId="32" fillId="0" borderId="0" xfId="2" applyNumberFormat="1" applyFont="1" applyFill="1"/>
    <xf numFmtId="167" fontId="32" fillId="0" borderId="0" xfId="1" applyNumberFormat="1" applyFont="1" applyAlignment="1">
      <alignment horizontal="right" vertical="center"/>
    </xf>
    <xf numFmtId="167" fontId="9" fillId="0" borderId="2" xfId="1" applyNumberFormat="1" applyFont="1" applyFill="1" applyBorder="1" applyAlignment="1">
      <alignment horizontal="right" wrapText="1"/>
    </xf>
    <xf numFmtId="167" fontId="9" fillId="0" borderId="0" xfId="1" applyNumberFormat="1" applyFont="1" applyFill="1" applyBorder="1" applyAlignment="1">
      <alignment horizontal="right" wrapText="1"/>
    </xf>
    <xf numFmtId="168" fontId="7" fillId="0" borderId="2" xfId="0" quotePrefix="1" applyNumberFormat="1" applyFont="1" applyFill="1" applyBorder="1"/>
    <xf numFmtId="167" fontId="7" fillId="0" borderId="0" xfId="1" applyNumberFormat="1" applyFont="1" applyFill="1"/>
    <xf numFmtId="168" fontId="7" fillId="0" borderId="0" xfId="0" applyNumberFormat="1" applyFont="1" applyFill="1"/>
    <xf numFmtId="167" fontId="21" fillId="0" borderId="0" xfId="0" applyNumberFormat="1" applyFont="1" applyFill="1" applyBorder="1" applyAlignment="1"/>
    <xf numFmtId="166" fontId="9" fillId="0" borderId="0" xfId="1" quotePrefix="1" applyNumberFormat="1" applyFont="1" applyFill="1" applyBorder="1" applyAlignment="1"/>
    <xf numFmtId="167" fontId="7" fillId="3" borderId="0" xfId="1" applyNumberFormat="1" applyFont="1" applyFill="1"/>
    <xf numFmtId="168" fontId="7" fillId="3" borderId="2" xfId="0" quotePrefix="1" applyNumberFormat="1" applyFont="1" applyFill="1" applyBorder="1"/>
    <xf numFmtId="167" fontId="7" fillId="3" borderId="0" xfId="1" applyNumberFormat="1" applyFont="1" applyFill="1" applyBorder="1"/>
    <xf numFmtId="167" fontId="7" fillId="3" borderId="0" xfId="1" quotePrefix="1" applyNumberFormat="1" applyFont="1" applyFill="1" applyBorder="1"/>
    <xf numFmtId="166" fontId="8" fillId="0" borderId="0" xfId="1" quotePrefix="1" applyNumberFormat="1" applyFont="1" applyFill="1" applyBorder="1" applyAlignment="1">
      <alignment horizontal="center"/>
    </xf>
    <xf numFmtId="166" fontId="35" fillId="0" borderId="0" xfId="1" applyNumberFormat="1" applyFont="1" applyBorder="1" applyAlignment="1">
      <alignment horizontal="center"/>
    </xf>
    <xf numFmtId="166" fontId="8" fillId="0" borderId="0" xfId="1" applyNumberFormat="1" applyFont="1" applyFill="1" applyBorder="1" applyAlignment="1">
      <alignment horizontal="center"/>
    </xf>
    <xf numFmtId="166" fontId="8" fillId="0" borderId="0" xfId="1" applyNumberFormat="1" applyFont="1" applyBorder="1" applyAlignment="1">
      <alignment horizontal="center"/>
    </xf>
    <xf numFmtId="0" fontId="12" fillId="0" borderId="0" xfId="2" quotePrefix="1" applyFont="1" applyFill="1" applyBorder="1" applyAlignment="1">
      <alignment horizontal="left"/>
    </xf>
    <xf numFmtId="0" fontId="17" fillId="0" borderId="0" xfId="2" applyFont="1" applyFill="1" applyBorder="1" applyAlignment="1">
      <alignment horizontal="left"/>
    </xf>
    <xf numFmtId="166" fontId="8" fillId="0" borderId="0" xfId="1" quotePrefix="1" applyNumberFormat="1" applyFont="1" applyAlignment="1">
      <alignment horizontal="center"/>
    </xf>
    <xf numFmtId="0" fontId="22" fillId="0" borderId="0" xfId="2" applyFont="1" applyAlignment="1">
      <alignment horizontal="left" vertical="center" wrapText="1"/>
    </xf>
    <xf numFmtId="0" fontId="22" fillId="0" borderId="0" xfId="2" applyFont="1" applyAlignment="1">
      <alignment horizontal="left" vertical="top" wrapText="1"/>
    </xf>
    <xf numFmtId="0" fontId="22" fillId="0" borderId="0" xfId="2" applyFont="1" applyFill="1" applyAlignment="1">
      <alignment horizontal="left" vertical="top" wrapText="1"/>
    </xf>
    <xf numFmtId="0" fontId="22" fillId="0" borderId="0" xfId="2" applyFont="1" applyAlignment="1">
      <alignment horizontal="left" vertical="center"/>
    </xf>
  </cellXfs>
  <cellStyles count="360">
    <cellStyle name="Comma" xfId="1" builtinId="3"/>
    <cellStyle name="Comma 10" xfId="30"/>
    <cellStyle name="Comma 11" xfId="32"/>
    <cellStyle name="Comma 11 2" xfId="33"/>
    <cellStyle name="Comma 11 2 2" xfId="333"/>
    <cellStyle name="Comma 11 2 3" xfId="93"/>
    <cellStyle name="Comma 11 3" xfId="332"/>
    <cellStyle name="Comma 11 4" xfId="92"/>
    <cellStyle name="Comma 12" xfId="56"/>
    <cellStyle name="Comma 2" xfId="3"/>
    <cellStyle name="Comma 2 2" xfId="34"/>
    <cellStyle name="Comma 2 2 2" xfId="98"/>
    <cellStyle name="Comma 2 3" xfId="35"/>
    <cellStyle name="Comma 2 4" xfId="36"/>
    <cellStyle name="Comma 2 5" xfId="37"/>
    <cellStyle name="Comma 25" xfId="99"/>
    <cellStyle name="Comma 3" xfId="4"/>
    <cellStyle name="Comma 3 10" xfId="81"/>
    <cellStyle name="Comma 3 2" xfId="38"/>
    <cellStyle name="Comma 3 3" xfId="39"/>
    <cellStyle name="Comma 3 4" xfId="40"/>
    <cellStyle name="Comma 3 5" xfId="58"/>
    <cellStyle name="Comma 3 6" xfId="19"/>
    <cellStyle name="Comma 3 6 2" xfId="321"/>
    <cellStyle name="Comma 3 6 3" xfId="100"/>
    <cellStyle name="Comma 3 7" xfId="59"/>
    <cellStyle name="Comma 3 7 2" xfId="309"/>
    <cellStyle name="Comma 3 8" xfId="70"/>
    <cellStyle name="Comma 3 8 2" xfId="338"/>
    <cellStyle name="Comma 3 9" xfId="349"/>
    <cellStyle name="Comma 4" xfId="5"/>
    <cellStyle name="Comma 4 2" xfId="23"/>
    <cellStyle name="Comma 4 2 2" xfId="325"/>
    <cellStyle name="Comma 4 2 3" xfId="102"/>
    <cellStyle name="Comma 4 3" xfId="60"/>
    <cellStyle name="Comma 4 3 2" xfId="101"/>
    <cellStyle name="Comma 4 4" xfId="71"/>
    <cellStyle name="Comma 4 4 2" xfId="310"/>
    <cellStyle name="Comma 4 5" xfId="339"/>
    <cellStyle name="Comma 4 6" xfId="350"/>
    <cellStyle name="Comma 4 7" xfId="85"/>
    <cellStyle name="Comma 5" xfId="6"/>
    <cellStyle name="Comma 5 2" xfId="104"/>
    <cellStyle name="Comma 5 2 2" xfId="105"/>
    <cellStyle name="Comma 5 2 2 2" xfId="106"/>
    <cellStyle name="Comma 5 2 2 3" xfId="107"/>
    <cellStyle name="Comma 5 2 2 4" xfId="108"/>
    <cellStyle name="Comma 5 2 3" xfId="109"/>
    <cellStyle name="Comma 5 2 4" xfId="110"/>
    <cellStyle name="Comma 5 2 5" xfId="111"/>
    <cellStyle name="Comma 5 3" xfId="112"/>
    <cellStyle name="Comma 5 3 2" xfId="113"/>
    <cellStyle name="Comma 5 3 3" xfId="114"/>
    <cellStyle name="Comma 5 3 4" xfId="115"/>
    <cellStyle name="Comma 5 4" xfId="116"/>
    <cellStyle name="Comma 5 5" xfId="117"/>
    <cellStyle name="Comma 5 6" xfId="118"/>
    <cellStyle name="Comma 5 7" xfId="103"/>
    <cellStyle name="Comma 6" xfId="7"/>
    <cellStyle name="Comma 6 10" xfId="351"/>
    <cellStyle name="Comma 6 11" xfId="88"/>
    <cellStyle name="Comma 6 2" xfId="26"/>
    <cellStyle name="Comma 6 2 2" xfId="121"/>
    <cellStyle name="Comma 6 2 2 2" xfId="122"/>
    <cellStyle name="Comma 6 2 2 3" xfId="123"/>
    <cellStyle name="Comma 6 2 2 4" xfId="124"/>
    <cellStyle name="Comma 6 2 3" xfId="125"/>
    <cellStyle name="Comma 6 2 4" xfId="126"/>
    <cellStyle name="Comma 6 2 5" xfId="127"/>
    <cellStyle name="Comma 6 2 6" xfId="328"/>
    <cellStyle name="Comma 6 2 7" xfId="120"/>
    <cellStyle name="Comma 6 3" xfId="61"/>
    <cellStyle name="Comma 6 3 2" xfId="129"/>
    <cellStyle name="Comma 6 3 3" xfId="130"/>
    <cellStyle name="Comma 6 3 4" xfId="131"/>
    <cellStyle name="Comma 6 3 5" xfId="128"/>
    <cellStyle name="Comma 6 4" xfId="72"/>
    <cellStyle name="Comma 6 4 2" xfId="132"/>
    <cellStyle name="Comma 6 5" xfId="133"/>
    <cellStyle name="Comma 6 6" xfId="134"/>
    <cellStyle name="Comma 6 7" xfId="119"/>
    <cellStyle name="Comma 6 8" xfId="311"/>
    <cellStyle name="Comma 6 9" xfId="340"/>
    <cellStyle name="Comma 7" xfId="8"/>
    <cellStyle name="Comma 7 10" xfId="352"/>
    <cellStyle name="Comma 7 11" xfId="91"/>
    <cellStyle name="Comma 7 2" xfId="29"/>
    <cellStyle name="Comma 7 2 2" xfId="137"/>
    <cellStyle name="Comma 7 2 2 2" xfId="138"/>
    <cellStyle name="Comma 7 2 2 3" xfId="139"/>
    <cellStyle name="Comma 7 2 2 4" xfId="140"/>
    <cellStyle name="Comma 7 2 3" xfId="141"/>
    <cellStyle name="Comma 7 2 4" xfId="142"/>
    <cellStyle name="Comma 7 2 5" xfId="143"/>
    <cellStyle name="Comma 7 2 6" xfId="331"/>
    <cellStyle name="Comma 7 2 7" xfId="136"/>
    <cellStyle name="Comma 7 3" xfId="62"/>
    <cellStyle name="Comma 7 3 2" xfId="145"/>
    <cellStyle name="Comma 7 3 3" xfId="146"/>
    <cellStyle name="Comma 7 3 4" xfId="147"/>
    <cellStyle name="Comma 7 3 5" xfId="144"/>
    <cellStyle name="Comma 7 4" xfId="73"/>
    <cellStyle name="Comma 7 4 2" xfId="148"/>
    <cellStyle name="Comma 7 5" xfId="149"/>
    <cellStyle name="Comma 7 6" xfId="150"/>
    <cellStyle name="Comma 7 7" xfId="135"/>
    <cellStyle name="Comma 7 8" xfId="312"/>
    <cellStyle name="Comma 7 9" xfId="341"/>
    <cellStyle name="Comma 8" xfId="31"/>
    <cellStyle name="Comma 9" xfId="41"/>
    <cellStyle name="Currency 2" xfId="42"/>
    <cellStyle name="Currency 2 2" xfId="43"/>
    <cellStyle name="Currency 3" xfId="44"/>
    <cellStyle name="Currency 4" xfId="45"/>
    <cellStyle name="head12bu" xfId="46"/>
    <cellStyle name="head14bu" xfId="47"/>
    <cellStyle name="Hyperlink 2" xfId="48"/>
    <cellStyle name="Normal" xfId="0" builtinId="0"/>
    <cellStyle name="Normal 10" xfId="9"/>
    <cellStyle name="Normal 10 10" xfId="353"/>
    <cellStyle name="Normal 10 11" xfId="90"/>
    <cellStyle name="Normal 10 2" xfId="28"/>
    <cellStyle name="Normal 10 2 2" xfId="153"/>
    <cellStyle name="Normal 10 2 2 2" xfId="154"/>
    <cellStyle name="Normal 10 2 2 3" xfId="155"/>
    <cellStyle name="Normal 10 2 2 4" xfId="156"/>
    <cellStyle name="Normal 10 2 3" xfId="157"/>
    <cellStyle name="Normal 10 2 4" xfId="158"/>
    <cellStyle name="Normal 10 2 5" xfId="159"/>
    <cellStyle name="Normal 10 2 6" xfId="330"/>
    <cellStyle name="Normal 10 2 7" xfId="152"/>
    <cellStyle name="Normal 10 3" xfId="63"/>
    <cellStyle name="Normal 10 3 2" xfId="161"/>
    <cellStyle name="Normal 10 3 3" xfId="162"/>
    <cellStyle name="Normal 10 3 4" xfId="163"/>
    <cellStyle name="Normal 10 3 5" xfId="160"/>
    <cellStyle name="Normal 10 4" xfId="74"/>
    <cellStyle name="Normal 10 4 2" xfId="164"/>
    <cellStyle name="Normal 10 5" xfId="165"/>
    <cellStyle name="Normal 10 6" xfId="166"/>
    <cellStyle name="Normal 10 7" xfId="151"/>
    <cellStyle name="Normal 10 8" xfId="313"/>
    <cellStyle name="Normal 10 9" xfId="342"/>
    <cellStyle name="Normal 11" xfId="18"/>
    <cellStyle name="Normal 11 2" xfId="57"/>
    <cellStyle name="Normal 11 2 2" xfId="337"/>
    <cellStyle name="Normal 11 2 3" xfId="167"/>
    <cellStyle name="Normal 11 3" xfId="320"/>
    <cellStyle name="Normal 12" xfId="97"/>
    <cellStyle name="Normal 12 2" xfId="168"/>
    <cellStyle name="Normal 13" xfId="169"/>
    <cellStyle name="Normal 13 2" xfId="170"/>
    <cellStyle name="Normal 13 3" xfId="171"/>
    <cellStyle name="Normal 13 4" xfId="172"/>
    <cellStyle name="Normal 14" xfId="173"/>
    <cellStyle name="Normal 14 2" xfId="174"/>
    <cellStyle name="Normal 14 3" xfId="175"/>
    <cellStyle name="Normal 14 4" xfId="176"/>
    <cellStyle name="Normal 15" xfId="177"/>
    <cellStyle name="Normal 15 2" xfId="178"/>
    <cellStyle name="Normal 15 3" xfId="179"/>
    <cellStyle name="Normal 15 4" xfId="180"/>
    <cellStyle name="Normal 16" xfId="181"/>
    <cellStyle name="Normal 16 2" xfId="182"/>
    <cellStyle name="Normal 16 3" xfId="183"/>
    <cellStyle name="Normal 16 4" xfId="184"/>
    <cellStyle name="Normal 17" xfId="185"/>
    <cellStyle name="Normal 17 2" xfId="186"/>
    <cellStyle name="Normal 17 3" xfId="187"/>
    <cellStyle name="Normal 17 4" xfId="188"/>
    <cellStyle name="Normal 18" xfId="189"/>
    <cellStyle name="Normal 18 2" xfId="190"/>
    <cellStyle name="Normal 18 3" xfId="191"/>
    <cellStyle name="Normal 18 4" xfId="192"/>
    <cellStyle name="Normal 19" xfId="193"/>
    <cellStyle name="Normal 19 2" xfId="194"/>
    <cellStyle name="Normal 19 3" xfId="195"/>
    <cellStyle name="Normal 19 4" xfId="196"/>
    <cellStyle name="Normal 2" xfId="2"/>
    <cellStyle name="Normal 2 10" xfId="197"/>
    <cellStyle name="Normal 2 11" xfId="198"/>
    <cellStyle name="Normal 2 12" xfId="199"/>
    <cellStyle name="Normal 2 13" xfId="200"/>
    <cellStyle name="Normal 2 14" xfId="201"/>
    <cellStyle name="Normal 2 15" xfId="202"/>
    <cellStyle name="Normal 2 16" xfId="203"/>
    <cellStyle name="Normal 2 17" xfId="204"/>
    <cellStyle name="Normal 2 18" xfId="205"/>
    <cellStyle name="Normal 2 19" xfId="206"/>
    <cellStyle name="Normal 2 2" xfId="10"/>
    <cellStyle name="Normal 2 2 2" xfId="24"/>
    <cellStyle name="Normal 2 2 2 2" xfId="326"/>
    <cellStyle name="Normal 2 2 2 3" xfId="207"/>
    <cellStyle name="Normal 2 2 3" xfId="64"/>
    <cellStyle name="Normal 2 2 3 2" xfId="314"/>
    <cellStyle name="Normal 2 2 4" xfId="75"/>
    <cellStyle name="Normal 2 2 4 2" xfId="343"/>
    <cellStyle name="Normal 2 2 5" xfId="354"/>
    <cellStyle name="Normal 2 2 6" xfId="86"/>
    <cellStyle name="Normal 2 20" xfId="208"/>
    <cellStyle name="Normal 2 21" xfId="209"/>
    <cellStyle name="Normal 2 22" xfId="210"/>
    <cellStyle name="Normal 2 23" xfId="211"/>
    <cellStyle name="Normal 2 24" xfId="212"/>
    <cellStyle name="Normal 2 3" xfId="49"/>
    <cellStyle name="Normal 2 4" xfId="213"/>
    <cellStyle name="Normal 2 5" xfId="214"/>
    <cellStyle name="Normal 2 6" xfId="215"/>
    <cellStyle name="Normal 2 7" xfId="216"/>
    <cellStyle name="Normal 2 8" xfId="217"/>
    <cellStyle name="Normal 2 9" xfId="218"/>
    <cellStyle name="Normal 20" xfId="219"/>
    <cellStyle name="Normal 20 2" xfId="220"/>
    <cellStyle name="Normal 20 3" xfId="221"/>
    <cellStyle name="Normal 20 4" xfId="222"/>
    <cellStyle name="Normal 21" xfId="223"/>
    <cellStyle name="Normal 21 2" xfId="224"/>
    <cellStyle name="Normal 21 3" xfId="225"/>
    <cellStyle name="Normal 21 4" xfId="226"/>
    <cellStyle name="Normal 22" xfId="227"/>
    <cellStyle name="Normal 22 2" xfId="228"/>
    <cellStyle name="Normal 22 3" xfId="229"/>
    <cellStyle name="Normal 22 4" xfId="230"/>
    <cellStyle name="Normal 23" xfId="231"/>
    <cellStyle name="Normal 23 2" xfId="232"/>
    <cellStyle name="Normal 23 3" xfId="233"/>
    <cellStyle name="Normal 23 4" xfId="234"/>
    <cellStyle name="Normal 24" xfId="235"/>
    <cellStyle name="Normal 24 2" xfId="236"/>
    <cellStyle name="Normal 24 3" xfId="237"/>
    <cellStyle name="Normal 24 4" xfId="238"/>
    <cellStyle name="Normal 3" xfId="11"/>
    <cellStyle name="Normal 3 2" xfId="50"/>
    <cellStyle name="Normal 3 3" xfId="51"/>
    <cellStyle name="Normal 3 3 2" xfId="334"/>
    <cellStyle name="Normal 3 3 3" xfId="94"/>
    <cellStyle name="Normal 3 4" xfId="239"/>
    <cellStyle name="Normal 4" xfId="12"/>
    <cellStyle name="Normal 4 2" xfId="52"/>
    <cellStyle name="Normal 4 2 2" xfId="241"/>
    <cellStyle name="Normal 4 3" xfId="20"/>
    <cellStyle name="Normal 4 3 2" xfId="322"/>
    <cellStyle name="Normal 4 3 3" xfId="240"/>
    <cellStyle name="Normal 4 4" xfId="65"/>
    <cellStyle name="Normal 4 4 2" xfId="315"/>
    <cellStyle name="Normal 4 5" xfId="76"/>
    <cellStyle name="Normal 4 5 2" xfId="344"/>
    <cellStyle name="Normal 4 6" xfId="355"/>
    <cellStyle name="Normal 4 7" xfId="82"/>
    <cellStyle name="Normal 5" xfId="13"/>
    <cellStyle name="Normal 5 2" xfId="53"/>
    <cellStyle name="Normal 5 2 2" xfId="243"/>
    <cellStyle name="Normal 5 2 3" xfId="335"/>
    <cellStyle name="Normal 5 2 4" xfId="95"/>
    <cellStyle name="Normal 5 3" xfId="21"/>
    <cellStyle name="Normal 5 3 2" xfId="323"/>
    <cellStyle name="Normal 5 3 3" xfId="242"/>
    <cellStyle name="Normal 5 4" xfId="66"/>
    <cellStyle name="Normal 5 4 2" xfId="316"/>
    <cellStyle name="Normal 5 5" xfId="77"/>
    <cellStyle name="Normal 5 5 2" xfId="345"/>
    <cellStyle name="Normal 5 6" xfId="356"/>
    <cellStyle name="Normal 5 7" xfId="83"/>
    <cellStyle name="Normal 6" xfId="14"/>
    <cellStyle name="Normal 6 2" xfId="22"/>
    <cellStyle name="Normal 6 2 2" xfId="324"/>
    <cellStyle name="Normal 6 2 3" xfId="244"/>
    <cellStyle name="Normal 6 3" xfId="67"/>
    <cellStyle name="Normal 6 3 2" xfId="317"/>
    <cellStyle name="Normal 6 4" xfId="78"/>
    <cellStyle name="Normal 6 4 2" xfId="346"/>
    <cellStyle name="Normal 6 5" xfId="357"/>
    <cellStyle name="Normal 6 6" xfId="84"/>
    <cellStyle name="Normal 7" xfId="15"/>
    <cellStyle name="Normal 7 2" xfId="246"/>
    <cellStyle name="Normal 7 2 2" xfId="247"/>
    <cellStyle name="Normal 7 2 2 2" xfId="248"/>
    <cellStyle name="Normal 7 2 2 2 2" xfId="249"/>
    <cellStyle name="Normal 7 2 2 2 3" xfId="250"/>
    <cellStyle name="Normal 7 2 2 2 4" xfId="251"/>
    <cellStyle name="Normal 7 2 2 3" xfId="252"/>
    <cellStyle name="Normal 7 2 2 4" xfId="253"/>
    <cellStyle name="Normal 7 2 2 5" xfId="254"/>
    <cellStyle name="Normal 7 2 3" xfId="255"/>
    <cellStyle name="Normal 7 2 3 2" xfId="256"/>
    <cellStyle name="Normal 7 2 3 3" xfId="257"/>
    <cellStyle name="Normal 7 2 3 4" xfId="258"/>
    <cellStyle name="Normal 7 2 4" xfId="259"/>
    <cellStyle name="Normal 7 2 5" xfId="260"/>
    <cellStyle name="Normal 7 2 6" xfId="261"/>
    <cellStyle name="Normal 7 3" xfId="262"/>
    <cellStyle name="Normal 7 3 2" xfId="263"/>
    <cellStyle name="Normal 7 3 2 2" xfId="264"/>
    <cellStyle name="Normal 7 3 2 3" xfId="265"/>
    <cellStyle name="Normal 7 3 2 4" xfId="266"/>
    <cellStyle name="Normal 7 3 3" xfId="267"/>
    <cellStyle name="Normal 7 3 4" xfId="268"/>
    <cellStyle name="Normal 7 3 5" xfId="269"/>
    <cellStyle name="Normal 7 4" xfId="270"/>
    <cellStyle name="Normal 7 4 2" xfId="271"/>
    <cellStyle name="Normal 7 4 3" xfId="272"/>
    <cellStyle name="Normal 7 4 4" xfId="273"/>
    <cellStyle name="Normal 7 5" xfId="274"/>
    <cellStyle name="Normal 7 6" xfId="275"/>
    <cellStyle name="Normal 7 7" xfId="276"/>
    <cellStyle name="Normal 7 8" xfId="245"/>
    <cellStyle name="Normal 8" xfId="16"/>
    <cellStyle name="Normal 8 10" xfId="358"/>
    <cellStyle name="Normal 8 11" xfId="87"/>
    <cellStyle name="Normal 8 2" xfId="25"/>
    <cellStyle name="Normal 8 2 2" xfId="279"/>
    <cellStyle name="Normal 8 2 2 2" xfId="280"/>
    <cellStyle name="Normal 8 2 2 3" xfId="281"/>
    <cellStyle name="Normal 8 2 2 4" xfId="282"/>
    <cellStyle name="Normal 8 2 3" xfId="283"/>
    <cellStyle name="Normal 8 2 4" xfId="284"/>
    <cellStyle name="Normal 8 2 5" xfId="285"/>
    <cellStyle name="Normal 8 2 6" xfId="327"/>
    <cellStyle name="Normal 8 2 7" xfId="278"/>
    <cellStyle name="Normal 8 3" xfId="68"/>
    <cellStyle name="Normal 8 3 2" xfId="287"/>
    <cellStyle name="Normal 8 3 3" xfId="288"/>
    <cellStyle name="Normal 8 3 4" xfId="289"/>
    <cellStyle name="Normal 8 3 5" xfId="286"/>
    <cellStyle name="Normal 8 4" xfId="79"/>
    <cellStyle name="Normal 8 4 2" xfId="290"/>
    <cellStyle name="Normal 8 5" xfId="291"/>
    <cellStyle name="Normal 8 6" xfId="292"/>
    <cellStyle name="Normal 8 7" xfId="277"/>
    <cellStyle name="Normal 8 8" xfId="318"/>
    <cellStyle name="Normal 8 9" xfId="347"/>
    <cellStyle name="Normal 9" xfId="17"/>
    <cellStyle name="Normal 9 10" xfId="359"/>
    <cellStyle name="Normal 9 11" xfId="89"/>
    <cellStyle name="Normal 9 2" xfId="54"/>
    <cellStyle name="Normal 9 2 2" xfId="295"/>
    <cellStyle name="Normal 9 2 2 2" xfId="296"/>
    <cellStyle name="Normal 9 2 2 3" xfId="297"/>
    <cellStyle name="Normal 9 2 2 4" xfId="298"/>
    <cellStyle name="Normal 9 2 3" xfId="299"/>
    <cellStyle name="Normal 9 2 4" xfId="300"/>
    <cellStyle name="Normal 9 2 5" xfId="301"/>
    <cellStyle name="Normal 9 2 6" xfId="294"/>
    <cellStyle name="Normal 9 2 7" xfId="336"/>
    <cellStyle name="Normal 9 2 8" xfId="96"/>
    <cellStyle name="Normal 9 3" xfId="27"/>
    <cellStyle name="Normal 9 3 2" xfId="303"/>
    <cellStyle name="Normal 9 3 3" xfId="304"/>
    <cellStyle name="Normal 9 3 4" xfId="305"/>
    <cellStyle name="Normal 9 3 5" xfId="329"/>
    <cellStyle name="Normal 9 3 6" xfId="302"/>
    <cellStyle name="Normal 9 4" xfId="69"/>
    <cellStyle name="Normal 9 4 2" xfId="306"/>
    <cellStyle name="Normal 9 5" xfId="80"/>
    <cellStyle name="Normal 9 5 2" xfId="307"/>
    <cellStyle name="Normal 9 6" xfId="308"/>
    <cellStyle name="Normal 9 7" xfId="293"/>
    <cellStyle name="Normal 9 8" xfId="319"/>
    <cellStyle name="Normal 9 9" xfId="348"/>
    <cellStyle name="Percent 2" xfId="55"/>
  </cellStyles>
  <dxfs count="0"/>
  <tableStyles count="0" defaultTableStyle="TableStyleMedium2" defaultPivotStyle="PivotStyleLight16"/>
  <colors>
    <mruColors>
      <color rgb="FFD3D3D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showGridLines="0" tabSelected="1" zoomScaleNormal="100" zoomScaleSheetLayoutView="120" zoomScalePageLayoutView="40" workbookViewId="0">
      <selection activeCell="B4" sqref="B4"/>
    </sheetView>
  </sheetViews>
  <sheetFormatPr defaultColWidth="5.6640625" defaultRowHeight="13.8" x14ac:dyDescent="0.25"/>
  <cols>
    <col min="1" max="1" width="3.6640625" style="63" customWidth="1"/>
    <col min="2" max="2" width="46.88671875" style="63" customWidth="1"/>
    <col min="3" max="3" width="19.5546875" style="63" customWidth="1"/>
    <col min="4" max="5" width="19.5546875" customWidth="1"/>
    <col min="6" max="6" width="8.44140625" style="63" bestFit="1" customWidth="1"/>
    <col min="7" max="7" width="7.44140625" style="63" bestFit="1" customWidth="1"/>
    <col min="8" max="12" width="5.6640625" style="63"/>
    <col min="13" max="13" width="6" style="63" bestFit="1" customWidth="1"/>
    <col min="14" max="16384" width="5.6640625" style="63"/>
  </cols>
  <sheetData>
    <row r="1" spans="1:8" ht="20.399999999999999" x14ac:dyDescent="0.35">
      <c r="A1" s="62"/>
      <c r="B1" s="269" t="s">
        <v>0</v>
      </c>
      <c r="C1" s="269"/>
      <c r="D1" s="269"/>
      <c r="E1" s="269"/>
    </row>
    <row r="2" spans="1:8" ht="20.399999999999999" x14ac:dyDescent="0.35">
      <c r="A2" s="62"/>
      <c r="B2" s="269" t="s">
        <v>124</v>
      </c>
      <c r="C2" s="269"/>
      <c r="D2" s="269"/>
      <c r="E2" s="269"/>
    </row>
    <row r="3" spans="1:8" ht="18" x14ac:dyDescent="0.35">
      <c r="A3" s="62"/>
      <c r="B3" s="270"/>
      <c r="C3" s="270"/>
      <c r="D3" s="270"/>
      <c r="E3" s="270"/>
    </row>
    <row r="4" spans="1:8" ht="20.399999999999999" x14ac:dyDescent="0.35">
      <c r="B4" s="30"/>
      <c r="C4" s="196"/>
      <c r="D4" s="63"/>
      <c r="E4" s="63"/>
    </row>
    <row r="5" spans="1:8" ht="20.399999999999999" x14ac:dyDescent="0.35">
      <c r="B5" s="30"/>
      <c r="C5" s="196"/>
      <c r="D5" s="156"/>
      <c r="E5" s="156"/>
    </row>
    <row r="6" spans="1:8" s="66" customFormat="1" ht="15.6" x14ac:dyDescent="0.3">
      <c r="B6" s="205" t="s">
        <v>84</v>
      </c>
      <c r="C6" s="206"/>
      <c r="D6" s="207" t="s">
        <v>159</v>
      </c>
      <c r="E6" s="207" t="s">
        <v>87</v>
      </c>
    </row>
    <row r="7" spans="1:8" s="66" customFormat="1" ht="15.6" x14ac:dyDescent="0.3">
      <c r="A7" s="205"/>
      <c r="B7" s="209"/>
      <c r="C7" s="64"/>
      <c r="D7" s="65"/>
      <c r="E7" s="65"/>
    </row>
    <row r="8" spans="1:8" s="66" customFormat="1" ht="15.6" x14ac:dyDescent="0.3">
      <c r="B8" s="67"/>
      <c r="C8" s="67"/>
      <c r="D8" s="68" t="s">
        <v>3</v>
      </c>
      <c r="E8" s="68" t="s">
        <v>3</v>
      </c>
    </row>
    <row r="9" spans="1:8" s="72" customFormat="1" x14ac:dyDescent="0.25">
      <c r="A9" s="69"/>
      <c r="B9" s="70" t="s">
        <v>18</v>
      </c>
      <c r="C9" s="70"/>
      <c r="D9" s="71"/>
      <c r="E9" s="71"/>
    </row>
    <row r="10" spans="1:8" s="75" customFormat="1" ht="13.2" x14ac:dyDescent="0.25">
      <c r="A10" s="73"/>
      <c r="B10" s="74" t="s">
        <v>186</v>
      </c>
      <c r="C10" s="74"/>
      <c r="D10" s="261">
        <f>58305+5909</f>
        <v>64214</v>
      </c>
      <c r="E10" s="261">
        <f>33005+5909</f>
        <v>38914</v>
      </c>
      <c r="F10" s="194"/>
      <c r="H10" s="26"/>
    </row>
    <row r="11" spans="1:8" s="75" customFormat="1" ht="13.2" x14ac:dyDescent="0.25">
      <c r="B11" s="74" t="s">
        <v>20</v>
      </c>
      <c r="C11" s="74"/>
      <c r="D11" s="265">
        <f>47747+870-5909-1279</f>
        <v>41429</v>
      </c>
      <c r="E11" s="261">
        <f>31103-5909</f>
        <v>25194</v>
      </c>
      <c r="F11" s="194"/>
      <c r="H11" s="26"/>
    </row>
    <row r="12" spans="1:8" s="75" customFormat="1" ht="13.2" x14ac:dyDescent="0.25">
      <c r="A12" s="76"/>
      <c r="B12" s="74" t="s">
        <v>106</v>
      </c>
      <c r="C12" s="74"/>
      <c r="D12" s="261">
        <v>39529</v>
      </c>
      <c r="E12" s="26">
        <v>65064</v>
      </c>
      <c r="F12" s="194"/>
      <c r="H12" s="26"/>
    </row>
    <row r="13" spans="1:8" s="75" customFormat="1" ht="13.2" x14ac:dyDescent="0.25">
      <c r="A13" s="76"/>
      <c r="B13" s="74" t="s">
        <v>107</v>
      </c>
      <c r="C13" s="74"/>
      <c r="D13" s="261">
        <v>45276</v>
      </c>
      <c r="E13" s="26">
        <v>40355</v>
      </c>
      <c r="F13" s="194"/>
      <c r="H13" s="26"/>
    </row>
    <row r="14" spans="1:8" s="75" customFormat="1" ht="13.2" x14ac:dyDescent="0.25">
      <c r="A14" s="76"/>
      <c r="B14" s="74" t="s">
        <v>168</v>
      </c>
      <c r="C14" s="74"/>
      <c r="D14" s="261">
        <v>2005167</v>
      </c>
      <c r="E14" s="261">
        <v>1667221</v>
      </c>
      <c r="F14" s="194"/>
    </row>
    <row r="15" spans="1:8" s="75" customFormat="1" x14ac:dyDescent="0.25">
      <c r="B15" s="77" t="s">
        <v>21</v>
      </c>
      <c r="C15" s="77"/>
      <c r="D15" s="78">
        <f>SUM(D10:D14)</f>
        <v>2195615</v>
      </c>
      <c r="E15" s="78">
        <f>SUM(E10:E14)</f>
        <v>1836748</v>
      </c>
      <c r="F15" s="194"/>
    </row>
    <row r="16" spans="1:8" s="72" customFormat="1" x14ac:dyDescent="0.25">
      <c r="A16" s="69"/>
      <c r="B16" s="79"/>
      <c r="C16" s="79"/>
      <c r="D16" s="153"/>
      <c r="E16" s="80"/>
      <c r="F16" s="194"/>
    </row>
    <row r="17" spans="1:7" s="75" customFormat="1" x14ac:dyDescent="0.25">
      <c r="B17" s="81" t="s">
        <v>22</v>
      </c>
      <c r="C17" s="81"/>
      <c r="D17" s="154"/>
      <c r="E17" s="82"/>
      <c r="F17" s="194"/>
    </row>
    <row r="18" spans="1:7" s="75" customFormat="1" ht="13.2" x14ac:dyDescent="0.25">
      <c r="A18" s="73"/>
      <c r="B18" s="74" t="s">
        <v>162</v>
      </c>
      <c r="C18" s="74"/>
      <c r="D18" s="265">
        <f>36786+870+3-1-1279+885</f>
        <v>37264</v>
      </c>
      <c r="E18" s="26">
        <v>38963</v>
      </c>
      <c r="F18" s="194"/>
    </row>
    <row r="19" spans="1:7" s="75" customFormat="1" ht="13.2" x14ac:dyDescent="0.25">
      <c r="A19" s="73"/>
      <c r="B19" s="74" t="s">
        <v>23</v>
      </c>
      <c r="C19" s="74"/>
      <c r="D19" s="26">
        <v>0</v>
      </c>
      <c r="E19" s="26">
        <v>315</v>
      </c>
      <c r="F19" s="194"/>
    </row>
    <row r="20" spans="1:7" s="75" customFormat="1" ht="13.2" x14ac:dyDescent="0.25">
      <c r="A20" s="73"/>
      <c r="B20" s="74" t="s">
        <v>163</v>
      </c>
      <c r="C20" s="74"/>
      <c r="D20" s="265">
        <f>2307-885</f>
        <v>1422</v>
      </c>
      <c r="E20" s="26">
        <v>12551</v>
      </c>
      <c r="F20" s="194"/>
    </row>
    <row r="21" spans="1:7" s="75" customFormat="1" ht="13.2" x14ac:dyDescent="0.25">
      <c r="A21" s="73"/>
      <c r="B21" s="83" t="s">
        <v>202</v>
      </c>
      <c r="C21" s="83"/>
      <c r="D21" s="261">
        <v>120000</v>
      </c>
      <c r="E21" s="26">
        <v>90000</v>
      </c>
      <c r="F21" s="194"/>
    </row>
    <row r="22" spans="1:7" s="75" customFormat="1" ht="13.2" x14ac:dyDescent="0.25">
      <c r="A22" s="73"/>
      <c r="B22" s="74" t="s">
        <v>164</v>
      </c>
      <c r="C22" s="74"/>
      <c r="D22" s="261">
        <v>29229</v>
      </c>
      <c r="E22" s="26">
        <v>34620</v>
      </c>
      <c r="F22" s="194"/>
    </row>
    <row r="23" spans="1:7" s="75" customFormat="1" ht="13.2" x14ac:dyDescent="0.25">
      <c r="A23" s="76"/>
      <c r="B23" s="74" t="s">
        <v>165</v>
      </c>
      <c r="C23" s="74"/>
      <c r="D23" s="261">
        <v>96216</v>
      </c>
      <c r="E23" s="26">
        <v>90251</v>
      </c>
      <c r="F23" s="194"/>
    </row>
    <row r="24" spans="1:7" s="75" customFormat="1" ht="13.2" x14ac:dyDescent="0.25">
      <c r="A24" s="76"/>
      <c r="B24" s="74" t="s">
        <v>169</v>
      </c>
      <c r="C24" s="74"/>
      <c r="D24" s="261">
        <f>D14</f>
        <v>2005167</v>
      </c>
      <c r="E24" s="26">
        <v>1667221</v>
      </c>
      <c r="F24" s="194"/>
    </row>
    <row r="25" spans="1:7" s="75" customFormat="1" x14ac:dyDescent="0.25">
      <c r="A25" s="84"/>
      <c r="B25" s="77" t="s">
        <v>24</v>
      </c>
      <c r="C25" s="77"/>
      <c r="D25" s="78">
        <f>SUM(D18:D24)</f>
        <v>2289298</v>
      </c>
      <c r="E25" s="78">
        <f>SUM(E18:E24)</f>
        <v>1933921</v>
      </c>
      <c r="F25" s="194"/>
    </row>
    <row r="26" spans="1:7" s="75" customFormat="1" ht="13.2" x14ac:dyDescent="0.25">
      <c r="A26" s="76"/>
      <c r="B26" s="83"/>
      <c r="C26" s="83"/>
      <c r="D26" s="60"/>
      <c r="E26" s="60"/>
      <c r="F26" s="194"/>
    </row>
    <row r="27" spans="1:7" s="75" customFormat="1" x14ac:dyDescent="0.25">
      <c r="A27" s="76"/>
      <c r="B27" s="81" t="s">
        <v>25</v>
      </c>
      <c r="C27" s="81"/>
      <c r="D27" s="85">
        <f>D15-D25</f>
        <v>-93683</v>
      </c>
      <c r="E27" s="85">
        <f>E15-E25</f>
        <v>-97173</v>
      </c>
      <c r="F27" s="194"/>
    </row>
    <row r="28" spans="1:7" s="75" customFormat="1" ht="13.2" x14ac:dyDescent="0.25">
      <c r="B28" s="83"/>
      <c r="C28" s="83"/>
      <c r="D28" s="61"/>
      <c r="E28" s="82"/>
      <c r="F28" s="194"/>
      <c r="G28" s="75" t="s">
        <v>35</v>
      </c>
    </row>
    <row r="29" spans="1:7" s="75" customFormat="1" x14ac:dyDescent="0.25">
      <c r="A29" s="76"/>
      <c r="B29" s="70" t="s">
        <v>26</v>
      </c>
      <c r="C29" s="70"/>
      <c r="D29" s="155"/>
      <c r="E29" s="80"/>
      <c r="F29" s="194"/>
    </row>
    <row r="30" spans="1:7" s="75" customFormat="1" ht="13.2" x14ac:dyDescent="0.25">
      <c r="A30" s="76"/>
      <c r="B30" s="74" t="s">
        <v>166</v>
      </c>
      <c r="C30" s="74"/>
      <c r="D30" s="261">
        <f>100795-1</f>
        <v>100794</v>
      </c>
      <c r="E30" s="26">
        <v>105047</v>
      </c>
      <c r="F30" s="194"/>
    </row>
    <row r="31" spans="1:7" s="75" customFormat="1" ht="13.2" x14ac:dyDescent="0.25">
      <c r="B31" s="74" t="s">
        <v>27</v>
      </c>
      <c r="C31" s="74"/>
      <c r="D31" s="261">
        <v>6809</v>
      </c>
      <c r="E31" s="26">
        <v>6614</v>
      </c>
      <c r="F31" s="194"/>
    </row>
    <row r="32" spans="1:7" s="75" customFormat="1" x14ac:dyDescent="0.25">
      <c r="A32" s="73"/>
      <c r="B32" s="77" t="s">
        <v>28</v>
      </c>
      <c r="C32" s="77"/>
      <c r="D32" s="78">
        <f>SUM(D30:D31)</f>
        <v>107603</v>
      </c>
      <c r="E32" s="78">
        <f>SUM(E30:E31)</f>
        <v>111661</v>
      </c>
      <c r="F32" s="194"/>
    </row>
    <row r="33" spans="1:5" s="75" customFormat="1" ht="13.2" x14ac:dyDescent="0.25">
      <c r="B33" s="84"/>
      <c r="C33" s="84"/>
      <c r="D33" s="89"/>
      <c r="E33" s="86"/>
    </row>
    <row r="34" spans="1:5" s="75" customFormat="1" x14ac:dyDescent="0.25">
      <c r="A34" s="73"/>
      <c r="B34" s="70" t="s">
        <v>101</v>
      </c>
      <c r="C34" s="70"/>
      <c r="D34" s="155"/>
      <c r="E34" s="87"/>
    </row>
    <row r="35" spans="1:5" s="75" customFormat="1" ht="13.2" x14ac:dyDescent="0.25">
      <c r="A35" s="73"/>
      <c r="B35" s="74" t="s">
        <v>191</v>
      </c>
      <c r="C35" s="74"/>
      <c r="D35" s="261">
        <f>3438-1-1</f>
        <v>3436</v>
      </c>
      <c r="E35" s="26">
        <v>6582</v>
      </c>
    </row>
    <row r="36" spans="1:5" s="75" customFormat="1" ht="13.2" x14ac:dyDescent="0.25">
      <c r="A36" s="73"/>
      <c r="B36" s="74" t="s">
        <v>29</v>
      </c>
      <c r="C36" s="74"/>
      <c r="D36" s="261">
        <f>10485-1</f>
        <v>10484</v>
      </c>
      <c r="E36" s="26">
        <v>7906</v>
      </c>
    </row>
    <row r="37" spans="1:5" s="72" customFormat="1" ht="14.4" thickBot="1" x14ac:dyDescent="0.3">
      <c r="A37" s="69"/>
      <c r="B37" s="88" t="s">
        <v>192</v>
      </c>
      <c r="C37" s="88"/>
      <c r="D37" s="52">
        <f>SUM(D35:D36)</f>
        <v>13920</v>
      </c>
      <c r="E37" s="52">
        <f>SUM(E35:E36)</f>
        <v>14488</v>
      </c>
    </row>
    <row r="38" spans="1:5" s="72" customFormat="1" ht="14.4" thickTop="1" x14ac:dyDescent="0.25">
      <c r="A38" s="69"/>
      <c r="B38" s="264" t="s">
        <v>193</v>
      </c>
      <c r="C38" s="81"/>
      <c r="D38" s="151"/>
      <c r="E38" s="151"/>
    </row>
    <row r="39" spans="1:5" s="72" customFormat="1" x14ac:dyDescent="0.25">
      <c r="A39" s="69"/>
      <c r="B39" s="81"/>
      <c r="C39" s="81"/>
      <c r="D39" s="151"/>
      <c r="E39" s="151"/>
    </row>
    <row r="40" spans="1:5" s="72" customFormat="1" x14ac:dyDescent="0.25">
      <c r="A40" s="69"/>
      <c r="B40" s="264" t="s">
        <v>190</v>
      </c>
      <c r="C40" s="81"/>
      <c r="D40" s="151"/>
      <c r="E40" s="151"/>
    </row>
    <row r="41" spans="1:5" s="72" customFormat="1" x14ac:dyDescent="0.25">
      <c r="B41" s="84"/>
      <c r="C41" s="84"/>
      <c r="D41" s="263"/>
    </row>
    <row r="42" spans="1:5" x14ac:dyDescent="0.25">
      <c r="B42" s="24" t="s">
        <v>173</v>
      </c>
      <c r="C42" s="24"/>
      <c r="D42" s="63"/>
      <c r="E42" s="63"/>
    </row>
    <row r="43" spans="1:5" x14ac:dyDescent="0.25">
      <c r="B43" s="90"/>
      <c r="C43" s="90"/>
      <c r="D43" s="63"/>
      <c r="E43" s="63"/>
    </row>
    <row r="44" spans="1:5" ht="15.6" x14ac:dyDescent="0.3">
      <c r="B44" s="146"/>
      <c r="C44" s="146"/>
      <c r="D44" s="63"/>
      <c r="E44" s="63"/>
    </row>
    <row r="47" spans="1:5" x14ac:dyDescent="0.25">
      <c r="B47" s="197" t="s">
        <v>174</v>
      </c>
      <c r="C47" s="197" t="s">
        <v>175</v>
      </c>
      <c r="E47" s="63"/>
    </row>
    <row r="48" spans="1:5" x14ac:dyDescent="0.25">
      <c r="B48" s="63" t="s">
        <v>176</v>
      </c>
      <c r="C48" s="63" t="s">
        <v>177</v>
      </c>
      <c r="E48" s="63"/>
    </row>
    <row r="49" spans="2:5" x14ac:dyDescent="0.25">
      <c r="B49" s="63" t="s">
        <v>178</v>
      </c>
      <c r="C49" s="63" t="s">
        <v>178</v>
      </c>
      <c r="E49" s="63"/>
    </row>
    <row r="50" spans="2:5" x14ac:dyDescent="0.25">
      <c r="D50" s="63"/>
      <c r="E50" s="63"/>
    </row>
    <row r="51" spans="2:5" x14ac:dyDescent="0.25">
      <c r="D51" s="63"/>
      <c r="E51" s="63"/>
    </row>
  </sheetData>
  <mergeCells count="3">
    <mergeCell ref="B1:E1"/>
    <mergeCell ref="B2:E2"/>
    <mergeCell ref="B3:E3"/>
  </mergeCells>
  <pageMargins left="0.7" right="0.7" top="0.75" bottom="0.75" header="0.3" footer="0.3"/>
  <pageSetup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3"/>
  <sheetViews>
    <sheetView showGridLines="0" topLeftCell="A7" zoomScaleNormal="100" zoomScaleSheetLayoutView="120" zoomScalePageLayoutView="40" workbookViewId="0">
      <selection activeCell="D18" sqref="D18"/>
    </sheetView>
  </sheetViews>
  <sheetFormatPr defaultColWidth="5.6640625" defaultRowHeight="13.2" x14ac:dyDescent="0.25"/>
  <cols>
    <col min="1" max="1" width="3.6640625" style="4" customWidth="1"/>
    <col min="2" max="2" width="77.44140625" style="4" bestFit="1" customWidth="1"/>
    <col min="3" max="5" width="15.5546875" style="4" customWidth="1"/>
    <col min="6" max="6" width="6.5546875" style="4" customWidth="1"/>
    <col min="7" max="8" width="6" style="4" customWidth="1"/>
    <col min="9" max="16384" width="5.6640625" style="4"/>
  </cols>
  <sheetData>
    <row r="1" spans="2:8" s="143" customFormat="1" ht="20.399999999999999" customHeight="1" x14ac:dyDescent="0.35">
      <c r="B1" s="271" t="s">
        <v>0</v>
      </c>
      <c r="C1" s="271"/>
      <c r="D1" s="271"/>
      <c r="E1" s="271"/>
    </row>
    <row r="2" spans="2:8" s="143" customFormat="1" ht="20.399999999999999" x14ac:dyDescent="0.35">
      <c r="B2" s="271" t="s">
        <v>103</v>
      </c>
      <c r="C2" s="271"/>
      <c r="D2" s="271"/>
      <c r="E2" s="271"/>
    </row>
    <row r="3" spans="2:8" s="143" customFormat="1" ht="21" customHeight="1" x14ac:dyDescent="0.35">
      <c r="B3" s="270"/>
      <c r="C3" s="270"/>
      <c r="D3" s="270"/>
      <c r="E3" s="270"/>
    </row>
    <row r="4" spans="2:8" s="143" customFormat="1" ht="20.399999999999999" x14ac:dyDescent="0.35">
      <c r="B4" s="147"/>
      <c r="C4" s="147"/>
      <c r="D4" s="147"/>
      <c r="E4" s="147"/>
    </row>
    <row r="5" spans="2:8" ht="13.95" customHeight="1" x14ac:dyDescent="0.25">
      <c r="B5" s="31"/>
      <c r="C5" s="31"/>
      <c r="D5" s="31"/>
      <c r="E5" s="31"/>
    </row>
    <row r="6" spans="2:8" ht="13.95" customHeight="1" x14ac:dyDescent="0.25">
      <c r="B6" s="31"/>
      <c r="C6" s="31"/>
      <c r="D6" s="31"/>
      <c r="E6" s="31"/>
    </row>
    <row r="7" spans="2:8" x14ac:dyDescent="0.25">
      <c r="B7" s="7" t="s">
        <v>194</v>
      </c>
      <c r="C7" s="208">
        <v>2017</v>
      </c>
      <c r="D7" s="208">
        <v>2017</v>
      </c>
      <c r="E7" s="208">
        <v>2016</v>
      </c>
    </row>
    <row r="8" spans="2:8" x14ac:dyDescent="0.25">
      <c r="B8" s="7"/>
      <c r="C8" s="8" t="s">
        <v>1</v>
      </c>
      <c r="D8" s="8" t="s">
        <v>2</v>
      </c>
      <c r="E8" s="9" t="s">
        <v>2</v>
      </c>
    </row>
    <row r="9" spans="2:8" x14ac:dyDescent="0.25">
      <c r="B9" s="210"/>
      <c r="C9" s="6"/>
      <c r="D9" s="6"/>
      <c r="E9" s="6"/>
    </row>
    <row r="10" spans="2:8" ht="13.8" x14ac:dyDescent="0.25">
      <c r="B10" s="10" t="s">
        <v>85</v>
      </c>
      <c r="C10" s="11" t="s">
        <v>3</v>
      </c>
      <c r="D10" s="11" t="s">
        <v>3</v>
      </c>
      <c r="E10" s="11" t="s">
        <v>3</v>
      </c>
    </row>
    <row r="11" spans="2:8" x14ac:dyDescent="0.25">
      <c r="B11" s="12" t="s">
        <v>4</v>
      </c>
      <c r="C11" s="12">
        <v>190790</v>
      </c>
      <c r="D11" s="267">
        <f>173796+4000+2306+885-885</f>
        <v>180102</v>
      </c>
      <c r="E11" s="12">
        <v>185531</v>
      </c>
      <c r="H11" s="242"/>
    </row>
    <row r="12" spans="2:8" x14ac:dyDescent="0.25">
      <c r="B12" s="12" t="s">
        <v>167</v>
      </c>
      <c r="C12" s="12">
        <v>574</v>
      </c>
      <c r="D12" s="244">
        <v>4145</v>
      </c>
      <c r="E12" s="12">
        <v>2530.56808</v>
      </c>
    </row>
    <row r="13" spans="2:8" x14ac:dyDescent="0.25">
      <c r="B13" s="13" t="s">
        <v>5</v>
      </c>
      <c r="C13" s="12">
        <v>2100</v>
      </c>
      <c r="D13" s="219">
        <f>2312-1+1</f>
        <v>2312</v>
      </c>
      <c r="E13" s="14">
        <v>2157.3697600000005</v>
      </c>
    </row>
    <row r="14" spans="2:8" ht="13.8" x14ac:dyDescent="0.25">
      <c r="B14" s="201" t="s">
        <v>86</v>
      </c>
      <c r="C14" s="15">
        <f>SUM(C11:C13)</f>
        <v>193464</v>
      </c>
      <c r="D14" s="15">
        <f>SUM(D11:D13)</f>
        <v>186559</v>
      </c>
      <c r="E14" s="15">
        <f>SUM(E11:E13)</f>
        <v>190218.93784</v>
      </c>
    </row>
    <row r="15" spans="2:8" x14ac:dyDescent="0.25">
      <c r="B15" s="260" t="s">
        <v>170</v>
      </c>
      <c r="C15" s="260">
        <v>-193464</v>
      </c>
      <c r="D15" s="266">
        <f>-184252-885</f>
        <v>-185137</v>
      </c>
      <c r="E15" s="260">
        <v>-177668.35820000002</v>
      </c>
    </row>
    <row r="16" spans="2:8" hidden="1" x14ac:dyDescent="0.25">
      <c r="B16" s="13" t="s">
        <v>8</v>
      </c>
      <c r="C16" s="219">
        <v>0</v>
      </c>
      <c r="D16" s="150">
        <v>0</v>
      </c>
      <c r="E16" s="219">
        <v>1</v>
      </c>
    </row>
    <row r="17" spans="2:5" ht="13.8" x14ac:dyDescent="0.25">
      <c r="B17" s="10" t="s">
        <v>135</v>
      </c>
      <c r="C17" s="259">
        <f>C14+C15+C16</f>
        <v>0</v>
      </c>
      <c r="D17" s="198">
        <f>D14+D15+D16</f>
        <v>1422</v>
      </c>
      <c r="E17" s="198">
        <f>+E14+E15</f>
        <v>12550.579639999982</v>
      </c>
    </row>
    <row r="18" spans="2:5" ht="13.8" x14ac:dyDescent="0.25">
      <c r="B18" s="12" t="s">
        <v>88</v>
      </c>
      <c r="C18" s="259">
        <v>0</v>
      </c>
      <c r="D18" s="268">
        <f>-4000-2307+885</f>
        <v>-5422</v>
      </c>
      <c r="E18" s="219">
        <v>-12551</v>
      </c>
    </row>
    <row r="19" spans="2:5" ht="13.8" x14ac:dyDescent="0.25">
      <c r="B19" s="201" t="s">
        <v>179</v>
      </c>
      <c r="C19" s="258">
        <f>SUM(C16:C18)</f>
        <v>0</v>
      </c>
      <c r="D19" s="223">
        <f>SUM(D16:D18)</f>
        <v>-4000</v>
      </c>
      <c r="E19" s="223">
        <v>0</v>
      </c>
    </row>
    <row r="20" spans="2:5" x14ac:dyDescent="0.25">
      <c r="B20" s="16"/>
      <c r="C20" s="17"/>
      <c r="D20" s="28"/>
      <c r="E20" s="11"/>
    </row>
    <row r="21" spans="2:5" ht="13.8" x14ac:dyDescent="0.25">
      <c r="B21" s="10" t="s">
        <v>183</v>
      </c>
      <c r="C21" s="17"/>
      <c r="D21" s="28"/>
      <c r="E21" s="11"/>
    </row>
    <row r="22" spans="2:5" ht="13.8" x14ac:dyDescent="0.25">
      <c r="B22" s="12" t="s">
        <v>197</v>
      </c>
      <c r="C22" s="259">
        <f>C19+C20+C21</f>
        <v>0</v>
      </c>
      <c r="D22" s="244">
        <f>1826+870</f>
        <v>2696</v>
      </c>
      <c r="E22" s="259">
        <v>0</v>
      </c>
    </row>
    <row r="23" spans="2:5" ht="13.8" x14ac:dyDescent="0.25">
      <c r="B23" s="27" t="s">
        <v>195</v>
      </c>
      <c r="C23" s="259">
        <v>0</v>
      </c>
      <c r="D23" s="244">
        <f>-1826-870</f>
        <v>-2696</v>
      </c>
      <c r="E23" s="259">
        <v>0</v>
      </c>
    </row>
    <row r="24" spans="2:5" ht="13.8" x14ac:dyDescent="0.25">
      <c r="B24" s="201" t="s">
        <v>182</v>
      </c>
      <c r="C24" s="152">
        <f>C22+C23</f>
        <v>0</v>
      </c>
      <c r="D24" s="152">
        <f>D22+D23</f>
        <v>0</v>
      </c>
      <c r="E24" s="152">
        <f>E22+E23</f>
        <v>0</v>
      </c>
    </row>
    <row r="25" spans="2:5" x14ac:dyDescent="0.25">
      <c r="B25" s="16"/>
      <c r="C25" s="17"/>
      <c r="D25" s="28"/>
      <c r="E25" s="17"/>
    </row>
    <row r="26" spans="2:5" ht="13.8" x14ac:dyDescent="0.25">
      <c r="B26" s="10" t="s">
        <v>7</v>
      </c>
      <c r="C26" s="17"/>
      <c r="D26" s="28"/>
      <c r="E26" s="11"/>
    </row>
    <row r="27" spans="2:5" x14ac:dyDescent="0.25">
      <c r="B27" s="12" t="s">
        <v>161</v>
      </c>
      <c r="C27" s="244">
        <v>31536</v>
      </c>
      <c r="D27" s="244">
        <f>25656-1</f>
        <v>25655</v>
      </c>
      <c r="E27" s="244">
        <v>27426</v>
      </c>
    </row>
    <row r="28" spans="2:5" x14ac:dyDescent="0.25">
      <c r="B28" s="27" t="s">
        <v>171</v>
      </c>
      <c r="C28" s="244">
        <v>-31536</v>
      </c>
      <c r="D28" s="244">
        <v>-24716</v>
      </c>
      <c r="E28" s="244">
        <v>-27426</v>
      </c>
    </row>
    <row r="29" spans="2:5" ht="13.8" x14ac:dyDescent="0.25">
      <c r="B29" s="201" t="s">
        <v>180</v>
      </c>
      <c r="C29" s="152">
        <f>C27+C28</f>
        <v>0</v>
      </c>
      <c r="D29" s="152">
        <f>D27+D28</f>
        <v>939</v>
      </c>
      <c r="E29" s="152">
        <f>E27+E28</f>
        <v>0</v>
      </c>
    </row>
    <row r="30" spans="2:5" x14ac:dyDescent="0.25">
      <c r="B30" s="16"/>
      <c r="C30" s="17"/>
      <c r="D30" s="28"/>
      <c r="E30" s="11"/>
    </row>
    <row r="31" spans="2:5" ht="13.8" x14ac:dyDescent="0.25">
      <c r="B31" s="10" t="s">
        <v>6</v>
      </c>
      <c r="C31" s="17"/>
      <c r="D31" s="28"/>
      <c r="E31" s="11"/>
    </row>
    <row r="32" spans="2:5" x14ac:dyDescent="0.25">
      <c r="B32" s="13" t="s">
        <v>160</v>
      </c>
      <c r="C32" s="244">
        <v>4219</v>
      </c>
      <c r="D32" s="244">
        <f>3177-1</f>
        <v>3176</v>
      </c>
      <c r="E32" s="244">
        <v>3888.8133099999995</v>
      </c>
    </row>
    <row r="33" spans="1:6" x14ac:dyDescent="0.25">
      <c r="B33" s="27" t="s">
        <v>172</v>
      </c>
      <c r="C33" s="244">
        <v>-4513</v>
      </c>
      <c r="D33" s="244">
        <v>-3261</v>
      </c>
      <c r="E33" s="244">
        <v>-3655.4148300000002</v>
      </c>
    </row>
    <row r="34" spans="1:6" ht="13.8" x14ac:dyDescent="0.25">
      <c r="B34" s="201" t="s">
        <v>181</v>
      </c>
      <c r="C34" s="152">
        <f>C32+C33</f>
        <v>-294</v>
      </c>
      <c r="D34" s="152">
        <f>D32+D33</f>
        <v>-85</v>
      </c>
      <c r="E34" s="152">
        <v>234</v>
      </c>
    </row>
    <row r="35" spans="1:6" x14ac:dyDescent="0.25">
      <c r="B35" s="16"/>
      <c r="C35" s="17"/>
      <c r="D35" s="28"/>
      <c r="E35" s="11"/>
    </row>
    <row r="36" spans="1:6" ht="13.8" x14ac:dyDescent="0.25">
      <c r="B36" s="18" t="s">
        <v>196</v>
      </c>
      <c r="C36" s="19">
        <v>-294</v>
      </c>
      <c r="D36" s="19">
        <f>D19+D24+D29+D34</f>
        <v>-3146</v>
      </c>
      <c r="E36" s="19">
        <v>234</v>
      </c>
      <c r="F36" s="262"/>
    </row>
    <row r="37" spans="1:6" ht="13.8" x14ac:dyDescent="0.25">
      <c r="B37" s="18"/>
      <c r="C37" s="20"/>
      <c r="D37" s="151"/>
      <c r="E37" s="19"/>
    </row>
    <row r="38" spans="1:6" x14ac:dyDescent="0.25">
      <c r="B38" s="12" t="s">
        <v>133</v>
      </c>
      <c r="C38" s="224">
        <v>6582</v>
      </c>
      <c r="D38" s="224">
        <v>6582</v>
      </c>
      <c r="E38" s="224">
        <v>6347.7133299999987</v>
      </c>
    </row>
    <row r="39" spans="1:6" ht="13.8" x14ac:dyDescent="0.25">
      <c r="B39" s="18"/>
      <c r="C39" s="21"/>
      <c r="D39" s="43"/>
      <c r="E39" s="19"/>
    </row>
    <row r="40" spans="1:6" ht="14.4" thickBot="1" x14ac:dyDescent="0.3">
      <c r="B40" s="22" t="s">
        <v>134</v>
      </c>
      <c r="C40" s="230">
        <f>SUM(C36:C38)</f>
        <v>6288</v>
      </c>
      <c r="D40" s="230">
        <f>SUM(D36:D39)</f>
        <v>3436</v>
      </c>
      <c r="E40" s="230">
        <f>SUM(E36:E39)</f>
        <v>6581.7133299999987</v>
      </c>
    </row>
    <row r="41" spans="1:6" s="144" customFormat="1" ht="14.4" thickTop="1" x14ac:dyDescent="0.25">
      <c r="A41" s="4"/>
      <c r="B41" s="4"/>
      <c r="C41" s="4"/>
      <c r="D41" s="262"/>
      <c r="E41" s="4"/>
    </row>
    <row r="42" spans="1:6" s="144" customFormat="1" ht="16.8" x14ac:dyDescent="0.25">
      <c r="A42" s="23"/>
      <c r="B42" s="264" t="s">
        <v>190</v>
      </c>
      <c r="C42" s="25"/>
      <c r="D42" s="26"/>
      <c r="E42" s="26"/>
      <c r="F42" s="26"/>
    </row>
    <row r="43" spans="1:6" s="144" customFormat="1" ht="13.8" x14ac:dyDescent="0.25">
      <c r="A43" s="4"/>
      <c r="B43" s="4"/>
      <c r="C43" s="4"/>
      <c r="D43" s="57"/>
      <c r="E43" s="145"/>
    </row>
  </sheetData>
  <mergeCells count="3">
    <mergeCell ref="B1:E1"/>
    <mergeCell ref="B2:E2"/>
    <mergeCell ref="B3:E3"/>
  </mergeCells>
  <printOptions horizontalCentered="1"/>
  <pageMargins left="0" right="0" top="0.5" bottom="0.5" header="0.5" footer="0.25"/>
  <pageSetup scale="81"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
  <sheetViews>
    <sheetView showGridLines="0" zoomScaleNormal="100" zoomScaleSheetLayoutView="50" zoomScalePageLayoutView="40" workbookViewId="0">
      <selection activeCell="B22" sqref="B22"/>
    </sheetView>
  </sheetViews>
  <sheetFormatPr defaultRowHeight="13.2" x14ac:dyDescent="0.25"/>
  <cols>
    <col min="1" max="1" width="79" customWidth="1"/>
    <col min="2" max="2" width="15.5546875" customWidth="1"/>
    <col min="3" max="3" width="21.109375" customWidth="1"/>
    <col min="4" max="5" width="11.44140625" customWidth="1"/>
  </cols>
  <sheetData>
    <row r="1" spans="1:4" ht="20.399999999999999" x14ac:dyDescent="0.35">
      <c r="A1" s="272" t="s">
        <v>0</v>
      </c>
      <c r="B1" s="272"/>
      <c r="C1" s="272"/>
      <c r="D1" s="192"/>
    </row>
    <row r="2" spans="1:4" ht="20.399999999999999" x14ac:dyDescent="0.35">
      <c r="A2" s="272" t="s">
        <v>30</v>
      </c>
      <c r="B2" s="272"/>
      <c r="C2" s="272"/>
      <c r="D2" s="192"/>
    </row>
    <row r="3" spans="1:4" ht="18" x14ac:dyDescent="0.35">
      <c r="A3" s="270"/>
      <c r="B3" s="270"/>
      <c r="C3" s="270"/>
      <c r="D3" s="238"/>
    </row>
    <row r="4" spans="1:4" x14ac:dyDescent="0.25">
      <c r="A4" s="3"/>
      <c r="B4" s="3"/>
      <c r="C4" s="3"/>
      <c r="D4" s="3"/>
    </row>
    <row r="5" spans="1:4" x14ac:dyDescent="0.25">
      <c r="A5" s="3"/>
      <c r="B5" s="3"/>
      <c r="C5" s="3"/>
      <c r="D5" s="3"/>
    </row>
    <row r="6" spans="1:4" x14ac:dyDescent="0.25">
      <c r="A6" s="32"/>
      <c r="B6" s="32"/>
      <c r="C6" s="32"/>
      <c r="D6" s="32"/>
    </row>
    <row r="7" spans="1:4" x14ac:dyDescent="0.25">
      <c r="A7" s="34"/>
      <c r="B7" s="34"/>
      <c r="C7" s="91"/>
      <c r="D7" s="35"/>
    </row>
    <row r="8" spans="1:4" x14ac:dyDescent="0.25">
      <c r="A8" s="7" t="s">
        <v>194</v>
      </c>
      <c r="B8" s="8">
        <v>2017</v>
      </c>
      <c r="C8" s="208" t="s">
        <v>114</v>
      </c>
      <c r="D8" s="9"/>
    </row>
    <row r="9" spans="1:4" x14ac:dyDescent="0.25">
      <c r="A9" s="7"/>
      <c r="B9" s="8" t="s">
        <v>2</v>
      </c>
      <c r="C9" s="8" t="s">
        <v>2</v>
      </c>
      <c r="D9" s="9"/>
    </row>
    <row r="10" spans="1:4" x14ac:dyDescent="0.25">
      <c r="A10" s="211"/>
      <c r="B10" s="92"/>
      <c r="C10" s="92"/>
      <c r="D10" s="9"/>
    </row>
    <row r="11" spans="1:4" x14ac:dyDescent="0.25">
      <c r="A11" s="2"/>
      <c r="B11" s="36" t="s">
        <v>3</v>
      </c>
      <c r="C11" s="36" t="s">
        <v>3</v>
      </c>
      <c r="D11" s="36"/>
    </row>
    <row r="12" spans="1:4" x14ac:dyDescent="0.25">
      <c r="A12" s="2"/>
      <c r="B12" s="36"/>
      <c r="C12" s="36"/>
      <c r="D12" s="36"/>
    </row>
    <row r="13" spans="1:4" x14ac:dyDescent="0.25">
      <c r="A13" s="50" t="s">
        <v>54</v>
      </c>
      <c r="B13" s="28">
        <v>7906</v>
      </c>
      <c r="C13" s="28">
        <v>7658</v>
      </c>
      <c r="D13" s="28"/>
    </row>
    <row r="14" spans="1:4" x14ac:dyDescent="0.25">
      <c r="A14" s="41"/>
      <c r="B14" s="28"/>
      <c r="C14" s="28"/>
      <c r="D14" s="36"/>
    </row>
    <row r="15" spans="1:4" x14ac:dyDescent="0.25">
      <c r="A15" s="50" t="s">
        <v>55</v>
      </c>
      <c r="B15" s="41"/>
      <c r="C15" s="41"/>
      <c r="D15" s="93"/>
    </row>
    <row r="16" spans="1:4" hidden="1" x14ac:dyDescent="0.25">
      <c r="A16" s="41" t="s">
        <v>31</v>
      </c>
      <c r="B16" s="43">
        <v>0</v>
      </c>
      <c r="C16" s="43">
        <v>0</v>
      </c>
      <c r="D16" s="93"/>
    </row>
    <row r="17" spans="1:5" x14ac:dyDescent="0.25">
      <c r="A17" s="41" t="s">
        <v>32</v>
      </c>
      <c r="B17" s="243">
        <f>457-1</f>
        <v>456</v>
      </c>
      <c r="C17" s="243">
        <v>477</v>
      </c>
      <c r="D17" s="93"/>
    </row>
    <row r="18" spans="1:5" x14ac:dyDescent="0.25">
      <c r="A18" s="41" t="s">
        <v>189</v>
      </c>
      <c r="B18" s="243">
        <v>2599</v>
      </c>
      <c r="C18" s="243">
        <v>286</v>
      </c>
      <c r="D18" s="93"/>
    </row>
    <row r="19" spans="1:5" x14ac:dyDescent="0.25">
      <c r="A19" s="41"/>
      <c r="B19" s="41"/>
      <c r="C19" s="243"/>
      <c r="D19" s="93"/>
    </row>
    <row r="20" spans="1:5" x14ac:dyDescent="0.25">
      <c r="A20" s="50" t="s">
        <v>33</v>
      </c>
      <c r="B20" s="41"/>
      <c r="C20" s="243"/>
      <c r="D20" s="93"/>
    </row>
    <row r="21" spans="1:5" ht="13.2" hidden="1" customHeight="1" x14ac:dyDescent="0.25">
      <c r="A21" s="41" t="s">
        <v>31</v>
      </c>
      <c r="B21" s="43">
        <v>0</v>
      </c>
      <c r="C21" s="244">
        <v>0</v>
      </c>
      <c r="D21" s="93"/>
    </row>
    <row r="22" spans="1:5" x14ac:dyDescent="0.25">
      <c r="A22" s="41" t="s">
        <v>32</v>
      </c>
      <c r="B22" s="243">
        <v>-477</v>
      </c>
      <c r="C22" s="243">
        <v>-515</v>
      </c>
      <c r="D22" s="93"/>
    </row>
    <row r="23" spans="1:5" hidden="1" x14ac:dyDescent="0.25">
      <c r="A23" s="41" t="s">
        <v>34</v>
      </c>
      <c r="B23" s="43">
        <v>0</v>
      </c>
      <c r="C23" s="43">
        <v>0</v>
      </c>
      <c r="D23" s="93"/>
    </row>
    <row r="24" spans="1:5" x14ac:dyDescent="0.25">
      <c r="A24" s="41"/>
      <c r="B24" s="41"/>
      <c r="C24" s="94"/>
      <c r="D24" s="93"/>
    </row>
    <row r="25" spans="1:5" ht="14.4" thickBot="1" x14ac:dyDescent="0.3">
      <c r="A25" s="95" t="s">
        <v>129</v>
      </c>
      <c r="B25" s="231">
        <f>SUM(B16:B24)</f>
        <v>2578</v>
      </c>
      <c r="C25" s="231">
        <f>SUM(C17:C22)</f>
        <v>248</v>
      </c>
      <c r="D25" s="96"/>
    </row>
    <row r="26" spans="1:5" ht="13.8" thickTop="1" x14ac:dyDescent="0.25">
      <c r="A26" s="41" t="s">
        <v>35</v>
      </c>
      <c r="B26" s="28"/>
      <c r="C26" s="28"/>
      <c r="D26" s="93"/>
    </row>
    <row r="27" spans="1:5" ht="14.4" thickBot="1" x14ac:dyDescent="0.3">
      <c r="A27" s="97" t="s">
        <v>36</v>
      </c>
      <c r="B27" s="231">
        <f>B13+B25</f>
        <v>10484</v>
      </c>
      <c r="C27" s="231">
        <f>C13+C25</f>
        <v>7906</v>
      </c>
      <c r="D27" s="98"/>
      <c r="E27" s="195"/>
    </row>
    <row r="28" spans="1:5" ht="13.8" thickTop="1" x14ac:dyDescent="0.25">
      <c r="A28" s="50"/>
      <c r="B28" s="93"/>
      <c r="C28" s="93"/>
      <c r="D28" s="93"/>
    </row>
    <row r="29" spans="1:5" ht="13.8" x14ac:dyDescent="0.25">
      <c r="A29" s="264" t="s">
        <v>190</v>
      </c>
      <c r="B29" s="99"/>
      <c r="C29" s="99"/>
      <c r="D29" s="99"/>
    </row>
    <row r="30" spans="1:5" x14ac:dyDescent="0.25">
      <c r="A30" s="53"/>
      <c r="B30" s="100"/>
      <c r="C30" s="101"/>
      <c r="D30" s="101"/>
    </row>
    <row r="31" spans="1:5" x14ac:dyDescent="0.25">
      <c r="A31" s="53"/>
      <c r="B31" s="200"/>
      <c r="C31" s="47"/>
      <c r="D31" s="47"/>
    </row>
    <row r="32" spans="1:5" x14ac:dyDescent="0.25">
      <c r="A32" s="53"/>
      <c r="B32" s="4"/>
      <c r="C32" s="55"/>
      <c r="D32" s="55"/>
    </row>
    <row r="33" spans="1:4" x14ac:dyDescent="0.25">
      <c r="A33" s="56"/>
      <c r="B33" s="55"/>
      <c r="C33" s="55"/>
      <c r="D33" s="55"/>
    </row>
    <row r="34" spans="1:4" x14ac:dyDescent="0.25">
      <c r="A34" s="2"/>
      <c r="B34" s="4"/>
      <c r="C34" s="2" t="s">
        <v>37</v>
      </c>
      <c r="D34" s="2"/>
    </row>
    <row r="35" spans="1:4" x14ac:dyDescent="0.25">
      <c r="A35" s="2"/>
      <c r="B35" s="4"/>
      <c r="C35" s="2"/>
      <c r="D35" s="2"/>
    </row>
    <row r="36" spans="1:4" x14ac:dyDescent="0.25">
      <c r="A36" s="2"/>
      <c r="B36" s="2"/>
      <c r="C36" s="2"/>
      <c r="D36" s="2"/>
    </row>
    <row r="37" spans="1:4" x14ac:dyDescent="0.25">
      <c r="A37" s="2"/>
      <c r="B37" s="2"/>
      <c r="C37" s="2"/>
      <c r="D37" s="2"/>
    </row>
    <row r="38" spans="1:4" x14ac:dyDescent="0.25">
      <c r="A38" s="2"/>
      <c r="B38" s="2"/>
      <c r="C38" s="2"/>
      <c r="D38" s="2"/>
    </row>
    <row r="39" spans="1:4" x14ac:dyDescent="0.25">
      <c r="A39" s="2"/>
      <c r="B39" s="2"/>
      <c r="C39" s="2"/>
      <c r="D39" s="2"/>
    </row>
    <row r="40" spans="1:4" x14ac:dyDescent="0.25">
      <c r="A40" s="2"/>
      <c r="B40" s="2"/>
      <c r="C40" s="2"/>
      <c r="D40" s="2"/>
    </row>
    <row r="41" spans="1:4" x14ac:dyDescent="0.25">
      <c r="A41" s="2"/>
      <c r="B41" s="2"/>
      <c r="C41" s="2"/>
      <c r="D41" s="2"/>
    </row>
  </sheetData>
  <mergeCells count="3">
    <mergeCell ref="A1:C1"/>
    <mergeCell ref="A2:C2"/>
    <mergeCell ref="A3:C3"/>
  </mergeCells>
  <pageMargins left="0.7" right="0.7" top="0.75" bottom="0.75" header="0.3" footer="0.3"/>
  <pageSetup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showGridLines="0" zoomScaleNormal="100" zoomScaleSheetLayoutView="120" zoomScalePageLayoutView="40" workbookViewId="0">
      <selection activeCell="A13" sqref="A13"/>
    </sheetView>
  </sheetViews>
  <sheetFormatPr defaultColWidth="5.6640625" defaultRowHeight="13.2" x14ac:dyDescent="0.25"/>
  <cols>
    <col min="1" max="1" width="73.88671875" style="2" customWidth="1"/>
    <col min="2" max="4" width="15.33203125" style="2" customWidth="1"/>
    <col min="5" max="5" width="5.6640625" style="2"/>
    <col min="6" max="6" width="8.6640625" style="2" customWidth="1"/>
    <col min="7" max="16384" width="5.6640625" style="2"/>
  </cols>
  <sheetData>
    <row r="1" spans="1:15" s="1" customFormat="1" ht="20.399999999999999" x14ac:dyDescent="0.35">
      <c r="A1" s="272" t="s">
        <v>0</v>
      </c>
      <c r="B1" s="272"/>
      <c r="C1" s="272"/>
      <c r="D1" s="272"/>
    </row>
    <row r="2" spans="1:15" s="1" customFormat="1" ht="20.399999999999999" x14ac:dyDescent="0.35">
      <c r="A2" s="272" t="s">
        <v>125</v>
      </c>
      <c r="B2" s="272"/>
      <c r="C2" s="272"/>
      <c r="D2" s="272"/>
    </row>
    <row r="3" spans="1:15" s="1" customFormat="1" ht="18" x14ac:dyDescent="0.35">
      <c r="A3" s="270"/>
      <c r="B3" s="270"/>
      <c r="C3" s="270"/>
      <c r="D3" s="270"/>
    </row>
    <row r="4" spans="1:15" x14ac:dyDescent="0.25">
      <c r="A4" s="3"/>
      <c r="B4" s="3"/>
      <c r="C4" s="3"/>
      <c r="D4" s="3"/>
    </row>
    <row r="5" spans="1:15" x14ac:dyDescent="0.25">
      <c r="A5" s="3"/>
      <c r="B5" s="3"/>
      <c r="C5" s="3"/>
      <c r="D5" s="3"/>
    </row>
    <row r="6" spans="1:15" x14ac:dyDescent="0.25">
      <c r="A6" s="32"/>
      <c r="B6" s="32"/>
      <c r="C6" s="32"/>
      <c r="D6" s="32"/>
    </row>
    <row r="7" spans="1:15" s="34" customFormat="1" ht="12" x14ac:dyDescent="0.25">
      <c r="C7" s="35"/>
      <c r="D7" s="35"/>
    </row>
    <row r="8" spans="1:15" s="34" customFormat="1" ht="12" x14ac:dyDescent="0.25">
      <c r="A8" s="7" t="s">
        <v>194</v>
      </c>
      <c r="B8" s="208">
        <v>2017</v>
      </c>
      <c r="C8" s="208">
        <v>2017</v>
      </c>
      <c r="D8" s="208" t="s">
        <v>114</v>
      </c>
    </row>
    <row r="9" spans="1:15" s="34" customFormat="1" ht="12" x14ac:dyDescent="0.25">
      <c r="A9" s="7"/>
      <c r="B9" s="8" t="s">
        <v>1</v>
      </c>
      <c r="C9" s="8" t="s">
        <v>2</v>
      </c>
      <c r="D9" s="9" t="s">
        <v>2</v>
      </c>
    </row>
    <row r="10" spans="1:15" s="34" customFormat="1" ht="12" x14ac:dyDescent="0.25">
      <c r="A10" s="5"/>
      <c r="B10" s="92"/>
      <c r="C10" s="92"/>
      <c r="D10" s="212"/>
    </row>
    <row r="11" spans="1:15" x14ac:dyDescent="0.25">
      <c r="A11" s="40"/>
      <c r="B11" s="36" t="s">
        <v>3</v>
      </c>
      <c r="C11" s="36" t="s">
        <v>3</v>
      </c>
      <c r="D11" s="36" t="s">
        <v>3</v>
      </c>
    </row>
    <row r="12" spans="1:15" ht="13.8" x14ac:dyDescent="0.25">
      <c r="A12" s="37"/>
      <c r="B12" s="36"/>
      <c r="C12" s="36"/>
      <c r="D12" s="36"/>
    </row>
    <row r="13" spans="1:15" s="40" customFormat="1" ht="13.8" x14ac:dyDescent="0.25">
      <c r="A13" s="202" t="s">
        <v>130</v>
      </c>
      <c r="B13" s="39">
        <f>'Income Sheet'!C36</f>
        <v>-294</v>
      </c>
      <c r="C13" s="39">
        <f>'Income Sheet'!D36</f>
        <v>-3146</v>
      </c>
      <c r="D13" s="39">
        <f>'Income Sheet'!E36</f>
        <v>234</v>
      </c>
    </row>
    <row r="14" spans="1:15" x14ac:dyDescent="0.25">
      <c r="A14" s="41"/>
      <c r="B14" s="42"/>
      <c r="C14" s="28"/>
      <c r="D14" s="42"/>
    </row>
    <row r="15" spans="1:15" ht="13.8" x14ac:dyDescent="0.25">
      <c r="A15" s="38" t="s">
        <v>10</v>
      </c>
      <c r="B15" s="42"/>
      <c r="C15" s="28"/>
      <c r="D15" s="28"/>
      <c r="G15" s="244"/>
    </row>
    <row r="16" spans="1:15" x14ac:dyDescent="0.25">
      <c r="A16" s="41" t="s">
        <v>11</v>
      </c>
      <c r="B16" s="43">
        <v>-27500</v>
      </c>
      <c r="C16" s="244">
        <f>-16705-71+1+1</f>
        <v>-16774</v>
      </c>
      <c r="D16" s="43">
        <v>-24769</v>
      </c>
      <c r="E16" s="34"/>
      <c r="G16" s="244"/>
      <c r="I16" s="222"/>
      <c r="J16" s="222"/>
      <c r="K16" s="222"/>
      <c r="L16" s="222"/>
      <c r="M16" s="222"/>
      <c r="N16" s="222"/>
      <c r="O16" s="222"/>
    </row>
    <row r="17" spans="1:7" x14ac:dyDescent="0.25">
      <c r="A17" s="41" t="s">
        <v>12</v>
      </c>
      <c r="B17" s="43">
        <v>23126</v>
      </c>
      <c r="C17" s="244">
        <f>20957+71+1-2</f>
        <v>21027</v>
      </c>
      <c r="D17" s="43">
        <v>23438</v>
      </c>
      <c r="E17" s="34"/>
      <c r="F17" s="225"/>
      <c r="G17" s="244"/>
    </row>
    <row r="18" spans="1:7" x14ac:dyDescent="0.25">
      <c r="A18" s="41" t="s">
        <v>13</v>
      </c>
      <c r="B18" s="43">
        <v>0</v>
      </c>
      <c r="C18" s="244">
        <v>-195</v>
      </c>
      <c r="D18" s="43">
        <v>-417</v>
      </c>
      <c r="E18" s="34"/>
      <c r="G18" s="244"/>
    </row>
    <row r="19" spans="1:7" x14ac:dyDescent="0.25">
      <c r="A19" s="41"/>
      <c r="B19" s="43"/>
      <c r="C19" s="43"/>
      <c r="D19" s="43"/>
    </row>
    <row r="20" spans="1:7" ht="13.8" x14ac:dyDescent="0.25">
      <c r="A20" s="44" t="s">
        <v>14</v>
      </c>
      <c r="B20" s="45">
        <f>SUM(B16:B18)</f>
        <v>-4374</v>
      </c>
      <c r="C20" s="45">
        <f>SUM(C16:C19)</f>
        <v>4058</v>
      </c>
      <c r="D20" s="45">
        <f>SUM(D16:D18)</f>
        <v>-1748</v>
      </c>
    </row>
    <row r="21" spans="1:7" x14ac:dyDescent="0.25">
      <c r="A21" s="41"/>
      <c r="B21" s="43"/>
      <c r="C21" s="43"/>
      <c r="D21" s="43"/>
    </row>
    <row r="22" spans="1:7" s="40" customFormat="1" ht="13.8" x14ac:dyDescent="0.25">
      <c r="A22" s="48" t="s">
        <v>129</v>
      </c>
      <c r="B22" s="43">
        <v>0</v>
      </c>
      <c r="C22" s="29">
        <f>2579-1</f>
        <v>2578</v>
      </c>
      <c r="D22" s="29">
        <v>248</v>
      </c>
    </row>
    <row r="23" spans="1:7" x14ac:dyDescent="0.25">
      <c r="A23" s="41"/>
      <c r="B23" s="43"/>
      <c r="C23" s="43"/>
      <c r="D23" s="43"/>
    </row>
    <row r="24" spans="1:7" ht="13.8" x14ac:dyDescent="0.25">
      <c r="A24" s="49" t="s">
        <v>15</v>
      </c>
      <c r="B24" s="45">
        <f>B13+B20+B22</f>
        <v>-4668</v>
      </c>
      <c r="C24" s="45">
        <f>C13+C20+C22</f>
        <v>3490</v>
      </c>
      <c r="D24" s="45">
        <f>D13+D20+D22</f>
        <v>-1266</v>
      </c>
    </row>
    <row r="25" spans="1:7" x14ac:dyDescent="0.25">
      <c r="A25" s="41"/>
      <c r="B25" s="43"/>
      <c r="C25" s="43"/>
      <c r="D25" s="43"/>
    </row>
    <row r="26" spans="1:7" ht="13.8" x14ac:dyDescent="0.25">
      <c r="A26" s="38" t="s">
        <v>16</v>
      </c>
      <c r="B26" s="29">
        <v>-97173</v>
      </c>
      <c r="C26" s="29">
        <v>-97173</v>
      </c>
      <c r="D26" s="29">
        <v>-95907.286670000001</v>
      </c>
    </row>
    <row r="27" spans="1:7" x14ac:dyDescent="0.25">
      <c r="A27" s="50"/>
      <c r="B27" s="43"/>
      <c r="C27" s="43"/>
      <c r="D27" s="43"/>
    </row>
    <row r="28" spans="1:7" ht="14.4" thickBot="1" x14ac:dyDescent="0.3">
      <c r="A28" s="51" t="s">
        <v>17</v>
      </c>
      <c r="B28" s="52">
        <f>SUM(B24:B26)</f>
        <v>-101841</v>
      </c>
      <c r="C28" s="52">
        <f>SUM(C24:C26)</f>
        <v>-93683</v>
      </c>
      <c r="D28" s="52">
        <f>SUM(D24:D26)</f>
        <v>-97173.286670000001</v>
      </c>
    </row>
    <row r="29" spans="1:7" ht="13.8" thickTop="1" x14ac:dyDescent="0.25">
      <c r="A29" s="50"/>
      <c r="B29" s="43"/>
      <c r="C29" s="43"/>
      <c r="D29" s="43"/>
    </row>
    <row r="30" spans="1:7" ht="13.8" x14ac:dyDescent="0.25">
      <c r="A30" s="264" t="s">
        <v>190</v>
      </c>
      <c r="B30" s="54" t="s">
        <v>35</v>
      </c>
      <c r="C30" s="54"/>
      <c r="D30" s="54"/>
      <c r="E30" s="54"/>
    </row>
    <row r="31" spans="1:7" ht="13.8" x14ac:dyDescent="0.25">
      <c r="A31" s="56"/>
      <c r="B31" s="199"/>
      <c r="C31" s="85"/>
      <c r="D31" s="85"/>
    </row>
    <row r="32" spans="1:7" x14ac:dyDescent="0.25">
      <c r="B32" s="57"/>
      <c r="C32" s="58"/>
      <c r="D32" s="47"/>
    </row>
    <row r="33" spans="2:4" x14ac:dyDescent="0.25">
      <c r="B33" s="4"/>
      <c r="D33" s="59"/>
    </row>
    <row r="34" spans="2:4" x14ac:dyDescent="0.25">
      <c r="B34" s="4"/>
      <c r="D34" s="60"/>
    </row>
    <row r="35" spans="2:4" x14ac:dyDescent="0.25">
      <c r="B35" s="4"/>
    </row>
    <row r="36" spans="2:4" x14ac:dyDescent="0.25">
      <c r="B36" s="4"/>
    </row>
  </sheetData>
  <mergeCells count="3">
    <mergeCell ref="A3:D3"/>
    <mergeCell ref="A1:D1"/>
    <mergeCell ref="A2:D2"/>
  </mergeCells>
  <pageMargins left="0.7" right="0.7" top="0.75" bottom="0.75" header="0.3" footer="0.3"/>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57"/>
  <sheetViews>
    <sheetView showGridLines="0" topLeftCell="A4" zoomScale="90" zoomScaleNormal="90" zoomScaleSheetLayoutView="120" zoomScalePageLayoutView="40" workbookViewId="0">
      <selection activeCell="H20" sqref="H20"/>
    </sheetView>
  </sheetViews>
  <sheetFormatPr defaultRowHeight="13.2" x14ac:dyDescent="0.25"/>
  <cols>
    <col min="1" max="1" width="3.88671875" customWidth="1"/>
    <col min="2" max="2" width="2.88671875" customWidth="1"/>
    <col min="3" max="7" width="15.44140625" customWidth="1"/>
    <col min="8" max="9" width="15.44140625" style="142" customWidth="1"/>
    <col min="10" max="10" width="4.88671875" customWidth="1"/>
    <col min="11" max="11" width="5.33203125" customWidth="1"/>
    <col min="12" max="12" width="8.88671875" hidden="1" customWidth="1"/>
    <col min="13" max="13" width="31.33203125" hidden="1" customWidth="1"/>
    <col min="14" max="14" width="14.33203125" hidden="1" customWidth="1"/>
    <col min="15" max="15" width="11.88671875" hidden="1" customWidth="1"/>
    <col min="16" max="16" width="10.44140625" hidden="1" customWidth="1"/>
    <col min="17" max="17" width="8.88671875" customWidth="1"/>
  </cols>
  <sheetData>
    <row r="1" spans="2:15" ht="20.399999999999999" x14ac:dyDescent="0.35">
      <c r="B1" s="275" t="s">
        <v>0</v>
      </c>
      <c r="C1" s="275"/>
      <c r="D1" s="275"/>
      <c r="E1" s="275"/>
      <c r="F1" s="275"/>
      <c r="G1" s="275"/>
      <c r="H1" s="275"/>
      <c r="I1" s="275"/>
    </row>
    <row r="2" spans="2:15" ht="20.399999999999999" x14ac:dyDescent="0.35">
      <c r="B2" s="275" t="s">
        <v>126</v>
      </c>
      <c r="C2" s="275"/>
      <c r="D2" s="275"/>
      <c r="E2" s="275"/>
      <c r="F2" s="275"/>
      <c r="G2" s="275"/>
      <c r="H2" s="275"/>
      <c r="I2" s="275"/>
    </row>
    <row r="3" spans="2:15" ht="20.399999999999999" x14ac:dyDescent="0.35">
      <c r="B3" s="193"/>
      <c r="C3" s="270"/>
      <c r="D3" s="270"/>
      <c r="E3" s="270"/>
      <c r="F3" s="270"/>
      <c r="G3" s="270"/>
      <c r="H3" s="270"/>
      <c r="I3" s="270"/>
    </row>
    <row r="4" spans="2:15" ht="20.399999999999999" x14ac:dyDescent="0.35">
      <c r="B4" s="148"/>
      <c r="C4" s="270"/>
      <c r="D4" s="270"/>
      <c r="E4" s="270"/>
      <c r="F4" s="270"/>
      <c r="G4" s="149"/>
      <c r="H4" s="102"/>
      <c r="I4" s="102"/>
    </row>
    <row r="5" spans="2:15" x14ac:dyDescent="0.25">
      <c r="B5" s="104"/>
      <c r="C5" s="104"/>
      <c r="D5" s="105"/>
      <c r="E5" s="104"/>
      <c r="F5" s="104"/>
      <c r="G5" s="104"/>
      <c r="H5" s="106"/>
      <c r="I5" s="106"/>
    </row>
    <row r="6" spans="2:15" x14ac:dyDescent="0.25">
      <c r="B6" s="273" t="s">
        <v>194</v>
      </c>
      <c r="C6" s="274"/>
      <c r="D6" s="274"/>
      <c r="E6" s="274"/>
      <c r="F6" s="274"/>
      <c r="G6" s="274"/>
      <c r="H6" s="208">
        <v>2017</v>
      </c>
      <c r="I6" s="208">
        <v>2016</v>
      </c>
    </row>
    <row r="7" spans="2:15" x14ac:dyDescent="0.25">
      <c r="B7" s="203"/>
      <c r="C7" s="204"/>
      <c r="D7" s="204"/>
      <c r="E7" s="204"/>
      <c r="F7" s="204"/>
      <c r="G7" s="204"/>
      <c r="H7" s="6"/>
      <c r="I7" s="6"/>
    </row>
    <row r="8" spans="2:15" ht="15.6" x14ac:dyDescent="0.3">
      <c r="B8" s="109"/>
      <c r="C8" s="107"/>
      <c r="D8" s="110"/>
      <c r="E8" s="107"/>
      <c r="F8" s="107"/>
      <c r="G8" s="108"/>
      <c r="H8" s="36" t="s">
        <v>3</v>
      </c>
      <c r="I8" s="36" t="s">
        <v>3</v>
      </c>
    </row>
    <row r="9" spans="2:15" ht="13.8" x14ac:dyDescent="0.25">
      <c r="B9" s="111" t="s">
        <v>38</v>
      </c>
      <c r="C9" s="37"/>
      <c r="D9" s="37"/>
      <c r="E9" s="37"/>
      <c r="F9" s="37"/>
      <c r="G9" s="112"/>
      <c r="H9" s="113"/>
      <c r="I9" s="113"/>
    </row>
    <row r="10" spans="2:15" ht="13.8" x14ac:dyDescent="0.25">
      <c r="B10" s="114"/>
      <c r="C10" s="115" t="s">
        <v>131</v>
      </c>
      <c r="D10" s="116"/>
      <c r="E10" s="37"/>
      <c r="F10" s="37"/>
      <c r="G10" s="112"/>
      <c r="H10" s="113"/>
      <c r="I10" s="113"/>
    </row>
    <row r="11" spans="2:15" x14ac:dyDescent="0.25">
      <c r="B11" s="117"/>
      <c r="C11" s="115" t="s">
        <v>198</v>
      </c>
      <c r="D11" s="33"/>
      <c r="E11" s="115"/>
      <c r="F11" s="33"/>
      <c r="G11" s="33"/>
      <c r="H11" s="244">
        <f>+'Income Sheet'!D36</f>
        <v>-3146</v>
      </c>
      <c r="I11" s="43">
        <f>+'Income Sheet'!E36</f>
        <v>234</v>
      </c>
    </row>
    <row r="12" spans="2:15" x14ac:dyDescent="0.25">
      <c r="B12" s="118"/>
      <c r="C12" s="119"/>
      <c r="D12" s="120"/>
      <c r="E12" s="119"/>
      <c r="F12" s="120"/>
      <c r="G12" s="120"/>
      <c r="H12" s="121">
        <f>SUM(H11)</f>
        <v>-3146</v>
      </c>
      <c r="I12" s="121">
        <f>SUM(I11)</f>
        <v>234</v>
      </c>
    </row>
    <row r="13" spans="2:15" ht="13.95" customHeight="1" x14ac:dyDescent="0.25">
      <c r="B13" s="117"/>
      <c r="C13" s="115" t="s">
        <v>201</v>
      </c>
      <c r="D13" s="33"/>
      <c r="E13" s="33"/>
      <c r="F13" s="33"/>
      <c r="G13" s="33"/>
      <c r="H13" s="122"/>
      <c r="I13" s="43"/>
    </row>
    <row r="14" spans="2:15" ht="13.95" customHeight="1" x14ac:dyDescent="0.3">
      <c r="B14" s="117"/>
      <c r="C14" s="115" t="s">
        <v>39</v>
      </c>
      <c r="D14" s="33"/>
      <c r="E14" s="115"/>
      <c r="F14" s="33"/>
      <c r="G14" s="33"/>
      <c r="H14" s="244">
        <f>20957+1-1+71+1-2</f>
        <v>21027</v>
      </c>
      <c r="I14" s="232">
        <v>23438</v>
      </c>
      <c r="L14" s="205" t="s">
        <v>84</v>
      </c>
      <c r="M14" s="206"/>
      <c r="N14" s="207" t="s">
        <v>105</v>
      </c>
      <c r="O14" s="207" t="s">
        <v>87</v>
      </c>
    </row>
    <row r="15" spans="2:15" ht="13.95" customHeight="1" x14ac:dyDescent="0.3">
      <c r="B15" s="117"/>
      <c r="C15" s="115" t="s">
        <v>40</v>
      </c>
      <c r="D15" s="33"/>
      <c r="E15" s="115"/>
      <c r="F15" s="33"/>
      <c r="G15" s="33"/>
      <c r="H15" s="43">
        <v>8111</v>
      </c>
      <c r="I15" s="232">
        <v>11610</v>
      </c>
      <c r="L15" s="209"/>
      <c r="M15" s="64"/>
      <c r="N15" s="65"/>
      <c r="O15" s="65"/>
    </row>
    <row r="16" spans="2:15" ht="13.95" customHeight="1" x14ac:dyDescent="0.3">
      <c r="B16" s="117"/>
      <c r="C16" s="115" t="s">
        <v>41</v>
      </c>
      <c r="D16" s="33"/>
      <c r="E16" s="115"/>
      <c r="F16" s="33"/>
      <c r="G16" s="33"/>
      <c r="H16" s="236">
        <v>8601</v>
      </c>
      <c r="I16" s="232">
        <v>8127</v>
      </c>
      <c r="L16" s="67"/>
      <c r="M16" s="67"/>
      <c r="N16" s="68" t="s">
        <v>3</v>
      </c>
      <c r="O16" s="68" t="s">
        <v>3</v>
      </c>
    </row>
    <row r="17" spans="2:17" ht="13.8" hidden="1" x14ac:dyDescent="0.25">
      <c r="B17" s="117"/>
      <c r="C17" s="115" t="s">
        <v>42</v>
      </c>
      <c r="D17" s="123"/>
      <c r="E17" s="124"/>
      <c r="F17" s="123"/>
      <c r="G17" s="123"/>
      <c r="H17" s="43"/>
      <c r="I17" s="43"/>
      <c r="L17" s="70" t="s">
        <v>18</v>
      </c>
      <c r="M17" s="70"/>
      <c r="N17" s="71"/>
      <c r="O17" s="71"/>
    </row>
    <row r="18" spans="2:17" x14ac:dyDescent="0.25">
      <c r="B18" s="120"/>
      <c r="C18" s="120"/>
      <c r="D18" s="120"/>
      <c r="E18" s="119"/>
      <c r="F18" s="120"/>
      <c r="G18" s="120"/>
      <c r="H18" s="125">
        <f>SUM(H14:H17)</f>
        <v>37739</v>
      </c>
      <c r="I18" s="125">
        <f>SUM(I14:I17)</f>
        <v>43175</v>
      </c>
      <c r="L18" s="74" t="s">
        <v>19</v>
      </c>
      <c r="M18" s="74"/>
      <c r="N18" s="26">
        <f>'Balance Sheet'!D10</f>
        <v>64214</v>
      </c>
      <c r="O18" s="26">
        <f>'Balance Sheet'!E10</f>
        <v>38914</v>
      </c>
      <c r="P18" s="195">
        <f>O18-N18</f>
        <v>-25300</v>
      </c>
    </row>
    <row r="19" spans="2:17" ht="12.6" customHeight="1" x14ac:dyDescent="0.25">
      <c r="B19" s="117"/>
      <c r="C19" s="115" t="s">
        <v>43</v>
      </c>
      <c r="D19" s="33"/>
      <c r="E19" s="33"/>
      <c r="F19" s="33"/>
      <c r="G19" s="33"/>
      <c r="H19" s="126"/>
      <c r="I19" s="43"/>
      <c r="L19" s="74" t="s">
        <v>20</v>
      </c>
      <c r="M19" s="74"/>
      <c r="N19" s="26">
        <f>'Balance Sheet'!D11</f>
        <v>41429</v>
      </c>
      <c r="O19" s="26">
        <f>'Balance Sheet'!E11</f>
        <v>25194</v>
      </c>
      <c r="P19" s="220">
        <f t="shared" ref="P19:P45" si="0">O19-N19</f>
        <v>-16235</v>
      </c>
    </row>
    <row r="20" spans="2:17" x14ac:dyDescent="0.25">
      <c r="B20" s="33"/>
      <c r="C20" s="115" t="s">
        <v>44</v>
      </c>
      <c r="D20" s="33"/>
      <c r="E20" s="115"/>
      <c r="F20" s="33"/>
      <c r="G20" s="33"/>
      <c r="H20" s="267">
        <f>-675+870-2-1+885+1279</f>
        <v>2356</v>
      </c>
      <c r="I20" s="233">
        <v>-7495</v>
      </c>
      <c r="L20" s="74" t="s">
        <v>106</v>
      </c>
      <c r="M20" s="74"/>
      <c r="N20" s="26">
        <f>'Balance Sheet'!D12</f>
        <v>39529</v>
      </c>
      <c r="O20" s="26">
        <f>'Balance Sheet'!E12</f>
        <v>65064</v>
      </c>
      <c r="P20" s="220">
        <f t="shared" si="0"/>
        <v>25535</v>
      </c>
    </row>
    <row r="21" spans="2:17" x14ac:dyDescent="0.25">
      <c r="B21" s="33"/>
      <c r="C21" s="115" t="s">
        <v>45</v>
      </c>
      <c r="D21" s="33"/>
      <c r="E21" s="115"/>
      <c r="F21" s="33"/>
      <c r="G21" s="33"/>
      <c r="H21" s="267">
        <f>-16644-870+5909-5909-1279</f>
        <v>-18793</v>
      </c>
      <c r="I21" s="244">
        <f>2096+5909</f>
        <v>8005</v>
      </c>
      <c r="L21" s="74" t="s">
        <v>107</v>
      </c>
      <c r="M21" s="74"/>
      <c r="N21" s="26">
        <f>'Balance Sheet'!D13</f>
        <v>45276</v>
      </c>
      <c r="O21" s="26">
        <f>'Balance Sheet'!E13</f>
        <v>40355</v>
      </c>
      <c r="P21" s="195">
        <f t="shared" si="0"/>
        <v>-4921</v>
      </c>
    </row>
    <row r="22" spans="2:17" x14ac:dyDescent="0.25">
      <c r="B22" s="104"/>
      <c r="C22" s="127" t="s">
        <v>46</v>
      </c>
      <c r="D22" s="104"/>
      <c r="E22" s="105"/>
      <c r="F22" s="104"/>
      <c r="G22" s="104"/>
      <c r="H22" s="267">
        <f>-10244-885</f>
        <v>-11129</v>
      </c>
      <c r="I22" s="233">
        <v>2956</v>
      </c>
      <c r="L22" s="74" t="s">
        <v>108</v>
      </c>
      <c r="M22" s="74"/>
      <c r="N22" s="26">
        <f>'Balance Sheet'!D14</f>
        <v>2005167</v>
      </c>
      <c r="O22" s="26">
        <f>'Balance Sheet'!E14</f>
        <v>1667221</v>
      </c>
      <c r="P22" s="195">
        <f t="shared" si="0"/>
        <v>-337946</v>
      </c>
    </row>
    <row r="23" spans="2:17" ht="13.8" x14ac:dyDescent="0.25">
      <c r="B23" s="104"/>
      <c r="C23" s="115" t="s">
        <v>94</v>
      </c>
      <c r="D23" s="33"/>
      <c r="E23" s="115"/>
      <c r="F23" s="33"/>
      <c r="G23" s="33"/>
      <c r="H23" s="244">
        <v>25535</v>
      </c>
      <c r="I23" s="43">
        <v>23138</v>
      </c>
      <c r="L23" s="77" t="s">
        <v>21</v>
      </c>
      <c r="M23" s="77"/>
      <c r="N23" s="78">
        <f>'Balance Sheet'!D15</f>
        <v>2195615</v>
      </c>
      <c r="O23" s="78">
        <f>'Balance Sheet'!E15</f>
        <v>1836748</v>
      </c>
      <c r="P23" s="195">
        <f t="shared" si="0"/>
        <v>-358867</v>
      </c>
    </row>
    <row r="24" spans="2:17" ht="13.8" x14ac:dyDescent="0.25">
      <c r="B24" s="33"/>
      <c r="C24" s="115" t="s">
        <v>47</v>
      </c>
      <c r="D24" s="33"/>
      <c r="E24" s="115"/>
      <c r="F24" s="33"/>
      <c r="G24" s="33"/>
      <c r="H24" s="244">
        <v>-195</v>
      </c>
      <c r="I24" s="43">
        <v>-417</v>
      </c>
      <c r="L24" s="79"/>
      <c r="M24" s="79"/>
      <c r="N24" s="153"/>
      <c r="O24" s="153"/>
      <c r="P24" s="195"/>
    </row>
    <row r="25" spans="2:17" ht="13.8" x14ac:dyDescent="0.25">
      <c r="B25" s="120"/>
      <c r="C25" s="120"/>
      <c r="D25" s="120"/>
      <c r="E25" s="119"/>
      <c r="F25" s="120"/>
      <c r="G25" s="120"/>
      <c r="H25" s="125">
        <f>SUM(H20:H24)</f>
        <v>-2226</v>
      </c>
      <c r="I25" s="125">
        <f>SUM(I20:I24)</f>
        <v>26187</v>
      </c>
      <c r="L25" s="81" t="s">
        <v>22</v>
      </c>
      <c r="M25" s="81"/>
      <c r="N25" s="154"/>
      <c r="O25" s="154"/>
      <c r="P25" s="195"/>
    </row>
    <row r="26" spans="2:17" x14ac:dyDescent="0.25">
      <c r="B26" s="33"/>
      <c r="C26" s="115" t="s">
        <v>48</v>
      </c>
      <c r="D26" s="33"/>
      <c r="E26" s="33"/>
      <c r="F26" s="33"/>
      <c r="G26" s="33"/>
      <c r="H26" s="126"/>
      <c r="I26" s="43"/>
      <c r="L26" s="74" t="s">
        <v>95</v>
      </c>
      <c r="M26" s="74"/>
      <c r="N26" s="26" t="e">
        <f>'Balance Sheet'!#REF!</f>
        <v>#REF!</v>
      </c>
      <c r="O26" s="26">
        <f>'Balance Sheet'!E18</f>
        <v>38963</v>
      </c>
      <c r="P26" s="220" t="e">
        <f>O26-N26</f>
        <v>#REF!</v>
      </c>
      <c r="Q26" s="225" t="s">
        <v>35</v>
      </c>
    </row>
    <row r="27" spans="2:17" x14ac:dyDescent="0.25">
      <c r="B27" s="33"/>
      <c r="C27" s="115" t="s">
        <v>184</v>
      </c>
      <c r="D27" s="33"/>
      <c r="E27" s="115"/>
      <c r="F27" s="33"/>
      <c r="G27" s="33"/>
      <c r="H27" s="43">
        <v>-13502</v>
      </c>
      <c r="I27" s="234">
        <v>-13052</v>
      </c>
      <c r="L27" s="74" t="s">
        <v>23</v>
      </c>
      <c r="M27" s="74"/>
      <c r="N27" s="26" t="e">
        <f>'Balance Sheet'!#REF!</f>
        <v>#REF!</v>
      </c>
      <c r="O27" s="26">
        <f>'Balance Sheet'!E19</f>
        <v>315</v>
      </c>
      <c r="P27" s="195" t="e">
        <f t="shared" si="0"/>
        <v>#REF!</v>
      </c>
    </row>
    <row r="28" spans="2:17" x14ac:dyDescent="0.25">
      <c r="B28" s="33"/>
      <c r="C28" s="115" t="s">
        <v>49</v>
      </c>
      <c r="D28" s="33"/>
      <c r="E28" s="115"/>
      <c r="F28" s="33"/>
      <c r="G28" s="33"/>
      <c r="H28" s="236">
        <v>-2636</v>
      </c>
      <c r="I28" s="234">
        <v>-2377</v>
      </c>
      <c r="L28" s="74" t="s">
        <v>96</v>
      </c>
      <c r="M28" s="74"/>
      <c r="N28" s="26" t="e">
        <f>'Balance Sheet'!#REF!</f>
        <v>#REF!</v>
      </c>
      <c r="O28" s="26">
        <f>'Balance Sheet'!E20</f>
        <v>12551</v>
      </c>
      <c r="P28" s="220" t="e">
        <f t="shared" si="0"/>
        <v>#REF!</v>
      </c>
    </row>
    <row r="29" spans="2:17" x14ac:dyDescent="0.25">
      <c r="B29" s="118"/>
      <c r="C29" s="120"/>
      <c r="D29" s="120"/>
      <c r="E29" s="119"/>
      <c r="F29" s="120"/>
      <c r="G29" s="120"/>
      <c r="H29" s="125">
        <f>SUM(H27:H28)</f>
        <v>-16138</v>
      </c>
      <c r="I29" s="125">
        <f>SUM(I27:I28)</f>
        <v>-15429</v>
      </c>
      <c r="L29" s="83" t="s">
        <v>97</v>
      </c>
      <c r="M29" s="83"/>
      <c r="N29" s="26" t="e">
        <f>'Balance Sheet'!#REF!</f>
        <v>#REF!</v>
      </c>
      <c r="O29" s="26">
        <f>'Balance Sheet'!E21</f>
        <v>90000</v>
      </c>
      <c r="P29" s="195" t="e">
        <f t="shared" si="0"/>
        <v>#REF!</v>
      </c>
    </row>
    <row r="30" spans="2:17" ht="13.8" x14ac:dyDescent="0.25">
      <c r="B30" s="128" t="s">
        <v>90</v>
      </c>
      <c r="C30" s="129"/>
      <c r="D30" s="129"/>
      <c r="E30" s="129"/>
      <c r="F30" s="129"/>
      <c r="G30" s="129" t="s">
        <v>35</v>
      </c>
      <c r="H30" s="78">
        <f>+H12+H18+H25+H29</f>
        <v>16229</v>
      </c>
      <c r="I30" s="78">
        <f>+I12+I18+I25+I29</f>
        <v>54167</v>
      </c>
      <c r="L30" s="74" t="s">
        <v>98</v>
      </c>
      <c r="M30" s="74"/>
      <c r="N30" s="26" t="e">
        <f>'Balance Sheet'!#REF!</f>
        <v>#REF!</v>
      </c>
      <c r="O30" s="26">
        <f>'Balance Sheet'!E22</f>
        <v>34620</v>
      </c>
      <c r="P30" s="220" t="e">
        <f t="shared" si="0"/>
        <v>#REF!</v>
      </c>
    </row>
    <row r="31" spans="2:17" x14ac:dyDescent="0.25">
      <c r="B31" s="33"/>
      <c r="C31" s="33"/>
      <c r="D31" s="115"/>
      <c r="E31" s="33"/>
      <c r="F31" s="33"/>
      <c r="G31" s="33"/>
      <c r="H31" s="126"/>
      <c r="I31" s="43"/>
      <c r="L31" s="74" t="s">
        <v>99</v>
      </c>
      <c r="M31" s="74"/>
      <c r="N31" s="26" t="e">
        <f>'Balance Sheet'!#REF!</f>
        <v>#REF!</v>
      </c>
      <c r="O31" s="26">
        <f>'Balance Sheet'!E23</f>
        <v>90251</v>
      </c>
      <c r="P31" s="220" t="e">
        <f t="shared" si="0"/>
        <v>#REF!</v>
      </c>
    </row>
    <row r="32" spans="2:17" ht="13.8" x14ac:dyDescent="0.25">
      <c r="B32" s="111" t="s">
        <v>93</v>
      </c>
      <c r="C32" s="130"/>
      <c r="D32" s="130"/>
      <c r="E32" s="130"/>
      <c r="F32" s="130"/>
      <c r="G32" s="130"/>
      <c r="H32" s="131"/>
      <c r="I32" s="113"/>
      <c r="L32" s="74" t="s">
        <v>109</v>
      </c>
      <c r="M32" s="74"/>
      <c r="N32" s="26">
        <f>'Balance Sheet'!D24</f>
        <v>2005167</v>
      </c>
      <c r="O32" s="26">
        <f>'Balance Sheet'!E24</f>
        <v>1667221</v>
      </c>
      <c r="P32" s="195">
        <f t="shared" si="0"/>
        <v>-337946</v>
      </c>
    </row>
    <row r="33" spans="2:18" ht="13.8" x14ac:dyDescent="0.25">
      <c r="B33" s="4"/>
      <c r="C33" s="115" t="s">
        <v>50</v>
      </c>
      <c r="D33" s="115"/>
      <c r="E33" s="33"/>
      <c r="F33" s="33"/>
      <c r="G33" s="33"/>
      <c r="H33" s="244">
        <f>-16705-71+1+1</f>
        <v>-16774</v>
      </c>
      <c r="I33" s="235">
        <v>-24769</v>
      </c>
      <c r="L33" s="77" t="s">
        <v>24</v>
      </c>
      <c r="M33" s="77"/>
      <c r="N33" s="78">
        <f>'Balance Sheet'!D25</f>
        <v>2289298</v>
      </c>
      <c r="O33" s="78">
        <f>'Balance Sheet'!E25</f>
        <v>1933921</v>
      </c>
      <c r="P33" s="195">
        <f t="shared" si="0"/>
        <v>-355377</v>
      </c>
    </row>
    <row r="34" spans="2:18" x14ac:dyDescent="0.25">
      <c r="B34" s="4"/>
      <c r="C34" s="115" t="s">
        <v>92</v>
      </c>
      <c r="D34" s="33"/>
      <c r="E34" s="115"/>
      <c r="F34" s="33"/>
      <c r="G34" s="33"/>
      <c r="H34" s="43">
        <f>-1816+4</f>
        <v>-1812</v>
      </c>
      <c r="I34" s="235">
        <v>-2410</v>
      </c>
      <c r="J34" s="195"/>
      <c r="L34" s="83"/>
      <c r="M34" s="83"/>
      <c r="N34" s="60"/>
      <c r="O34" s="60"/>
      <c r="P34" s="195"/>
    </row>
    <row r="35" spans="2:18" ht="13.8" x14ac:dyDescent="0.25">
      <c r="B35" s="128" t="s">
        <v>51</v>
      </c>
      <c r="C35" s="120"/>
      <c r="D35" s="120"/>
      <c r="E35" s="119"/>
      <c r="F35" s="120"/>
      <c r="G35" s="120"/>
      <c r="H35" s="78">
        <f>SUM(H33:H34)</f>
        <v>-18586</v>
      </c>
      <c r="I35" s="78">
        <f>SUM(I33:I34)</f>
        <v>-27179</v>
      </c>
      <c r="L35" s="81" t="s">
        <v>25</v>
      </c>
      <c r="M35" s="81"/>
      <c r="N35" s="85">
        <f>'Balance Sheet'!D27</f>
        <v>-93683</v>
      </c>
      <c r="O35" s="85">
        <f>'Balance Sheet'!E27</f>
        <v>-97173</v>
      </c>
      <c r="P35" s="195">
        <f t="shared" si="0"/>
        <v>-3490</v>
      </c>
    </row>
    <row r="36" spans="2:18" x14ac:dyDescent="0.25">
      <c r="B36" s="33"/>
      <c r="C36" s="33"/>
      <c r="D36" s="115"/>
      <c r="E36" s="33"/>
      <c r="F36" s="33"/>
      <c r="G36" s="33"/>
      <c r="H36" s="126"/>
      <c r="I36" s="43"/>
      <c r="L36" s="83"/>
      <c r="M36" s="83"/>
      <c r="N36" s="61"/>
      <c r="O36" s="61"/>
      <c r="P36" s="195"/>
    </row>
    <row r="37" spans="2:18" ht="13.8" x14ac:dyDescent="0.25">
      <c r="B37" s="114" t="s">
        <v>52</v>
      </c>
      <c r="C37" s="130"/>
      <c r="D37" s="130"/>
      <c r="E37" s="130"/>
      <c r="F37" s="130"/>
      <c r="G37" s="130"/>
      <c r="H37" s="131"/>
      <c r="I37" s="113"/>
      <c r="L37" s="70" t="s">
        <v>26</v>
      </c>
      <c r="M37" s="70"/>
      <c r="N37" s="155"/>
      <c r="O37" s="155"/>
      <c r="P37" s="195"/>
    </row>
    <row r="38" spans="2:18" ht="13.8" x14ac:dyDescent="0.25">
      <c r="B38" s="132"/>
      <c r="C38" s="33" t="s">
        <v>89</v>
      </c>
      <c r="D38" s="33"/>
      <c r="E38" s="33"/>
      <c r="F38" s="33"/>
      <c r="G38" s="130"/>
      <c r="H38" s="43">
        <f>-2323+1</f>
        <v>-2322</v>
      </c>
      <c r="I38" s="236">
        <v>-2751</v>
      </c>
      <c r="J38" s="195"/>
      <c r="L38" s="74" t="s">
        <v>100</v>
      </c>
      <c r="M38" s="74"/>
      <c r="N38" s="26">
        <f>'Balance Sheet'!D30</f>
        <v>100794</v>
      </c>
      <c r="O38" s="26">
        <f>'Balance Sheet'!E30</f>
        <v>105047</v>
      </c>
      <c r="P38" s="220">
        <f t="shared" si="0"/>
        <v>4253</v>
      </c>
      <c r="R38" s="225" t="s">
        <v>35</v>
      </c>
    </row>
    <row r="39" spans="2:18" ht="13.8" x14ac:dyDescent="0.25">
      <c r="B39" s="133" t="s">
        <v>91</v>
      </c>
      <c r="C39" s="129"/>
      <c r="D39" s="129"/>
      <c r="E39" s="129"/>
      <c r="F39" s="129"/>
      <c r="G39" s="129"/>
      <c r="H39" s="78">
        <f>SUM(H38)</f>
        <v>-2322</v>
      </c>
      <c r="I39" s="78">
        <f>SUM(I38)</f>
        <v>-2751</v>
      </c>
      <c r="L39" s="74" t="s">
        <v>27</v>
      </c>
      <c r="M39" s="74"/>
      <c r="N39" s="26">
        <f>'Balance Sheet'!D31</f>
        <v>6809</v>
      </c>
      <c r="O39" s="26">
        <f>'Balance Sheet'!E31</f>
        <v>6614</v>
      </c>
      <c r="P39" s="220">
        <f t="shared" si="0"/>
        <v>-195</v>
      </c>
    </row>
    <row r="40" spans="2:18" ht="13.8" x14ac:dyDescent="0.25">
      <c r="B40" s="33"/>
      <c r="C40" s="33"/>
      <c r="D40" s="33"/>
      <c r="E40" s="33"/>
      <c r="F40" s="33"/>
      <c r="G40" s="33"/>
      <c r="H40" s="126"/>
      <c r="I40" s="43"/>
      <c r="L40" s="77" t="s">
        <v>28</v>
      </c>
      <c r="M40" s="77"/>
      <c r="N40" s="78">
        <f>'Balance Sheet'!D32</f>
        <v>107603</v>
      </c>
      <c r="O40" s="78">
        <f>'Balance Sheet'!E32</f>
        <v>111661</v>
      </c>
      <c r="P40" s="195">
        <f t="shared" si="0"/>
        <v>4058</v>
      </c>
    </row>
    <row r="41" spans="2:18" ht="13.8" x14ac:dyDescent="0.25">
      <c r="B41" s="114" t="s">
        <v>53</v>
      </c>
      <c r="C41" s="130"/>
      <c r="D41" s="130"/>
      <c r="E41" s="130"/>
      <c r="F41" s="130"/>
      <c r="G41" s="130"/>
      <c r="H41" s="131"/>
      <c r="I41" s="113"/>
      <c r="L41" s="84"/>
      <c r="M41" s="84"/>
      <c r="N41" s="89"/>
      <c r="O41" s="89"/>
      <c r="P41" s="195"/>
    </row>
    <row r="42" spans="2:18" ht="13.8" x14ac:dyDescent="0.25">
      <c r="B42" s="132"/>
      <c r="C42" s="33" t="s">
        <v>199</v>
      </c>
      <c r="D42" s="33"/>
      <c r="E42" s="33"/>
      <c r="F42" s="33"/>
      <c r="G42" s="130"/>
      <c r="H42" s="244">
        <v>30000</v>
      </c>
      <c r="I42" s="43">
        <v>0</v>
      </c>
      <c r="L42" s="70" t="s">
        <v>101</v>
      </c>
      <c r="M42" s="70"/>
      <c r="N42" s="155"/>
      <c r="O42" s="155"/>
      <c r="P42" s="195"/>
    </row>
    <row r="43" spans="2:18" ht="13.8" x14ac:dyDescent="0.25">
      <c r="B43" s="133" t="s">
        <v>200</v>
      </c>
      <c r="C43" s="129"/>
      <c r="D43" s="129"/>
      <c r="E43" s="129"/>
      <c r="F43" s="129"/>
      <c r="G43" s="129"/>
      <c r="H43" s="78">
        <f>SUM(H42)</f>
        <v>30000</v>
      </c>
      <c r="I43" s="78">
        <f>SUM(I42)</f>
        <v>0</v>
      </c>
      <c r="L43" s="74" t="s">
        <v>102</v>
      </c>
      <c r="M43" s="74"/>
      <c r="N43" s="26">
        <f>'Balance Sheet'!D35</f>
        <v>3436</v>
      </c>
      <c r="O43" s="26">
        <f>'Balance Sheet'!E35</f>
        <v>6582</v>
      </c>
      <c r="P43" s="195">
        <f t="shared" si="0"/>
        <v>3146</v>
      </c>
    </row>
    <row r="44" spans="2:18" x14ac:dyDescent="0.25">
      <c r="B44" s="33"/>
      <c r="C44" s="33"/>
      <c r="D44" s="33"/>
      <c r="E44" s="33"/>
      <c r="F44" s="33"/>
      <c r="G44" s="33" t="s">
        <v>35</v>
      </c>
      <c r="H44" s="126"/>
      <c r="I44" s="43"/>
      <c r="L44" s="74" t="s">
        <v>29</v>
      </c>
      <c r="M44" s="74"/>
      <c r="N44" s="26">
        <f>'Balance Sheet'!D36</f>
        <v>10484</v>
      </c>
      <c r="O44" s="26">
        <f>'Balance Sheet'!E36</f>
        <v>7906</v>
      </c>
      <c r="P44" s="195">
        <f t="shared" si="0"/>
        <v>-2578</v>
      </c>
    </row>
    <row r="45" spans="2:18" ht="14.4" thickBot="1" x14ac:dyDescent="0.3">
      <c r="B45" s="114" t="s">
        <v>185</v>
      </c>
      <c r="C45" s="37"/>
      <c r="D45" s="130"/>
      <c r="E45" s="130"/>
      <c r="F45" s="130"/>
      <c r="G45" s="130"/>
      <c r="H45" s="85">
        <f>+H43+H39+H35+H30</f>
        <v>25321</v>
      </c>
      <c r="I45" s="85">
        <f>I30+I35+I39+I43</f>
        <v>24237</v>
      </c>
      <c r="J45" s="195"/>
      <c r="L45" s="88" t="s">
        <v>101</v>
      </c>
      <c r="M45" s="88"/>
      <c r="N45" s="52">
        <f>'Balance Sheet'!D37</f>
        <v>13920</v>
      </c>
      <c r="O45" s="52">
        <f>'Balance Sheet'!E37</f>
        <v>14488</v>
      </c>
      <c r="P45" s="195">
        <f t="shared" si="0"/>
        <v>568</v>
      </c>
    </row>
    <row r="46" spans="2:18" ht="14.4" thickTop="1" x14ac:dyDescent="0.25">
      <c r="B46" s="114" t="s">
        <v>187</v>
      </c>
      <c r="C46" s="37"/>
      <c r="D46" s="37"/>
      <c r="E46" s="37"/>
      <c r="F46" s="134"/>
      <c r="G46" s="37"/>
      <c r="H46" s="244">
        <v>38914</v>
      </c>
      <c r="I46" s="43">
        <v>14715</v>
      </c>
    </row>
    <row r="47" spans="2:18" x14ac:dyDescent="0.25">
      <c r="B47" s="117"/>
      <c r="C47" s="115" t="s">
        <v>132</v>
      </c>
      <c r="D47" s="33"/>
      <c r="E47" s="33"/>
      <c r="F47" s="33"/>
      <c r="G47" s="33"/>
      <c r="H47" s="244">
        <f>-20-1</f>
        <v>-21</v>
      </c>
      <c r="I47" s="43">
        <v>-38</v>
      </c>
    </row>
    <row r="48" spans="2:18" ht="14.4" thickBot="1" x14ac:dyDescent="0.3">
      <c r="B48" s="135" t="s">
        <v>188</v>
      </c>
      <c r="C48" s="136"/>
      <c r="D48" s="136"/>
      <c r="E48" s="136"/>
      <c r="F48" s="137"/>
      <c r="G48" s="136"/>
      <c r="H48" s="226">
        <f>+H47+H46+H45</f>
        <v>64214</v>
      </c>
      <c r="I48" s="226">
        <f>SUM(I45:I47)</f>
        <v>38914</v>
      </c>
    </row>
    <row r="49" spans="2:9" ht="16.2" thickTop="1" x14ac:dyDescent="0.3">
      <c r="B49" s="138"/>
      <c r="C49" s="138"/>
      <c r="D49" s="138"/>
      <c r="E49" s="138"/>
      <c r="F49" s="108"/>
      <c r="G49" s="138"/>
      <c r="H49" s="261"/>
      <c r="I49" s="26"/>
    </row>
    <row r="50" spans="2:9" ht="15.6" x14ac:dyDescent="0.3">
      <c r="B50" s="264" t="s">
        <v>190</v>
      </c>
      <c r="C50" s="138"/>
      <c r="D50" s="138"/>
      <c r="E50" s="138"/>
      <c r="F50" s="108"/>
      <c r="G50" s="138"/>
      <c r="H50" s="26"/>
      <c r="I50" s="46"/>
    </row>
    <row r="51" spans="2:9" ht="15.6" x14ac:dyDescent="0.3">
      <c r="B51" s="138"/>
      <c r="C51" s="138"/>
      <c r="D51" s="138"/>
      <c r="E51" s="138"/>
      <c r="F51" s="108"/>
      <c r="G51" s="138"/>
      <c r="H51" s="46"/>
      <c r="I51" s="46"/>
    </row>
    <row r="52" spans="2:9" ht="15.6" x14ac:dyDescent="0.3">
      <c r="B52" s="103"/>
      <c r="C52" s="103"/>
      <c r="D52" s="103"/>
      <c r="E52" s="103"/>
      <c r="F52" s="139"/>
      <c r="G52" s="103"/>
      <c r="H52" s="140"/>
      <c r="I52" s="141"/>
    </row>
    <row r="53" spans="2:9" ht="15.6" x14ac:dyDescent="0.3">
      <c r="B53" s="103"/>
      <c r="C53" s="103"/>
      <c r="D53" s="103"/>
      <c r="E53" s="103"/>
      <c r="F53" s="139"/>
      <c r="G53" s="103"/>
      <c r="H53" s="122"/>
      <c r="I53" s="43"/>
    </row>
    <row r="54" spans="2:9" ht="15.6" x14ac:dyDescent="0.3">
      <c r="B54" s="103"/>
      <c r="C54" s="103"/>
      <c r="D54" s="103"/>
      <c r="E54" s="103"/>
      <c r="F54" s="139"/>
      <c r="G54" s="103"/>
      <c r="H54" s="140"/>
      <c r="I54" s="141"/>
    </row>
    <row r="55" spans="2:9" ht="15.6" x14ac:dyDescent="0.3">
      <c r="B55" s="103"/>
      <c r="C55" s="103"/>
      <c r="D55" s="103"/>
      <c r="E55" s="103"/>
      <c r="F55" s="139"/>
      <c r="G55" s="103"/>
      <c r="H55" s="140"/>
      <c r="I55" s="141"/>
    </row>
    <row r="56" spans="2:9" ht="15.6" x14ac:dyDescent="0.3">
      <c r="B56" s="103"/>
      <c r="C56" s="103"/>
      <c r="D56" s="103"/>
      <c r="E56" s="103"/>
      <c r="F56" s="139"/>
      <c r="G56" s="103"/>
      <c r="H56" s="141"/>
      <c r="I56" s="141"/>
    </row>
    <row r="57" spans="2:9" ht="15.6" x14ac:dyDescent="0.3">
      <c r="B57" s="103"/>
      <c r="C57" s="103"/>
      <c r="D57" s="103"/>
      <c r="E57" s="103"/>
      <c r="F57" s="139"/>
      <c r="G57" s="103"/>
      <c r="H57" s="141"/>
      <c r="I57" s="141"/>
    </row>
  </sheetData>
  <mergeCells count="5">
    <mergeCell ref="B6:G6"/>
    <mergeCell ref="C4:F4"/>
    <mergeCell ref="B2:I2"/>
    <mergeCell ref="B1:I1"/>
    <mergeCell ref="C3:I3"/>
  </mergeCells>
  <pageMargins left="0.7" right="0.7" top="0.75" bottom="0.75" header="0.3" footer="0.3"/>
  <pageSetup scale="8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5"/>
  <sheetViews>
    <sheetView showGridLines="0" topLeftCell="A25" zoomScaleNormal="100" zoomScaleSheetLayoutView="80" zoomScalePageLayoutView="50" workbookViewId="0">
      <selection activeCell="C48" sqref="C48"/>
    </sheetView>
  </sheetViews>
  <sheetFormatPr defaultColWidth="9.109375" defaultRowHeight="13.2" x14ac:dyDescent="0.25"/>
  <cols>
    <col min="1" max="1" width="51" style="158" customWidth="1"/>
    <col min="2" max="2" width="14.33203125" style="158" customWidth="1"/>
    <col min="3" max="3" width="15.33203125" style="158" customWidth="1"/>
    <col min="4" max="4" width="7.33203125" style="158" bestFit="1" customWidth="1"/>
    <col min="5" max="5" width="11.5546875" style="158" customWidth="1"/>
    <col min="6" max="6" width="10.44140625" style="158" bestFit="1" customWidth="1"/>
    <col min="7" max="12" width="9.109375" style="158"/>
    <col min="13" max="13" width="10.33203125" style="158" bestFit="1" customWidth="1"/>
    <col min="14" max="14" width="15.33203125" style="158" bestFit="1" customWidth="1"/>
    <col min="15" max="16384" width="9.109375" style="158"/>
  </cols>
  <sheetData>
    <row r="1" spans="1:6" ht="13.8" x14ac:dyDescent="0.25">
      <c r="A1" s="157" t="s">
        <v>0</v>
      </c>
    </row>
    <row r="2" spans="1:6" x14ac:dyDescent="0.25">
      <c r="A2" s="159" t="s">
        <v>56</v>
      </c>
    </row>
    <row r="3" spans="1:6" x14ac:dyDescent="0.25">
      <c r="A3" s="159"/>
    </row>
    <row r="4" spans="1:6" x14ac:dyDescent="0.25">
      <c r="A4" s="160" t="s">
        <v>159</v>
      </c>
    </row>
    <row r="5" spans="1:6" x14ac:dyDescent="0.25">
      <c r="A5" s="159"/>
    </row>
    <row r="6" spans="1:6" x14ac:dyDescent="0.25">
      <c r="A6" s="161" t="s">
        <v>57</v>
      </c>
    </row>
    <row r="7" spans="1:6" x14ac:dyDescent="0.25">
      <c r="A7" s="159"/>
    </row>
    <row r="8" spans="1:6" ht="31.5" customHeight="1" x14ac:dyDescent="0.25">
      <c r="A8" s="276" t="s">
        <v>110</v>
      </c>
      <c r="B8" s="276"/>
      <c r="C8" s="276"/>
      <c r="D8" s="276"/>
      <c r="E8" s="276"/>
    </row>
    <row r="9" spans="1:6" x14ac:dyDescent="0.25">
      <c r="A9" s="159"/>
    </row>
    <row r="10" spans="1:6" ht="27.75" customHeight="1" x14ac:dyDescent="0.25">
      <c r="A10" s="276" t="s">
        <v>122</v>
      </c>
      <c r="B10" s="276"/>
      <c r="C10" s="276"/>
      <c r="D10" s="276"/>
      <c r="E10" s="276"/>
    </row>
    <row r="11" spans="1:6" x14ac:dyDescent="0.25">
      <c r="A11" s="159"/>
    </row>
    <row r="12" spans="1:6" x14ac:dyDescent="0.25">
      <c r="A12" s="159"/>
    </row>
    <row r="13" spans="1:6" x14ac:dyDescent="0.25">
      <c r="A13" s="239" t="s">
        <v>121</v>
      </c>
      <c r="F13" s="237"/>
    </row>
    <row r="14" spans="1:6" ht="12" customHeight="1" x14ac:dyDescent="0.25">
      <c r="A14" s="239"/>
      <c r="F14" s="237"/>
    </row>
    <row r="15" spans="1:6" ht="56.4" customHeight="1" x14ac:dyDescent="0.25">
      <c r="A15" s="278" t="s">
        <v>157</v>
      </c>
      <c r="B15" s="278"/>
      <c r="C15" s="278"/>
      <c r="D15" s="278"/>
      <c r="E15" s="278"/>
      <c r="F15" s="237"/>
    </row>
    <row r="16" spans="1:6" ht="13.2" customHeight="1" x14ac:dyDescent="0.25">
      <c r="A16" s="253"/>
      <c r="B16" s="253"/>
      <c r="C16" s="253"/>
      <c r="D16" s="253"/>
      <c r="E16" s="253"/>
      <c r="F16" s="237"/>
    </row>
    <row r="17" spans="1:14" ht="42.6" customHeight="1" x14ac:dyDescent="0.25">
      <c r="A17" s="278" t="s">
        <v>146</v>
      </c>
      <c r="B17" s="278"/>
      <c r="C17" s="278"/>
      <c r="D17" s="278"/>
      <c r="E17" s="278"/>
    </row>
    <row r="18" spans="1:14" ht="13.2" customHeight="1" x14ac:dyDescent="0.25">
      <c r="A18" s="253"/>
      <c r="B18" s="253"/>
      <c r="C18" s="253"/>
      <c r="D18" s="253"/>
      <c r="E18" s="253"/>
      <c r="F18" s="237"/>
    </row>
    <row r="19" spans="1:14" ht="55.95" customHeight="1" x14ac:dyDescent="0.25">
      <c r="A19" s="278" t="s">
        <v>158</v>
      </c>
      <c r="B19" s="278"/>
      <c r="C19" s="278"/>
      <c r="D19" s="278"/>
      <c r="E19" s="278"/>
    </row>
    <row r="20" spans="1:14" ht="13.2" customHeight="1" x14ac:dyDescent="0.25">
      <c r="A20" s="253"/>
      <c r="B20" s="253"/>
      <c r="C20" s="253"/>
      <c r="D20" s="253"/>
      <c r="E20" s="253"/>
      <c r="F20" s="237"/>
    </row>
    <row r="21" spans="1:14" ht="29.4" customHeight="1" x14ac:dyDescent="0.25">
      <c r="A21" s="278" t="s">
        <v>147</v>
      </c>
      <c r="B21" s="278"/>
      <c r="C21" s="278"/>
      <c r="D21" s="278"/>
      <c r="E21" s="278"/>
    </row>
    <row r="22" spans="1:14" ht="13.2" customHeight="1" x14ac:dyDescent="0.25">
      <c r="A22" s="253"/>
      <c r="B22" s="253"/>
      <c r="C22" s="253"/>
      <c r="D22" s="253"/>
      <c r="E22" s="253"/>
      <c r="F22" s="237"/>
    </row>
    <row r="23" spans="1:14" ht="43.2" customHeight="1" x14ac:dyDescent="0.25">
      <c r="A23" s="278" t="s">
        <v>148</v>
      </c>
      <c r="B23" s="278"/>
      <c r="C23" s="278"/>
      <c r="D23" s="278"/>
      <c r="E23" s="278"/>
    </row>
    <row r="24" spans="1:14" ht="13.2" customHeight="1" x14ac:dyDescent="0.25">
      <c r="A24" s="253"/>
      <c r="B24" s="253"/>
      <c r="C24" s="253"/>
      <c r="D24" s="253"/>
      <c r="E24" s="253"/>
      <c r="F24" s="237"/>
    </row>
    <row r="25" spans="1:14" ht="41.4" customHeight="1" x14ac:dyDescent="0.25">
      <c r="A25" s="278" t="s">
        <v>149</v>
      </c>
      <c r="B25" s="278"/>
      <c r="C25" s="278"/>
      <c r="D25" s="278"/>
      <c r="E25" s="278"/>
    </row>
    <row r="26" spans="1:14" ht="12.6" customHeight="1" x14ac:dyDescent="0.25">
      <c r="A26" s="253"/>
      <c r="B26" s="253"/>
      <c r="C26" s="253"/>
      <c r="D26" s="253"/>
      <c r="E26" s="253"/>
    </row>
    <row r="27" spans="1:14" x14ac:dyDescent="0.25">
      <c r="A27" s="278"/>
      <c r="B27" s="278"/>
      <c r="C27" s="278"/>
      <c r="D27" s="278"/>
      <c r="E27" s="278"/>
      <c r="N27" s="228"/>
    </row>
    <row r="28" spans="1:14" ht="24" x14ac:dyDescent="0.25">
      <c r="A28" s="247" t="s">
        <v>143</v>
      </c>
      <c r="B28" s="166" t="s">
        <v>136</v>
      </c>
      <c r="C28" s="166" t="s">
        <v>123</v>
      </c>
      <c r="D28" s="245"/>
      <c r="E28" s="245"/>
      <c r="N28" s="228"/>
    </row>
    <row r="29" spans="1:14" x14ac:dyDescent="0.25">
      <c r="A29" s="248" t="s">
        <v>144</v>
      </c>
      <c r="B29" s="249">
        <v>215476</v>
      </c>
      <c r="C29" s="250">
        <v>244755</v>
      </c>
      <c r="N29" s="228"/>
    </row>
    <row r="30" spans="1:14" x14ac:dyDescent="0.25">
      <c r="A30" s="248" t="s">
        <v>140</v>
      </c>
      <c r="B30" s="249">
        <v>939095</v>
      </c>
      <c r="C30" s="250">
        <v>1391260</v>
      </c>
      <c r="N30" s="228"/>
    </row>
    <row r="31" spans="1:14" x14ac:dyDescent="0.25">
      <c r="A31" s="248" t="s">
        <v>145</v>
      </c>
      <c r="B31" s="249">
        <v>126</v>
      </c>
      <c r="C31" s="250">
        <v>186</v>
      </c>
      <c r="N31" s="228"/>
    </row>
    <row r="32" spans="1:14" x14ac:dyDescent="0.25">
      <c r="A32" s="251" t="s">
        <v>154</v>
      </c>
      <c r="B32" s="250">
        <v>766505</v>
      </c>
      <c r="C32" s="256">
        <v>37873</v>
      </c>
      <c r="D32" s="216"/>
      <c r="N32" s="228"/>
    </row>
    <row r="33" spans="1:14" x14ac:dyDescent="0.25">
      <c r="A33" s="248" t="s">
        <v>156</v>
      </c>
      <c r="B33" s="249">
        <v>-614805</v>
      </c>
      <c r="C33" s="250">
        <v>-150501</v>
      </c>
      <c r="N33" s="228"/>
    </row>
    <row r="34" spans="1:14" x14ac:dyDescent="0.25">
      <c r="A34" s="248" t="s">
        <v>142</v>
      </c>
      <c r="B34" s="249">
        <v>131000</v>
      </c>
      <c r="C34" s="250">
        <v>25531</v>
      </c>
      <c r="N34" s="228"/>
    </row>
    <row r="35" spans="1:14" x14ac:dyDescent="0.25">
      <c r="A35" s="248" t="s">
        <v>141</v>
      </c>
      <c r="B35" s="250">
        <v>-1241849</v>
      </c>
      <c r="C35" s="250">
        <v>-1387971</v>
      </c>
      <c r="N35" s="228"/>
    </row>
    <row r="36" spans="1:14" x14ac:dyDescent="0.25">
      <c r="A36" s="248" t="s">
        <v>155</v>
      </c>
      <c r="B36" s="250">
        <v>-195548</v>
      </c>
      <c r="C36" s="250">
        <v>-161133</v>
      </c>
      <c r="N36" s="228"/>
    </row>
    <row r="37" spans="1:14" x14ac:dyDescent="0.25">
      <c r="A37" s="229" t="s">
        <v>119</v>
      </c>
      <c r="B37" s="227">
        <f>SUM(B29:B36)</f>
        <v>0</v>
      </c>
      <c r="C37" s="227">
        <f>SUM(C29:C36)</f>
        <v>0</v>
      </c>
      <c r="N37" s="228"/>
    </row>
    <row r="38" spans="1:14" s="216" customFormat="1" x14ac:dyDescent="0.25">
      <c r="A38" s="254"/>
      <c r="B38" s="255"/>
      <c r="C38" s="255"/>
      <c r="N38" s="246"/>
    </row>
    <row r="39" spans="1:14" s="216" customFormat="1" x14ac:dyDescent="0.25">
      <c r="A39" s="254"/>
      <c r="B39" s="255"/>
      <c r="C39" s="255"/>
      <c r="N39" s="246"/>
    </row>
    <row r="40" spans="1:14" ht="24" x14ac:dyDescent="0.25">
      <c r="A40" s="247" t="s">
        <v>150</v>
      </c>
      <c r="B40" s="166" t="s">
        <v>136</v>
      </c>
      <c r="C40" s="166" t="s">
        <v>123</v>
      </c>
      <c r="D40" s="245"/>
      <c r="E40" s="245"/>
      <c r="N40" s="228"/>
    </row>
    <row r="41" spans="1:14" x14ac:dyDescent="0.25">
      <c r="A41" s="248" t="s">
        <v>151</v>
      </c>
      <c r="B41" s="249">
        <v>818174</v>
      </c>
      <c r="C41" s="252">
        <v>0</v>
      </c>
      <c r="N41" s="228"/>
    </row>
    <row r="42" spans="1:14" x14ac:dyDescent="0.25">
      <c r="A42" s="248" t="s">
        <v>128</v>
      </c>
      <c r="B42" s="252">
        <v>0</v>
      </c>
      <c r="C42" s="250">
        <v>134988</v>
      </c>
      <c r="N42" s="228"/>
    </row>
    <row r="43" spans="1:14" x14ac:dyDescent="0.25">
      <c r="A43" s="248" t="s">
        <v>152</v>
      </c>
      <c r="B43" s="249">
        <v>-62312</v>
      </c>
      <c r="C43" s="250">
        <v>-92443</v>
      </c>
      <c r="N43" s="228"/>
    </row>
    <row r="44" spans="1:14" x14ac:dyDescent="0.25">
      <c r="A44" s="251" t="s">
        <v>153</v>
      </c>
      <c r="B44" s="250">
        <v>10643</v>
      </c>
      <c r="C44" s="250">
        <v>-4672</v>
      </c>
      <c r="D44" s="216"/>
      <c r="N44" s="228"/>
    </row>
    <row r="45" spans="1:14" x14ac:dyDescent="0.25">
      <c r="A45" s="229" t="s">
        <v>119</v>
      </c>
      <c r="B45" s="227">
        <f>SUM(B41:B44)</f>
        <v>766505</v>
      </c>
      <c r="C45" s="227">
        <f>SUM(C41:C44)</f>
        <v>37873</v>
      </c>
      <c r="N45" s="228"/>
    </row>
    <row r="46" spans="1:14" x14ac:dyDescent="0.25">
      <c r="A46" s="163"/>
      <c r="B46" s="168"/>
      <c r="C46" s="168"/>
      <c r="N46" s="228"/>
    </row>
    <row r="47" spans="1:14" x14ac:dyDescent="0.25">
      <c r="A47" s="163"/>
      <c r="B47" s="168"/>
      <c r="C47" s="168"/>
    </row>
    <row r="48" spans="1:14" x14ac:dyDescent="0.25">
      <c r="A48" s="161" t="s">
        <v>116</v>
      </c>
      <c r="N48" s="228"/>
    </row>
    <row r="49" spans="1:4" x14ac:dyDescent="0.25">
      <c r="A49" s="163"/>
    </row>
    <row r="50" spans="1:4" ht="24" x14ac:dyDescent="0.25">
      <c r="A50" s="241" t="s">
        <v>58</v>
      </c>
      <c r="B50" s="166" t="s">
        <v>136</v>
      </c>
      <c r="C50" s="166" t="s">
        <v>123</v>
      </c>
      <c r="D50" s="165"/>
    </row>
    <row r="51" spans="1:4" x14ac:dyDescent="0.25">
      <c r="A51" s="167" t="s">
        <v>117</v>
      </c>
      <c r="B51" s="168">
        <v>30844</v>
      </c>
      <c r="C51" s="168">
        <v>35630</v>
      </c>
      <c r="D51" s="165"/>
    </row>
    <row r="52" spans="1:4" x14ac:dyDescent="0.25">
      <c r="A52" s="167" t="s">
        <v>118</v>
      </c>
      <c r="B52" s="213">
        <v>2513</v>
      </c>
      <c r="C52" s="213">
        <v>3333</v>
      </c>
      <c r="D52" s="165"/>
    </row>
    <row r="53" spans="1:4" x14ac:dyDescent="0.25">
      <c r="A53" s="171" t="s">
        <v>119</v>
      </c>
      <c r="B53" s="172">
        <f>SUM(B51:B52)</f>
        <v>33357</v>
      </c>
      <c r="C53" s="172">
        <f>SUM(C51:C52)</f>
        <v>38963</v>
      </c>
      <c r="D53" s="165"/>
    </row>
    <row r="54" spans="1:4" x14ac:dyDescent="0.25">
      <c r="A54" s="163"/>
      <c r="B54" s="168"/>
      <c r="C54" s="168"/>
      <c r="D54" s="165"/>
    </row>
    <row r="55" spans="1:4" x14ac:dyDescent="0.25">
      <c r="A55" s="163"/>
      <c r="B55" s="165"/>
      <c r="C55" s="165"/>
    </row>
    <row r="56" spans="1:4" x14ac:dyDescent="0.25">
      <c r="A56" s="161" t="s">
        <v>127</v>
      </c>
    </row>
    <row r="57" spans="1:4" x14ac:dyDescent="0.25">
      <c r="A57" s="163"/>
    </row>
    <row r="58" spans="1:4" x14ac:dyDescent="0.25">
      <c r="A58" s="159" t="s">
        <v>137</v>
      </c>
    </row>
    <row r="59" spans="1:4" x14ac:dyDescent="0.25">
      <c r="A59" s="164"/>
    </row>
    <row r="60" spans="1:4" x14ac:dyDescent="0.25">
      <c r="A60" s="163" t="s">
        <v>111</v>
      </c>
    </row>
    <row r="61" spans="1:4" x14ac:dyDescent="0.25">
      <c r="A61" s="163"/>
      <c r="B61" s="165"/>
      <c r="C61" s="165"/>
      <c r="D61" s="165"/>
    </row>
    <row r="62" spans="1:4" ht="24" x14ac:dyDescent="0.25">
      <c r="A62" s="241" t="s">
        <v>58</v>
      </c>
      <c r="B62" s="166" t="s">
        <v>136</v>
      </c>
      <c r="C62" s="166" t="s">
        <v>123</v>
      </c>
      <c r="D62" s="165"/>
    </row>
    <row r="63" spans="1:4" x14ac:dyDescent="0.25">
      <c r="A63" s="167" t="s">
        <v>59</v>
      </c>
      <c r="B63" s="168">
        <f>B76</f>
        <v>11422</v>
      </c>
      <c r="C63" s="168">
        <v>10000</v>
      </c>
      <c r="D63" s="165"/>
    </row>
    <row r="64" spans="1:4" x14ac:dyDescent="0.25">
      <c r="A64" s="167" t="s">
        <v>60</v>
      </c>
      <c r="B64" s="213">
        <f>B85</f>
        <v>641</v>
      </c>
      <c r="C64" s="213">
        <v>726</v>
      </c>
      <c r="D64" s="165"/>
    </row>
    <row r="65" spans="1:4" x14ac:dyDescent="0.25">
      <c r="A65" s="170" t="s">
        <v>115</v>
      </c>
      <c r="B65" s="168">
        <f>C65+Remeasurement!B25</f>
        <v>6340</v>
      </c>
      <c r="C65" s="168">
        <v>3762</v>
      </c>
      <c r="D65" s="165"/>
    </row>
    <row r="66" spans="1:4" x14ac:dyDescent="0.25">
      <c r="A66" s="171" t="s">
        <v>64</v>
      </c>
      <c r="B66" s="172">
        <f>SUM(B63:B65)</f>
        <v>18403</v>
      </c>
      <c r="C66" s="172">
        <f>SUM(C63:C65)</f>
        <v>14488</v>
      </c>
      <c r="D66" s="165"/>
    </row>
    <row r="67" spans="1:4" x14ac:dyDescent="0.25">
      <c r="A67" s="163"/>
      <c r="B67" s="168"/>
      <c r="C67" s="168"/>
      <c r="D67" s="165"/>
    </row>
    <row r="68" spans="1:4" x14ac:dyDescent="0.25">
      <c r="A68" s="163"/>
      <c r="B68" s="169"/>
      <c r="C68" s="169"/>
      <c r="D68" s="165"/>
    </row>
    <row r="69" spans="1:4" x14ac:dyDescent="0.25">
      <c r="A69" s="163" t="s">
        <v>113</v>
      </c>
      <c r="B69" s="165"/>
      <c r="C69" s="165"/>
      <c r="D69" s="165"/>
    </row>
    <row r="70" spans="1:4" x14ac:dyDescent="0.25">
      <c r="A70" s="163"/>
      <c r="B70" s="165"/>
      <c r="C70" s="165"/>
      <c r="D70" s="165"/>
    </row>
    <row r="71" spans="1:4" ht="24" x14ac:dyDescent="0.25">
      <c r="A71" s="240" t="s">
        <v>58</v>
      </c>
      <c r="B71" s="166" t="s">
        <v>136</v>
      </c>
      <c r="C71" s="166" t="s">
        <v>123</v>
      </c>
      <c r="D71" s="165"/>
    </row>
    <row r="72" spans="1:4" x14ac:dyDescent="0.25">
      <c r="A72" s="174" t="s">
        <v>112</v>
      </c>
      <c r="B72" s="169">
        <v>10000</v>
      </c>
      <c r="C72" s="169">
        <v>10000</v>
      </c>
      <c r="D72" s="165"/>
    </row>
    <row r="73" spans="1:4" x14ac:dyDescent="0.25">
      <c r="A73" s="174" t="s">
        <v>61</v>
      </c>
      <c r="B73" s="169">
        <f>'Income Sheet'!D14</f>
        <v>186559</v>
      </c>
      <c r="C73" s="169">
        <v>190219</v>
      </c>
      <c r="D73" s="165"/>
    </row>
    <row r="74" spans="1:4" x14ac:dyDescent="0.25">
      <c r="A74" s="174" t="s">
        <v>104</v>
      </c>
      <c r="B74" s="221">
        <v>0</v>
      </c>
      <c r="C74" s="257">
        <v>-12551</v>
      </c>
      <c r="D74" s="165"/>
    </row>
    <row r="75" spans="1:4" x14ac:dyDescent="0.25">
      <c r="A75" s="173" t="s">
        <v>62</v>
      </c>
      <c r="B75" s="214">
        <f>'Income Sheet'!D15</f>
        <v>-185137</v>
      </c>
      <c r="C75" s="214">
        <v>-177668</v>
      </c>
      <c r="D75" s="165"/>
    </row>
    <row r="76" spans="1:4" x14ac:dyDescent="0.25">
      <c r="A76" s="175" t="s">
        <v>64</v>
      </c>
      <c r="B76" s="176">
        <f>SUM(B72:B75)</f>
        <v>11422</v>
      </c>
      <c r="C76" s="176">
        <f>SUM(C72:C75)</f>
        <v>10000</v>
      </c>
    </row>
    <row r="77" spans="1:4" x14ac:dyDescent="0.25">
      <c r="A77" s="163"/>
      <c r="B77" s="165"/>
      <c r="C77" s="165"/>
    </row>
    <row r="78" spans="1:4" x14ac:dyDescent="0.25">
      <c r="A78" s="163"/>
      <c r="B78" s="165"/>
      <c r="C78" s="165"/>
    </row>
    <row r="79" spans="1:4" x14ac:dyDescent="0.25">
      <c r="A79" s="163" t="s">
        <v>65</v>
      </c>
      <c r="B79" s="165"/>
      <c r="C79" s="165"/>
    </row>
    <row r="80" spans="1:4" x14ac:dyDescent="0.25">
      <c r="A80" s="174"/>
      <c r="B80" s="165"/>
      <c r="C80" s="165"/>
    </row>
    <row r="81" spans="1:5" ht="24" x14ac:dyDescent="0.25">
      <c r="A81" s="173" t="s">
        <v>58</v>
      </c>
      <c r="B81" s="166" t="s">
        <v>136</v>
      </c>
      <c r="C81" s="166" t="s">
        <v>123</v>
      </c>
    </row>
    <row r="82" spans="1:5" x14ac:dyDescent="0.25">
      <c r="A82" s="174" t="s">
        <v>112</v>
      </c>
      <c r="B82" s="213">
        <v>726</v>
      </c>
      <c r="C82" s="213">
        <v>492</v>
      </c>
    </row>
    <row r="83" spans="1:5" x14ac:dyDescent="0.25">
      <c r="A83" s="174" t="s">
        <v>9</v>
      </c>
      <c r="B83" s="213">
        <f>'Income Sheet'!D32</f>
        <v>3176</v>
      </c>
      <c r="C83" s="213">
        <v>3889</v>
      </c>
    </row>
    <row r="84" spans="1:5" x14ac:dyDescent="0.25">
      <c r="A84" s="173" t="s">
        <v>66</v>
      </c>
      <c r="B84" s="214">
        <f>'Income Sheet'!D33</f>
        <v>-3261</v>
      </c>
      <c r="C84" s="214">
        <v>-3655</v>
      </c>
    </row>
    <row r="85" spans="1:5" x14ac:dyDescent="0.25">
      <c r="A85" s="175" t="s">
        <v>64</v>
      </c>
      <c r="B85" s="176">
        <f>SUM(B82:B84)</f>
        <v>641</v>
      </c>
      <c r="C85" s="176">
        <f>SUM(C82:C84)</f>
        <v>726</v>
      </c>
    </row>
    <row r="86" spans="1:5" x14ac:dyDescent="0.25">
      <c r="A86" s="159"/>
    </row>
    <row r="87" spans="1:5" x14ac:dyDescent="0.25">
      <c r="A87" s="159"/>
    </row>
    <row r="88" spans="1:5" x14ac:dyDescent="0.25">
      <c r="A88" s="161" t="s">
        <v>120</v>
      </c>
    </row>
    <row r="90" spans="1:5" x14ac:dyDescent="0.25">
      <c r="A90" s="163" t="s">
        <v>67</v>
      </c>
    </row>
    <row r="91" spans="1:5" x14ac:dyDescent="0.25">
      <c r="A91" s="159"/>
    </row>
    <row r="92" spans="1:5" ht="53.4" customHeight="1" x14ac:dyDescent="0.25">
      <c r="A92" s="277" t="s">
        <v>138</v>
      </c>
      <c r="B92" s="277"/>
      <c r="C92" s="277"/>
      <c r="D92" s="277"/>
      <c r="E92" s="277"/>
    </row>
    <row r="93" spans="1:5" x14ac:dyDescent="0.25">
      <c r="A93" s="159"/>
    </row>
    <row r="94" spans="1:5" x14ac:dyDescent="0.25">
      <c r="A94" s="215" t="s">
        <v>68</v>
      </c>
      <c r="B94" s="216"/>
      <c r="C94" s="216"/>
      <c r="D94" s="216"/>
      <c r="E94" s="216"/>
    </row>
    <row r="95" spans="1:5" ht="13.2" customHeight="1" x14ac:dyDescent="0.25">
      <c r="A95" s="217"/>
      <c r="B95" s="216"/>
      <c r="C95" s="216"/>
      <c r="D95" s="216"/>
      <c r="E95" s="216"/>
    </row>
    <row r="96" spans="1:5" ht="55.95" customHeight="1" x14ac:dyDescent="0.25">
      <c r="A96" s="278" t="s">
        <v>139</v>
      </c>
      <c r="B96" s="278"/>
      <c r="C96" s="278"/>
      <c r="D96" s="278"/>
      <c r="E96" s="278"/>
    </row>
    <row r="97" spans="1:5" s="216" customFormat="1" x14ac:dyDescent="0.25">
      <c r="A97" s="218"/>
      <c r="B97" s="218"/>
      <c r="C97" s="218"/>
      <c r="D97" s="218"/>
      <c r="E97" s="218"/>
    </row>
    <row r="98" spans="1:5" ht="12.75" customHeight="1" x14ac:dyDescent="0.25">
      <c r="A98" s="162"/>
      <c r="B98" s="162"/>
      <c r="C98" s="162"/>
      <c r="D98" s="162"/>
      <c r="E98" s="162"/>
    </row>
    <row r="99" spans="1:5" ht="12.75" customHeight="1" x14ac:dyDescent="0.25">
      <c r="A99" s="162"/>
      <c r="B99" s="162"/>
      <c r="C99" s="162"/>
      <c r="D99" s="162"/>
      <c r="E99" s="162"/>
    </row>
    <row r="100" spans="1:5" ht="12.75" customHeight="1" x14ac:dyDescent="0.25">
      <c r="A100" s="162"/>
      <c r="B100" s="162"/>
      <c r="C100" s="162"/>
      <c r="D100" s="162"/>
      <c r="E100" s="162"/>
    </row>
    <row r="101" spans="1:5" ht="12.75" customHeight="1" x14ac:dyDescent="0.25">
      <c r="A101" s="162"/>
      <c r="B101" s="162"/>
      <c r="C101" s="162"/>
      <c r="D101" s="162"/>
      <c r="E101" s="162"/>
    </row>
    <row r="102" spans="1:5" x14ac:dyDescent="0.25">
      <c r="A102" s="159"/>
    </row>
    <row r="103" spans="1:5" hidden="1" x14ac:dyDescent="0.25">
      <c r="A103" s="163" t="s">
        <v>69</v>
      </c>
    </row>
    <row r="104" spans="1:5" hidden="1" x14ac:dyDescent="0.25">
      <c r="A104" s="163"/>
    </row>
    <row r="105" spans="1:5" hidden="1" x14ac:dyDescent="0.25">
      <c r="A105" s="279" t="s">
        <v>70</v>
      </c>
      <c r="B105" s="279"/>
      <c r="C105" s="279"/>
      <c r="D105" s="279"/>
      <c r="E105" s="279"/>
    </row>
    <row r="106" spans="1:5" hidden="1" x14ac:dyDescent="0.25">
      <c r="A106" s="177"/>
    </row>
    <row r="107" spans="1:5" ht="57.6" hidden="1" x14ac:dyDescent="0.25">
      <c r="A107" s="178"/>
      <c r="B107" s="179" t="s">
        <v>71</v>
      </c>
      <c r="C107" s="179" t="s">
        <v>66</v>
      </c>
      <c r="D107" s="179" t="s">
        <v>72</v>
      </c>
      <c r="E107" s="179" t="s">
        <v>63</v>
      </c>
    </row>
    <row r="108" spans="1:5" hidden="1" x14ac:dyDescent="0.25">
      <c r="A108" s="180" t="s">
        <v>73</v>
      </c>
      <c r="B108" s="181">
        <v>2015</v>
      </c>
      <c r="C108" s="181">
        <v>2015</v>
      </c>
      <c r="D108" s="181">
        <v>2015</v>
      </c>
      <c r="E108" s="182">
        <v>2015</v>
      </c>
    </row>
    <row r="109" spans="1:5" hidden="1" x14ac:dyDescent="0.25">
      <c r="A109" s="180" t="s">
        <v>58</v>
      </c>
      <c r="B109" s="181" t="s">
        <v>3</v>
      </c>
      <c r="C109" s="181" t="s">
        <v>3</v>
      </c>
      <c r="D109" s="181" t="s">
        <v>3</v>
      </c>
      <c r="E109" s="182" t="s">
        <v>3</v>
      </c>
    </row>
    <row r="110" spans="1:5" hidden="1" x14ac:dyDescent="0.25">
      <c r="A110" s="174" t="s">
        <v>74</v>
      </c>
      <c r="B110" s="183">
        <v>25501</v>
      </c>
      <c r="C110" s="184">
        <v>695</v>
      </c>
      <c r="D110" s="184">
        <v>594</v>
      </c>
      <c r="E110" s="185">
        <v>51</v>
      </c>
    </row>
    <row r="111" spans="1:5" hidden="1" x14ac:dyDescent="0.25">
      <c r="A111" s="174" t="s">
        <v>75</v>
      </c>
      <c r="B111" s="183">
        <v>3727</v>
      </c>
      <c r="C111" s="184" t="s">
        <v>76</v>
      </c>
      <c r="D111" s="184">
        <v>343</v>
      </c>
      <c r="E111" s="185" t="s">
        <v>76</v>
      </c>
    </row>
    <row r="112" spans="1:5" hidden="1" x14ac:dyDescent="0.25">
      <c r="A112" s="174" t="s">
        <v>77</v>
      </c>
      <c r="B112" s="183">
        <v>5406</v>
      </c>
      <c r="C112" s="184">
        <v>207</v>
      </c>
      <c r="D112" s="183">
        <v>3776</v>
      </c>
      <c r="E112" s="185">
        <v>260</v>
      </c>
    </row>
    <row r="113" spans="1:5" hidden="1" x14ac:dyDescent="0.25">
      <c r="A113" s="174" t="s">
        <v>78</v>
      </c>
      <c r="B113" s="184">
        <v>729</v>
      </c>
      <c r="C113" s="184" t="s">
        <v>76</v>
      </c>
      <c r="D113" s="184">
        <v>5</v>
      </c>
      <c r="E113" s="185" t="s">
        <v>76</v>
      </c>
    </row>
    <row r="114" spans="1:5" hidden="1" x14ac:dyDescent="0.25">
      <c r="A114" s="174" t="s">
        <v>79</v>
      </c>
      <c r="B114" s="183">
        <v>4126</v>
      </c>
      <c r="C114" s="184">
        <v>52</v>
      </c>
      <c r="D114" s="184">
        <v>49</v>
      </c>
      <c r="E114" s="185">
        <v>1</v>
      </c>
    </row>
    <row r="115" spans="1:5" hidden="1" x14ac:dyDescent="0.25">
      <c r="A115" s="174" t="s">
        <v>80</v>
      </c>
      <c r="B115" s="183">
        <v>4053</v>
      </c>
      <c r="C115" s="184" t="s">
        <v>76</v>
      </c>
      <c r="D115" s="184">
        <v>875</v>
      </c>
      <c r="E115" s="185" t="s">
        <v>76</v>
      </c>
    </row>
    <row r="116" spans="1:5" hidden="1" x14ac:dyDescent="0.25">
      <c r="A116" s="173" t="s">
        <v>81</v>
      </c>
      <c r="B116" s="186">
        <v>399</v>
      </c>
      <c r="C116" s="186" t="s">
        <v>76</v>
      </c>
      <c r="D116" s="186">
        <v>279</v>
      </c>
      <c r="E116" s="187" t="s">
        <v>76</v>
      </c>
    </row>
    <row r="117" spans="1:5" hidden="1" x14ac:dyDescent="0.25">
      <c r="A117" s="175" t="s">
        <v>82</v>
      </c>
      <c r="B117" s="188">
        <v>43941</v>
      </c>
      <c r="C117" s="189">
        <v>954</v>
      </c>
      <c r="D117" s="188">
        <v>5921</v>
      </c>
      <c r="E117" s="190">
        <v>312</v>
      </c>
    </row>
    <row r="118" spans="1:5" hidden="1" x14ac:dyDescent="0.25">
      <c r="A118" s="164"/>
    </row>
    <row r="119" spans="1:5" hidden="1" x14ac:dyDescent="0.25">
      <c r="A119" s="174" t="s">
        <v>83</v>
      </c>
    </row>
    <row r="120" spans="1:5" hidden="1" x14ac:dyDescent="0.25">
      <c r="A120" s="174"/>
    </row>
    <row r="121" spans="1:5" ht="57.6" hidden="1" x14ac:dyDescent="0.25">
      <c r="A121" s="178"/>
      <c r="B121" s="179" t="s">
        <v>71</v>
      </c>
      <c r="C121" s="179" t="s">
        <v>66</v>
      </c>
      <c r="D121" s="179" t="s">
        <v>72</v>
      </c>
      <c r="E121" s="179" t="s">
        <v>63</v>
      </c>
    </row>
    <row r="122" spans="1:5" hidden="1" x14ac:dyDescent="0.25">
      <c r="A122" s="180" t="s">
        <v>73</v>
      </c>
      <c r="B122" s="181">
        <v>2014</v>
      </c>
      <c r="C122" s="181">
        <v>2014</v>
      </c>
      <c r="D122" s="181">
        <v>2014</v>
      </c>
      <c r="E122" s="182">
        <v>2014</v>
      </c>
    </row>
    <row r="123" spans="1:5" hidden="1" x14ac:dyDescent="0.25">
      <c r="A123" s="180" t="s">
        <v>58</v>
      </c>
      <c r="B123" s="181" t="s">
        <v>3</v>
      </c>
      <c r="C123" s="181" t="s">
        <v>3</v>
      </c>
      <c r="D123" s="181" t="s">
        <v>3</v>
      </c>
      <c r="E123" s="182" t="s">
        <v>3</v>
      </c>
    </row>
    <row r="124" spans="1:5" hidden="1" x14ac:dyDescent="0.25">
      <c r="A124" s="174" t="s">
        <v>74</v>
      </c>
      <c r="B124" s="183">
        <v>29258</v>
      </c>
      <c r="C124" s="184">
        <v>521</v>
      </c>
      <c r="D124" s="184">
        <v>628</v>
      </c>
      <c r="E124" s="185" t="s">
        <v>76</v>
      </c>
    </row>
    <row r="125" spans="1:5" hidden="1" x14ac:dyDescent="0.25">
      <c r="A125" s="174" t="s">
        <v>75</v>
      </c>
      <c r="B125" s="183">
        <v>3495</v>
      </c>
      <c r="C125" s="184" t="s">
        <v>76</v>
      </c>
      <c r="D125" s="184">
        <v>184</v>
      </c>
      <c r="E125" s="185" t="s">
        <v>76</v>
      </c>
    </row>
    <row r="126" spans="1:5" hidden="1" x14ac:dyDescent="0.25">
      <c r="A126" s="174" t="s">
        <v>77</v>
      </c>
      <c r="B126" s="183">
        <v>2985</v>
      </c>
      <c r="C126" s="184">
        <v>108</v>
      </c>
      <c r="D126" s="183">
        <v>4312</v>
      </c>
      <c r="E126" s="185" t="s">
        <v>76</v>
      </c>
    </row>
    <row r="127" spans="1:5" hidden="1" x14ac:dyDescent="0.25">
      <c r="A127" s="174" t="s">
        <v>78</v>
      </c>
      <c r="B127" s="184">
        <v>763</v>
      </c>
      <c r="C127" s="184" t="s">
        <v>76</v>
      </c>
      <c r="D127" s="184">
        <v>5</v>
      </c>
      <c r="E127" s="185" t="s">
        <v>76</v>
      </c>
    </row>
    <row r="128" spans="1:5" hidden="1" x14ac:dyDescent="0.25">
      <c r="A128" s="174" t="s">
        <v>79</v>
      </c>
      <c r="B128" s="183">
        <v>4244</v>
      </c>
      <c r="C128" s="184">
        <v>32</v>
      </c>
      <c r="D128" s="184">
        <v>50</v>
      </c>
      <c r="E128" s="185" t="s">
        <v>76</v>
      </c>
    </row>
    <row r="129" spans="1:5" hidden="1" x14ac:dyDescent="0.25">
      <c r="A129" s="174" t="s">
        <v>80</v>
      </c>
      <c r="B129" s="183">
        <v>4265</v>
      </c>
      <c r="C129" s="184" t="s">
        <v>76</v>
      </c>
      <c r="D129" s="184">
        <v>977</v>
      </c>
      <c r="E129" s="185" t="s">
        <v>76</v>
      </c>
    </row>
    <row r="130" spans="1:5" hidden="1" x14ac:dyDescent="0.25">
      <c r="A130" s="173" t="s">
        <v>81</v>
      </c>
      <c r="B130" s="186">
        <v>404</v>
      </c>
      <c r="C130" s="186" t="s">
        <v>76</v>
      </c>
      <c r="D130" s="186">
        <v>324</v>
      </c>
      <c r="E130" s="187" t="s">
        <v>76</v>
      </c>
    </row>
    <row r="131" spans="1:5" hidden="1" x14ac:dyDescent="0.25">
      <c r="A131" s="175" t="s">
        <v>82</v>
      </c>
      <c r="B131" s="188">
        <v>45414</v>
      </c>
      <c r="C131" s="189">
        <v>661</v>
      </c>
      <c r="D131" s="188">
        <v>6480</v>
      </c>
      <c r="E131" s="190" t="s">
        <v>76</v>
      </c>
    </row>
    <row r="132" spans="1:5" hidden="1" x14ac:dyDescent="0.25">
      <c r="A132" s="177"/>
    </row>
    <row r="133" spans="1:5" hidden="1" x14ac:dyDescent="0.25">
      <c r="A133" s="177"/>
    </row>
    <row r="134" spans="1:5" x14ac:dyDescent="0.25">
      <c r="A134" s="191"/>
    </row>
    <row r="135" spans="1:5" x14ac:dyDescent="0.25">
      <c r="A135" s="177"/>
    </row>
  </sheetData>
  <mergeCells count="12">
    <mergeCell ref="A8:E8"/>
    <mergeCell ref="A10:E10"/>
    <mergeCell ref="A92:E92"/>
    <mergeCell ref="A96:E96"/>
    <mergeCell ref="A105:E105"/>
    <mergeCell ref="A15:E15"/>
    <mergeCell ref="A17:E17"/>
    <mergeCell ref="A19:E19"/>
    <mergeCell ref="A21:E21"/>
    <mergeCell ref="A23:E23"/>
    <mergeCell ref="A25:E25"/>
    <mergeCell ref="A27:E27"/>
  </mergeCells>
  <pageMargins left="0.7" right="0.7" top="0.75" bottom="0.75" header="0.3" footer="0.3"/>
  <pageSetup scale="81" fitToHeight="2" orientation="portrait" r:id="rId1"/>
  <rowBreaks count="1" manualBreakCount="1">
    <brk id="39"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Balance Sheet</vt:lpstr>
      <vt:lpstr>Income Sheet</vt:lpstr>
      <vt:lpstr>Remeasurement</vt:lpstr>
      <vt:lpstr>Change in Net Debt</vt:lpstr>
      <vt:lpstr>Cash Flow</vt:lpstr>
      <vt:lpstr>Quarterly Notes</vt:lpstr>
      <vt:lpstr>'Balance Sheet'!Print_Area</vt:lpstr>
      <vt:lpstr>'Cash Flow'!Print_Area</vt:lpstr>
      <vt:lpstr>'Change in Net Debt'!Print_Area</vt:lpstr>
      <vt:lpstr>'Income Sheet'!Print_Area</vt:lpstr>
      <vt:lpstr>'Quarterly Notes'!Print_Area</vt:lpstr>
      <vt:lpstr>Remeasurement!Print_Area</vt:lpstr>
    </vt:vector>
  </TitlesOfParts>
  <Company>IESO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Nicholson, Susan</dc:creator>
  <cp:lastModifiedBy>Susan Nicholson</cp:lastModifiedBy>
  <cp:lastPrinted>2018-03-06T20:23:34Z</cp:lastPrinted>
  <dcterms:created xsi:type="dcterms:W3CDTF">2015-03-25T13:01:23Z</dcterms:created>
  <dcterms:modified xsi:type="dcterms:W3CDTF">2018-03-06T20:43:47Z</dcterms:modified>
</cp:coreProperties>
</file>