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35" windowWidth="16605" windowHeight="6450" tabRatio="680" activeTab="4"/>
  </bookViews>
  <sheets>
    <sheet name="Balance Sheet" sheetId="5" r:id="rId1"/>
    <sheet name="Income Sheet" sheetId="8" r:id="rId2"/>
    <sheet name="Remeasurement" sheetId="2" r:id="rId3"/>
    <sheet name="Change in Net Debt" sheetId="4" r:id="rId4"/>
    <sheet name="Cash Flow" sheetId="3" r:id="rId5"/>
    <sheet name="Quarterly Notes" sheetId="7" r:id="rId6"/>
  </sheets>
  <definedNames>
    <definedName name="_xlnm.Print_Area" localSheetId="0">'Balance Sheet'!$B$1:$E$53</definedName>
    <definedName name="_xlnm.Print_Area" localSheetId="4">'Cash Flow'!$A$1:$I$51</definedName>
    <definedName name="_xlnm.Print_Area" localSheetId="3">'Change in Net Debt'!$A$1:$D$31</definedName>
    <definedName name="_xlnm.Print_Area" localSheetId="1">'Income Sheet'!$B$1:$F$42</definedName>
    <definedName name="_xlnm.Print_Area" localSheetId="5">'Quarterly Notes'!$A$1:$F$124</definedName>
    <definedName name="_xlnm.Print_Area" localSheetId="2">Remeasurement!$A$1:$C$36</definedName>
  </definedNames>
  <calcPr calcId="145621"/>
</workbook>
</file>

<file path=xl/calcChain.xml><?xml version="1.0" encoding="utf-8"?>
<calcChain xmlns="http://schemas.openxmlformats.org/spreadsheetml/2006/main">
  <c r="B118" i="7" l="1"/>
  <c r="B117" i="7" l="1"/>
  <c r="B51" i="7" l="1"/>
  <c r="D32" i="8"/>
  <c r="H33" i="3" l="1"/>
  <c r="H20" i="3"/>
  <c r="H28" i="3"/>
  <c r="H27" i="3"/>
  <c r="D15" i="8" l="1"/>
  <c r="C17" i="4" l="1"/>
  <c r="C26" i="4" l="1"/>
  <c r="B66" i="7"/>
  <c r="B143" i="7" l="1"/>
  <c r="B116" i="7"/>
  <c r="C22" i="4" l="1"/>
  <c r="D18" i="5"/>
  <c r="E37" i="5" l="1"/>
  <c r="B120" i="7"/>
  <c r="D120" i="7"/>
  <c r="F121" i="7"/>
  <c r="B121" i="7"/>
  <c r="D119" i="7"/>
  <c r="B119" i="7"/>
  <c r="F119" i="7" s="1"/>
  <c r="F118" i="7"/>
  <c r="F117" i="7"/>
  <c r="F116" i="7"/>
  <c r="E123" i="7"/>
  <c r="C123" i="7"/>
  <c r="D123" i="7" l="1"/>
  <c r="F120" i="7"/>
  <c r="F123" i="7" s="1"/>
  <c r="B123" i="7"/>
  <c r="B124" i="7" s="1"/>
  <c r="E38" i="5" l="1"/>
  <c r="B77" i="7"/>
  <c r="H38" i="3" l="1"/>
  <c r="H42" i="3"/>
  <c r="H24" i="3"/>
  <c r="H23" i="3"/>
  <c r="H22" i="3"/>
  <c r="H21" i="3"/>
  <c r="D13" i="8"/>
  <c r="D28" i="8"/>
  <c r="B91" i="7"/>
  <c r="B90" i="7"/>
  <c r="B84" i="7"/>
  <c r="B83" i="7"/>
  <c r="D13" i="4"/>
  <c r="I11" i="3"/>
  <c r="C16" i="8"/>
  <c r="E33" i="8"/>
  <c r="D33" i="8"/>
  <c r="C32" i="8"/>
  <c r="C33" i="8" s="1"/>
  <c r="E28" i="8"/>
  <c r="C28" i="8"/>
  <c r="E23" i="8"/>
  <c r="D23" i="8"/>
  <c r="C23" i="8"/>
  <c r="E14" i="8"/>
  <c r="E16" i="8" s="1"/>
  <c r="D14" i="8"/>
  <c r="C14" i="8"/>
  <c r="C18" i="8" l="1"/>
  <c r="D16" i="8"/>
  <c r="D18" i="8" s="1"/>
  <c r="D35" i="8" s="1"/>
  <c r="D39" i="8" s="1"/>
  <c r="B75" i="7"/>
  <c r="E18" i="8"/>
  <c r="E35" i="8" s="1"/>
  <c r="E39" i="8" s="1"/>
  <c r="C35" i="8"/>
  <c r="B17" i="4"/>
  <c r="C39" i="8" l="1"/>
  <c r="B13" i="4"/>
  <c r="C13" i="4"/>
  <c r="H11" i="3"/>
  <c r="C85" i="7"/>
  <c r="B85" i="7"/>
  <c r="B64" i="7" s="1"/>
  <c r="D35" i="5" l="1"/>
  <c r="I43" i="3"/>
  <c r="I39" i="3"/>
  <c r="I35" i="3"/>
  <c r="I29" i="3"/>
  <c r="I25" i="3"/>
  <c r="I18" i="3"/>
  <c r="D20" i="4"/>
  <c r="C25" i="2"/>
  <c r="C27" i="2" s="1"/>
  <c r="E36" i="5"/>
  <c r="E35" i="5"/>
  <c r="E30" i="5"/>
  <c r="E32" i="5" s="1"/>
  <c r="E24" i="5"/>
  <c r="E20" i="5"/>
  <c r="E25" i="5" s="1"/>
  <c r="E18" i="5"/>
  <c r="E11" i="5"/>
  <c r="E10" i="5"/>
  <c r="E15" i="5" s="1"/>
  <c r="E27" i="5" l="1"/>
  <c r="I12" i="3" l="1"/>
  <c r="I30" i="3" s="1"/>
  <c r="I45" i="3" s="1"/>
  <c r="I48" i="3" s="1"/>
  <c r="D24" i="4"/>
  <c r="D28" i="4" s="1"/>
  <c r="D20" i="5"/>
  <c r="H35" i="3" l="1"/>
  <c r="D32" i="5" l="1"/>
  <c r="C20" i="4"/>
  <c r="C24" i="4" s="1"/>
  <c r="C28" i="4" s="1"/>
  <c r="C29" i="4" s="1"/>
  <c r="D15" i="5" l="1"/>
  <c r="D24" i="5" l="1"/>
  <c r="D25" i="5" s="1"/>
  <c r="D27" i="5" s="1"/>
  <c r="C92" i="7" l="1"/>
  <c r="C78" i="7"/>
  <c r="C37" i="7" l="1"/>
  <c r="B37" i="7"/>
  <c r="C45" i="7" l="1"/>
  <c r="B45" i="7"/>
  <c r="H43" i="3" l="1"/>
  <c r="C53" i="7" l="1"/>
  <c r="B53" i="7" l="1"/>
  <c r="O26" i="3" l="1"/>
  <c r="O18" i="3" l="1"/>
  <c r="O19" i="3"/>
  <c r="O20" i="3"/>
  <c r="O21" i="3"/>
  <c r="O22" i="3"/>
  <c r="O27" i="3"/>
  <c r="O28" i="3"/>
  <c r="O29" i="3"/>
  <c r="O30" i="3"/>
  <c r="O31" i="3"/>
  <c r="O32" i="3"/>
  <c r="O38" i="3"/>
  <c r="O39" i="3"/>
  <c r="O40" i="3"/>
  <c r="O43" i="3"/>
  <c r="O44" i="3"/>
  <c r="O45" i="3"/>
  <c r="N39" i="3"/>
  <c r="N38" i="3"/>
  <c r="N32" i="3"/>
  <c r="N31" i="3"/>
  <c r="N30" i="3"/>
  <c r="N29" i="3"/>
  <c r="N28" i="3"/>
  <c r="N27" i="3"/>
  <c r="N26" i="3"/>
  <c r="P26" i="3" s="1"/>
  <c r="N22" i="3"/>
  <c r="N21" i="3"/>
  <c r="N20" i="3"/>
  <c r="N19" i="3"/>
  <c r="N18" i="3"/>
  <c r="P18" i="3" l="1"/>
  <c r="O33" i="3" l="1"/>
  <c r="C67" i="7" l="1"/>
  <c r="P39" i="3"/>
  <c r="H39" i="3"/>
  <c r="P38" i="3"/>
  <c r="P32" i="3"/>
  <c r="P31" i="3"/>
  <c r="P30" i="3"/>
  <c r="P29" i="3"/>
  <c r="H29" i="3"/>
  <c r="P28" i="3"/>
  <c r="P27" i="3"/>
  <c r="H25" i="3"/>
  <c r="P22" i="3"/>
  <c r="P21" i="3"/>
  <c r="P20" i="3"/>
  <c r="P19" i="3"/>
  <c r="H18" i="3"/>
  <c r="B20" i="4"/>
  <c r="B25" i="2"/>
  <c r="B27" i="2" s="1"/>
  <c r="O23" i="3"/>
  <c r="N23" i="3"/>
  <c r="P23" i="3" l="1"/>
  <c r="D36" i="5"/>
  <c r="D37" i="5" s="1"/>
  <c r="D38" i="5" s="1"/>
  <c r="N40" i="3"/>
  <c r="P40" i="3" s="1"/>
  <c r="O35" i="3"/>
  <c r="N35" i="3"/>
  <c r="N33" i="3"/>
  <c r="P33" i="3" s="1"/>
  <c r="B92" i="7"/>
  <c r="B65" i="7" s="1"/>
  <c r="B78" i="7"/>
  <c r="B63" i="7" s="1"/>
  <c r="N44" i="3" l="1"/>
  <c r="P44" i="3" s="1"/>
  <c r="P35" i="3"/>
  <c r="B67" i="7"/>
  <c r="B24" i="4" l="1"/>
  <c r="B28" i="4" s="1"/>
  <c r="H12" i="3"/>
  <c r="H30" i="3" l="1"/>
  <c r="H45" i="3" s="1"/>
  <c r="N43" i="3"/>
  <c r="P43" i="3" s="1"/>
  <c r="H48" i="3" l="1"/>
  <c r="H49" i="3" s="1"/>
  <c r="N45" i="3"/>
  <c r="P45" i="3" s="1"/>
</calcChain>
</file>

<file path=xl/sharedStrings.xml><?xml version="1.0" encoding="utf-8"?>
<sst xmlns="http://schemas.openxmlformats.org/spreadsheetml/2006/main" count="318" uniqueCount="203">
  <si>
    <t>Independent Electricity System Operator</t>
  </si>
  <si>
    <t>Budget</t>
  </si>
  <si>
    <t>Actual</t>
  </si>
  <si>
    <t>$</t>
  </si>
  <si>
    <t xml:space="preserve">    System fees</t>
  </si>
  <si>
    <t xml:space="preserve">    Interest and investment income </t>
  </si>
  <si>
    <t>MARKET SANCTIONS AND PAYMENT ADJUSTMENTS</t>
  </si>
  <si>
    <t>SMART METERING ENTITY</t>
  </si>
  <si>
    <t>Market sanctions and payment adjustments</t>
  </si>
  <si>
    <t>CHANGE IN NON-FINANCIAL ASSETS</t>
  </si>
  <si>
    <t xml:space="preserve">    Acquisition of tangible capital assets</t>
  </si>
  <si>
    <t xml:space="preserve">    Amortization of tangible capital assets</t>
  </si>
  <si>
    <t xml:space="preserve">    Change in prepaid expenses</t>
  </si>
  <si>
    <t>TOTAL CHANGE IN NON-FINANCIAL ASSETS</t>
  </si>
  <si>
    <t>CHANGE IN NET DEBT</t>
  </si>
  <si>
    <t>NET DEBT, BEGINNING OF PERIOD</t>
  </si>
  <si>
    <t>NET DEBT, END OF PERIOD</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</si>
  <si>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</si>
  <si>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</si>
  <si>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</si>
  <si>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</si>
  <si>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</si>
  <si>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</si>
  <si>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</si>
  <si>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</si>
  <si>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</si>
  <si>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</si>
  <si>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</si>
  <si>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</si>
  <si>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</si>
  <si>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</si>
  <si>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</si>
  <si>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</si>
  <si>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</si>
  <si>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</si>
  <si>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</si>
  <si>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</si>
  <si>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OPERATING TRANSACTIONS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</si>
  <si>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</si>
  <si>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</si>
  <si>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</si>
  <si>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</si>
  <si>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</si>
  <si>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</si>
  <si>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</si>
  <si>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</si>
  <si>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</si>
  <si>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</si>
  <si>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Payment of employee future benefits</t>
  </si>
  <si>
    <t>Acquisition of tangible capital assets</t>
  </si>
  <si>
    <t>Cash applied to capital transactions</t>
  </si>
  <si>
    <t>INVESTING TRANSACTIONS</t>
  </si>
  <si>
    <t>FINANCING TRANSACTIONS</t>
  </si>
  <si>
    <t>ACCUMULATED REMEASUREMENT GAINS, BEGINNING OF PERIOD</t>
  </si>
  <si>
    <t>UNREALIZED GAINS ATTRIBUTABLE TO:</t>
  </si>
  <si>
    <t>Notes to Financial Statements (unaudited)</t>
  </si>
  <si>
    <t>1)       INTERIM FINANCIAL STATEMENTS</t>
  </si>
  <si>
    <t>(in thousands of Canadian dollars)</t>
  </si>
  <si>
    <t>Approved regulatory deferral account</t>
  </si>
  <si>
    <t>Accumulated market sanctions and payment adjustments</t>
  </si>
  <si>
    <t>Revenues (before rebates due to market participants)</t>
  </si>
  <si>
    <t>IESO operation expenses</t>
  </si>
  <si>
    <t>IESO-OPA amalgamation expenses</t>
  </si>
  <si>
    <t>Accumulated surplus – end of period</t>
  </si>
  <si>
    <t>Accumulated Market Sanctions and Payment Adjustments</t>
  </si>
  <si>
    <t>Customer education and market enforcement expenses</t>
  </si>
  <si>
    <t>Note Payable to Ontario Electricity Finance Corporation (OEFC)</t>
  </si>
  <si>
    <t>Credit Facility</t>
  </si>
  <si>
    <t>IESO operations</t>
  </si>
  <si>
    <t>Smart metering entity</t>
  </si>
  <si>
    <t>For the quarter ended March 31</t>
  </si>
  <si>
    <t>-</t>
  </si>
  <si>
    <t>Amortization</t>
  </si>
  <si>
    <t>Total Expense</t>
  </si>
  <si>
    <t>As at (in thousands of Canadian dollars)</t>
  </si>
  <si>
    <t>IESO CORE OPERATIONS</t>
  </si>
  <si>
    <t>Core operation revenues</t>
  </si>
  <si>
    <t>December 31, 2016</t>
  </si>
  <si>
    <t xml:space="preserve">    Rebates due to market participants</t>
  </si>
  <si>
    <t>Purchase of long-term investments</t>
  </si>
  <si>
    <t>Cash provided by operating transactions</t>
  </si>
  <si>
    <t>Cash applied to investing transactions</t>
  </si>
  <si>
    <t>Change in accounts payable and accrued liabilities</t>
  </si>
  <si>
    <t>CAPITAL TRANSACTIONS</t>
  </si>
  <si>
    <t xml:space="preserve">  Change in regulated assets</t>
  </si>
  <si>
    <t>Accounts payable and accrued liabilities (Note 5)</t>
  </si>
  <si>
    <t>Rebates due to market participants (Note 6)</t>
  </si>
  <si>
    <t>Debt (Note 7)</t>
  </si>
  <si>
    <t>Accrued pension liability (Note 8)</t>
  </si>
  <si>
    <t>Accrued liability for employee future benefits other than pension (Note 8)</t>
  </si>
  <si>
    <t>Net tangible capital assets (Note 9)</t>
  </si>
  <si>
    <t>ACCUMULATED SURPLUS</t>
  </si>
  <si>
    <t>Accumulated surplus from operations (Note 6)</t>
  </si>
  <si>
    <r>
      <t xml:space="preserve"> Statement of Operations </t>
    </r>
    <r>
      <rPr>
        <b/>
        <i/>
        <sz val="16"/>
        <color rgb="FFFF0000"/>
        <rFont val="Times New Roman"/>
        <family val="1"/>
      </rPr>
      <t>and Accumulated Surplus</t>
    </r>
  </si>
  <si>
    <t>Rebates due to market participants</t>
  </si>
  <si>
    <t>March 31, 2017</t>
  </si>
  <si>
    <t>Regulated assets (Note 3)</t>
  </si>
  <si>
    <t>Long-term investments (Note 4)</t>
  </si>
  <si>
    <t>Market accounts - assets (Note 3)</t>
  </si>
  <si>
    <t>Market accounts - liabilities (Note 3)</t>
  </si>
  <si>
    <t>Accumulated Surplus</t>
  </si>
  <si>
    <t>Regulatory Deferral Account</t>
  </si>
  <si>
    <t>Remeasurement gains</t>
  </si>
  <si>
    <r>
      <t>3)</t>
    </r>
    <r>
      <rPr>
        <b/>
        <sz val="7"/>
        <rFont val="Times New Roman"/>
        <family val="1"/>
      </rPr>
      <t xml:space="preserve">       </t>
    </r>
    <r>
      <rPr>
        <b/>
        <sz val="10"/>
        <rFont val="Times New Roman"/>
        <family val="1"/>
      </rPr>
      <t>ACCOUNTS PAYABLE AND ACCRUED LIABILITIES</t>
    </r>
  </si>
  <si>
    <t>Relating to operations</t>
  </si>
  <si>
    <t>Relating to tangible capital assets</t>
  </si>
  <si>
    <t>Closing balance</t>
  </si>
  <si>
    <r>
      <t>5)</t>
    </r>
    <r>
      <rPr>
        <b/>
        <sz val="7"/>
        <rFont val="Times New Roman"/>
        <family val="1"/>
      </rPr>
      <t xml:space="preserve">       </t>
    </r>
    <r>
      <rPr>
        <b/>
        <sz val="10"/>
        <rFont val="Times New Roman"/>
        <family val="1"/>
      </rPr>
      <t>DEBT</t>
    </r>
  </si>
  <si>
    <r>
      <t>2)</t>
    </r>
    <r>
      <rPr>
        <b/>
        <sz val="7"/>
        <rFont val="Times New Roman"/>
        <family val="1"/>
      </rPr>
      <t xml:space="preserve">       </t>
    </r>
    <r>
      <rPr>
        <b/>
        <sz val="10"/>
        <rFont val="Times New Roman"/>
        <family val="1"/>
      </rPr>
      <t>MARKET ACCOUNTS</t>
    </r>
  </si>
  <si>
    <t>Statement of Financial Position</t>
  </si>
  <si>
    <t xml:space="preserve"> Statement of Change in Net Debt</t>
  </si>
  <si>
    <t>Statement of Cash Flows</t>
  </si>
  <si>
    <r>
      <t>4)</t>
    </r>
    <r>
      <rPr>
        <b/>
        <sz val="7"/>
        <rFont val="Times New Roman"/>
        <family val="1"/>
      </rPr>
      <t xml:space="preserve">       </t>
    </r>
    <r>
      <rPr>
        <b/>
        <sz val="10"/>
        <rFont val="Times New Roman"/>
        <family val="1"/>
      </rPr>
      <t>REBATES DUE TO MARKET PARTICIPANTS AND ACCUMULATED SURPLUS</t>
    </r>
  </si>
  <si>
    <t>Regulated Price Plan Variance</t>
  </si>
  <si>
    <t>NET REMEASUREMENT GAINS FOR THE PERIOD</t>
  </si>
  <si>
    <t>SURPLUS/(DEFICIT)</t>
  </si>
  <si>
    <t>Change in accumulated surplus/(deficit)</t>
  </si>
  <si>
    <t xml:space="preserve">   Unrealized foreign exchange (losses) for the period </t>
  </si>
  <si>
    <t>ACCUMULATED SURPLUS FROM OPERATIONS, BEGINNING OF PERIOD</t>
  </si>
  <si>
    <t xml:space="preserve">ACCUMULATED SURPLUS FROM OPERATIONS, END OF PERIOD </t>
  </si>
  <si>
    <t>Core operations surplus/(deficit) before rebates</t>
  </si>
  <si>
    <t>As at September 30, 2017 and December 31, 2016, the components of the IESO’s Accumulated Surplus were as follows:</t>
  </si>
  <si>
    <t>Amounts due from market participants</t>
  </si>
  <si>
    <t>Amounts due to market participants</t>
  </si>
  <si>
    <t>HST receivable</t>
  </si>
  <si>
    <t>Components of the market accounts are as follows:</t>
  </si>
  <si>
    <t>Cash, restricted for market accounts</t>
  </si>
  <si>
    <t>Interest receivable</t>
  </si>
  <si>
    <t xml:space="preserve">In March 2017, the Government of Ontario announced its Fair Hydro Plan (FHP). Under this Plan, the IESO continues to settle the transactions between generators and distributors, but collects only a portion of the Global Adjustment from eligible customers, identified in the Ontario Fair Hydro Plan Act. </t>
  </si>
  <si>
    <t xml:space="preserve">The FHP also shifted the cost of the Ontario Electricity Support Program (OESP) and most of the Rural or Remote Rate Protection (RRRP) program costs from ratepayers to taxpayer-funded programs. </t>
  </si>
  <si>
    <t>Prior to May 1 the balance of OESP funds collected and paid through the market was in a credit position of $116,096 thousand. With the implementation of the FHP on May 1, 2017, only payments to OESP eligible customers are currently being made and the balance at September 30, 2017 was in a credit position of $62,312 thousand, net of interest.</t>
  </si>
  <si>
    <t>A new rate for the RRRP program under the FHP was effective July 1, 2017. The balance in the RRRP variance account to June 30, 2017 was $6,626 thousand. The new rate has resulted in an under collection of $4,017 thousand (net of interest) in the third quarter for the RRRP settled through the market accounts, resulting in balance in the variance of $10,643 thousand as at September 30, 2017.</t>
  </si>
  <si>
    <t>Regulatory assets/liabilities consist of the following:</t>
  </si>
  <si>
    <t>Deferred Global Adjustment Variance</t>
  </si>
  <si>
    <t>Ontario Electricity Support Program Variance</t>
  </si>
  <si>
    <t>Rural or Remote Rate Protection Variance</t>
  </si>
  <si>
    <t>Regulatory assets/liabilities</t>
  </si>
  <si>
    <t>Other net liabilities</t>
  </si>
  <si>
    <t>Market Debt</t>
  </si>
  <si>
    <t xml:space="preserve">As of January 1, 2016 the IESO changed its accounting policy regarding the recognition of market accounts assets and liabilities on the statement of financial position. The IESO-administered markets is a balancing system and includes amounts due from market participants (e.g. LDCs) and amounts due to market participants (e.g. generators). The net position of market accounts will settle to a $nil balance.
</t>
  </si>
  <si>
    <t>December 31, 2017</t>
  </si>
  <si>
    <t xml:space="preserve">    Market sanctions and payment adjustments</t>
  </si>
  <si>
    <t xml:space="preserve">    Smart metering charge</t>
  </si>
  <si>
    <t>Core operations (deficit)</t>
  </si>
  <si>
    <t>Smart metering entity surplus</t>
  </si>
  <si>
    <t>Market sanctions and payment adjustments surplus/(deficit)</t>
  </si>
  <si>
    <t>Government transfer surplus</t>
  </si>
  <si>
    <t>OTHER GOVERNMENT PROGRAMS</t>
  </si>
  <si>
    <t xml:space="preserve">  Contributions to pension fund</t>
  </si>
  <si>
    <t>Cash</t>
  </si>
  <si>
    <t>CASH  - BEGINNING OF PERIOD</t>
  </si>
  <si>
    <t>CASH  - END OF PERIOD</t>
  </si>
  <si>
    <t xml:space="preserve">Accumulated surplus from operations </t>
  </si>
  <si>
    <t>(DEFICIT)/SURPLUS</t>
  </si>
  <si>
    <t>Issuance of debt</t>
  </si>
  <si>
    <t>Cash provided by financing transactions</t>
  </si>
  <si>
    <t>Changes in non-cash items:</t>
  </si>
  <si>
    <t>Unaudited</t>
  </si>
  <si>
    <t>March 31, 2018</t>
  </si>
  <si>
    <t xml:space="preserve">Regulated assets </t>
  </si>
  <si>
    <t xml:space="preserve">Long-term investments </t>
  </si>
  <si>
    <t xml:space="preserve">Accrued pension liability </t>
  </si>
  <si>
    <t>Accrued liability for employee future benefits other than pension</t>
  </si>
  <si>
    <t xml:space="preserve">Net tangible capital assets </t>
  </si>
  <si>
    <t xml:space="preserve">    Other revenue </t>
  </si>
  <si>
    <t xml:space="preserve">    Government transfer </t>
  </si>
  <si>
    <t>For the quarter ended March 31 (in thousands of Canadian dollars)</t>
  </si>
  <si>
    <t xml:space="preserve">     Portfolio investments </t>
  </si>
  <si>
    <t xml:space="preserve">The interim financial statements follow the same accounting policies and methods of their application as the 2017 IESO annual financial statements.  </t>
  </si>
  <si>
    <t xml:space="preserve">The interim financial statements have been prepared on a going concern basis and should be read in conjunction with the 2017 IESO annual financial statements.  </t>
  </si>
  <si>
    <t>As at 
December 31, 2017</t>
  </si>
  <si>
    <t>As at 
March 31, 2018</t>
  </si>
  <si>
    <t>Smart Metering Entity</t>
  </si>
  <si>
    <t>OEB decision and order</t>
  </si>
  <si>
    <t>Accumulated surplus – December 31, 2017</t>
  </si>
  <si>
    <t>Smart Metering Entity - Accumulated Surplus</t>
  </si>
  <si>
    <t xml:space="preserve">In April 2017, the IESO entered into a note payable with the OEFC.  The note payable is unsecured, bears interest at a fixed rate of 1.767% per annum and is repayable in full on June 30, 2020.  Interest accrues daily and is payable in arrears semi-annually in June and December of each year.  As at March 31, 2018, the note payable to the OEFC was $120 million (December 31, 2017 - $120 million).
</t>
  </si>
  <si>
    <t>The IESO has an unsecured credit facility agreement with the OEFC, which will make available to the IESO an amount up to $160.0 million.  Advances under the credit facility are payable at a variable interest rate equal to the Province of Ontario’s cost of borrowing for a 30 day term plus 0.50% per annum, with draws, repayments and interest payments due monthly.  The credit facility expires June 30, 2020.  As at March 31, 2018, no funds were drawn on the credit facility (December 31, 2017 - $nil).</t>
  </si>
  <si>
    <t>Market accounts - assets (Note 2)</t>
  </si>
  <si>
    <t>Market accounts - liabilities (Note 2)</t>
  </si>
  <si>
    <t>Accounts payable and accrued liabilities (Note 3)</t>
  </si>
  <si>
    <t>Rebates due to market participants (Note 4)</t>
  </si>
  <si>
    <t>Debt (Note 5)</t>
  </si>
  <si>
    <t xml:space="preserve">As at March 31, Deferred Global Adjustment Variance was $818,174 thousand. This balance includes the variance created by the partial implementation of the FHP prior to the effective date of July 1, 2017. The partial reduction granted from May 1 to June 30, resulted in a variance of $239,452 thousand. During the third quarter the market under collected $577,922 thousand from customers. In addition, interest payable on the account decreased by $800 thousand. </t>
  </si>
  <si>
    <t>Compensation &amp; benefits</t>
  </si>
  <si>
    <t>Professional &amp; consulting</t>
  </si>
  <si>
    <t>operating &amp; administration</t>
  </si>
  <si>
    <t>Interest</t>
  </si>
  <si>
    <t>Less: Recoveries</t>
  </si>
  <si>
    <t>Expenses by object for the quarter ended March 31, 2018 comprised of the following:</t>
  </si>
  <si>
    <t>Other Government Programs</t>
  </si>
  <si>
    <r>
      <t>E</t>
    </r>
    <r>
      <rPr>
        <sz val="10"/>
        <rFont val="Times New Roman"/>
        <family val="1"/>
      </rPr>
      <t>xpenses by object for the quarter ended March 31, 2017 comprise of the following:</t>
    </r>
  </si>
  <si>
    <t>Totals</t>
  </si>
  <si>
    <t xml:space="preserve">       6)       SEGMENT DISCLOSURES</t>
  </si>
  <si>
    <t xml:space="preserve">   Core operation expenses (Note 6)</t>
  </si>
  <si>
    <t>Operating &amp; administration</t>
  </si>
  <si>
    <t xml:space="preserve">    Government transfer expenses (Note 6)</t>
  </si>
  <si>
    <t xml:space="preserve">    Smart metering expenses (Note 6)</t>
  </si>
  <si>
    <t xml:space="preserve">    Customer education and market enforcement expenses (Note 6)</t>
  </si>
  <si>
    <t>Surplus</t>
  </si>
  <si>
    <t>(DECREASE) / INCREASE IN CASH</t>
  </si>
  <si>
    <t>C&amp;B</t>
  </si>
  <si>
    <t>O&amp;A</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</si>
</sst>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4" formatCode="_-&quot;$&quot;* #,##0.00_-;\-&quot;$&quot;* #,##0.00_-;_-&quot;$&quot;* &quot;-&quot;??_-;_-@_-"/>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 numFmtId="173" formatCode="0.0000"/>
    <numFmt numFmtId="174" formatCode="&quot;$&quot;#,##0_);\(&quot;$&quot;#,##0\)"/>
    <numFmt numFmtId="175" formatCode="_(&quot;$&quot;* #,##0_);_(&quot;$&quot;* \(#,##0\);_(&quot;$&quot;* &quot;-&quot;_);_(@_)"/>
    <numFmt numFmtId="176" formatCode="_(&quot;$&quot;* #,##0.00_);_(&quot;$&quot;* \(#,##0.00\);_(&quot;$&quot;* &quot;-&quot;??_);_(@_)"/>
  </numFmts>
  <fonts count="4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
      <sz val="10"/>
      <name val="Tahoma"/>
      <family val="2"/>
    </font>
    <font>
      <sz val="11"/>
      <color theme="1"/>
      <name val="Calibri"/>
      <family val="2"/>
    </font>
    <font>
      <sz val="8"/>
      <name val="MS Sans Serif"/>
      <family val="2"/>
    </font>
    <font>
      <b/>
      <u/>
      <sz val="12"/>
      <name val="Arial"/>
      <family val="2"/>
    </font>
    <font>
      <b/>
      <u/>
      <sz val="14"/>
      <name val="Arial"/>
      <family val="2"/>
    </font>
    <font>
      <u/>
      <sz val="10"/>
      <color indexed="12"/>
      <name val="Arial"/>
      <family val="2"/>
    </font>
    <font>
      <sz val="11"/>
      <color theme="1"/>
      <name val="Tahoma"/>
      <family val="2"/>
    </font>
    <font>
      <sz val="10"/>
      <color rgb="FFFF0000"/>
      <name val="Arial"/>
      <family val="2"/>
    </font>
    <font>
      <sz val="11"/>
      <color indexed="8"/>
      <name val="Calibri"/>
      <family val="2"/>
    </font>
    <font>
      <sz val="10"/>
      <name val="MS Sans Serif"/>
      <family val="2"/>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rgb="FFFFC000"/>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387">
    <xf numFmtId="0" fontId="0" fillId="0" borderId="0"/>
    <xf numFmtId="165" fontId="8" fillId="0" borderId="0" applyFont="0" applyFill="0" applyBorder="0" applyAlignment="0" applyProtection="0"/>
    <xf numFmtId="0" fontId="8" fillId="0" borderId="0"/>
    <xf numFmtId="165"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65" fontId="17"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6" fillId="0" borderId="0"/>
    <xf numFmtId="0" fontId="8" fillId="0" borderId="0"/>
    <xf numFmtId="0" fontId="6" fillId="0" borderId="0"/>
    <xf numFmtId="0" fontId="6" fillId="0" borderId="0"/>
    <xf numFmtId="0" fontId="6" fillId="0" borderId="0"/>
    <xf numFmtId="0" fontId="17" fillId="0" borderId="0"/>
    <xf numFmtId="0" fontId="6" fillId="0" borderId="0"/>
    <xf numFmtId="0" fontId="6" fillId="0" borderId="0"/>
    <xf numFmtId="0" fontId="23" fillId="0" borderId="0"/>
    <xf numFmtId="43" fontId="5" fillId="0" borderId="0" applyFont="0" applyFill="0" applyBorder="0" applyAlignment="0" applyProtection="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0" fontId="5" fillId="0" borderId="0"/>
    <xf numFmtId="0" fontId="5" fillId="0" borderId="0"/>
    <xf numFmtId="43" fontId="5" fillId="0" borderId="0" applyFont="0" applyFill="0" applyBorder="0" applyAlignment="0" applyProtection="0"/>
    <xf numFmtId="165" fontId="8" fillId="0" borderId="0" applyFont="0" applyFill="0" applyBorder="0" applyAlignment="0" applyProtection="0"/>
    <xf numFmtId="43" fontId="8"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8" fillId="0" borderId="0" applyFont="0" applyFill="0" applyBorder="0" applyAlignment="0" applyProtection="0"/>
    <xf numFmtId="174" fontId="8" fillId="0" borderId="0" applyFont="0" applyFill="0" applyBorder="0" applyAlignment="0" applyProtection="0"/>
    <xf numFmtId="43" fontId="8" fillId="0" borderId="0" applyFont="0" applyFill="0" applyBorder="0" applyAlignment="0" applyProtection="0"/>
    <xf numFmtId="165" fontId="8" fillId="0" borderId="0" applyFont="0" applyFill="0" applyBorder="0" applyAlignment="0" applyProtection="0"/>
    <xf numFmtId="175" fontId="8" fillId="0" borderId="0" applyFont="0" applyFill="0" applyBorder="0" applyAlignment="0" applyProtection="0"/>
    <xf numFmtId="165" fontId="8" fillId="0" borderId="0" applyFont="0" applyFill="0" applyBorder="0" applyAlignment="0" applyProtection="0"/>
    <xf numFmtId="43" fontId="36" fillId="0" borderId="0" applyFont="0" applyFill="0" applyBorder="0" applyAlignment="0" applyProtection="0"/>
    <xf numFmtId="43" fontId="37" fillId="0" borderId="0" applyFont="0" applyFill="0" applyBorder="0" applyAlignment="0" applyProtection="0"/>
    <xf numFmtId="176" fontId="8" fillId="0" borderId="0" applyFont="0" applyFill="0" applyBorder="0" applyAlignment="0" applyProtection="0"/>
    <xf numFmtId="173" fontId="8" fillId="0" borderId="0" applyFont="0" applyFill="0" applyBorder="0" applyAlignment="0" applyProtection="0"/>
    <xf numFmtId="44" fontId="8" fillId="0" borderId="0" applyFont="0" applyFill="0" applyBorder="0" applyAlignment="0" applyProtection="0"/>
    <xf numFmtId="44" fontId="38" fillId="0" borderId="0" applyFont="0" applyFill="0" applyBorder="0" applyAlignment="0" applyProtection="0"/>
    <xf numFmtId="0" fontId="39" fillId="0" borderId="0"/>
    <xf numFmtId="0" fontId="40" fillId="0" borderId="0"/>
    <xf numFmtId="0" fontId="41" fillId="0" borderId="0" applyNumberFormat="0" applyFill="0" applyBorder="0" applyAlignment="0" applyProtection="0">
      <alignment vertical="top"/>
      <protection locked="0"/>
    </xf>
    <xf numFmtId="0" fontId="8" fillId="0" borderId="0"/>
    <xf numFmtId="0" fontId="8" fillId="0" borderId="0"/>
    <xf numFmtId="0" fontId="5" fillId="0" borderId="0"/>
    <xf numFmtId="0" fontId="36" fillId="0" borderId="0"/>
    <xf numFmtId="0" fontId="5" fillId="0" borderId="0"/>
    <xf numFmtId="0" fontId="5" fillId="0" borderId="0"/>
    <xf numFmtId="9" fontId="8" fillId="0" borderId="0" applyFont="0" applyFill="0" applyBorder="0" applyAlignment="0" applyProtection="0"/>
    <xf numFmtId="43" fontId="42" fillId="0" borderId="0" applyFont="0" applyFill="0" applyBorder="0" applyAlignment="0" applyProtection="0"/>
    <xf numFmtId="0" fontId="42" fillId="0" borderId="0"/>
    <xf numFmtId="165" fontId="1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43" fontId="4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4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8" fillId="0" borderId="0"/>
    <xf numFmtId="0" fontId="38" fillId="0" borderId="0"/>
    <xf numFmtId="0" fontId="38" fillId="0" borderId="0"/>
    <xf numFmtId="0" fontId="37" fillId="0" borderId="0"/>
    <xf numFmtId="0" fontId="37" fillId="0" borderId="0"/>
    <xf numFmtId="0" fontId="37"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3" fillId="0" borderId="0"/>
    <xf numFmtId="43"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4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cellStyleXfs>
  <cellXfs count="310">
    <xf numFmtId="0" fontId="0" fillId="0" borderId="0" xfId="0"/>
    <xf numFmtId="0" fontId="7" fillId="0" borderId="0" xfId="0" applyFont="1"/>
    <xf numFmtId="0" fontId="8" fillId="0" borderId="0" xfId="0" applyFont="1"/>
    <xf numFmtId="0" fontId="12" fillId="0" borderId="0" xfId="0" applyFont="1" applyBorder="1" applyAlignment="1">
      <alignment horizontal="center"/>
    </xf>
    <xf numFmtId="0" fontId="8" fillId="0" borderId="0" xfId="0" applyFont="1" applyFill="1"/>
    <xf numFmtId="0" fontId="13" fillId="0" borderId="1" xfId="0" applyFont="1" applyFill="1" applyBorder="1" applyAlignment="1">
      <alignment horizontal="left"/>
    </xf>
    <xf numFmtId="0" fontId="13" fillId="0" borderId="1" xfId="0" quotePrefix="1" applyFont="1" applyFill="1" applyBorder="1" applyAlignment="1">
      <alignment horizontal="right"/>
    </xf>
    <xf numFmtId="0" fontId="13" fillId="0" borderId="0" xfId="0" applyFont="1" applyFill="1" applyBorder="1" applyAlignment="1">
      <alignment horizontal="left"/>
    </xf>
    <xf numFmtId="0" fontId="13" fillId="0" borderId="0" xfId="0" applyFont="1" applyFill="1" applyBorder="1" applyAlignment="1">
      <alignment horizontal="right"/>
    </xf>
    <xf numFmtId="165" fontId="13" fillId="0" borderId="0" xfId="1" applyNumberFormat="1" applyFont="1" applyFill="1" applyBorder="1" applyAlignment="1">
      <alignment horizontal="right" wrapText="1"/>
    </xf>
    <xf numFmtId="168" fontId="14" fillId="0" borderId="0" xfId="0" applyNumberFormat="1" applyFont="1" applyFill="1" applyBorder="1" applyAlignment="1">
      <alignment horizontal="left"/>
    </xf>
    <xf numFmtId="168" fontId="8" fillId="0" borderId="0" xfId="0" applyNumberFormat="1" applyFont="1" applyFill="1" applyBorder="1"/>
    <xf numFmtId="168" fontId="8" fillId="0" borderId="0" xfId="0" quotePrefix="1" applyNumberFormat="1" applyFont="1" applyFill="1" applyBorder="1"/>
    <xf numFmtId="168" fontId="15" fillId="0" borderId="0" xfId="0" applyNumberFormat="1" applyFont="1" applyFill="1" applyBorder="1" applyAlignment="1">
      <alignment horizontal="center"/>
    </xf>
    <xf numFmtId="169" fontId="15" fillId="0" borderId="0" xfId="1" applyNumberFormat="1" applyFont="1" applyFill="1" applyBorder="1" applyAlignment="1">
      <alignment horizontal="right" wrapText="1"/>
    </xf>
    <xf numFmtId="168" fontId="14" fillId="0" borderId="0" xfId="0" applyNumberFormat="1" applyFont="1" applyFill="1" applyBorder="1"/>
    <xf numFmtId="169" fontId="14" fillId="0" borderId="0" xfId="1" applyNumberFormat="1" applyFont="1" applyFill="1" applyBorder="1"/>
    <xf numFmtId="169" fontId="14" fillId="0" borderId="0" xfId="0" applyNumberFormat="1" applyFont="1" applyFill="1" applyBorder="1"/>
    <xf numFmtId="168" fontId="14" fillId="0" borderId="3" xfId="0" applyNumberFormat="1" applyFont="1" applyFill="1" applyBorder="1"/>
    <xf numFmtId="0" fontId="16" fillId="0" borderId="0" xfId="0" applyFont="1" applyFill="1" applyBorder="1" applyAlignment="1"/>
    <xf numFmtId="167" fontId="8" fillId="0" borderId="0" xfId="0" applyNumberFormat="1" applyFont="1" applyFill="1" applyBorder="1" applyAlignment="1"/>
    <xf numFmtId="165" fontId="8" fillId="0" borderId="0" xfId="1" applyNumberFormat="1" applyFont="1" applyFill="1" applyBorder="1" applyAlignment="1"/>
    <xf numFmtId="167" fontId="8" fillId="0" borderId="0" xfId="1" applyNumberFormat="1" applyFont="1" applyFill="1"/>
    <xf numFmtId="168" fontId="8" fillId="0" borderId="1" xfId="0" applyNumberFormat="1" applyFont="1" applyFill="1" applyBorder="1"/>
    <xf numFmtId="167" fontId="15" fillId="0" borderId="0" xfId="1" applyNumberFormat="1" applyFont="1" applyFill="1" applyBorder="1" applyAlignment="1">
      <alignment horizontal="right" wrapText="1"/>
    </xf>
    <xf numFmtId="167" fontId="8" fillId="0" borderId="0" xfId="1" applyNumberFormat="1" applyFont="1" applyFill="1" applyBorder="1" applyAlignment="1">
      <alignment horizontal="right" wrapText="1"/>
    </xf>
    <xf numFmtId="166" fontId="9" fillId="0" borderId="0" xfId="1" applyNumberFormat="1" applyFont="1" applyFill="1" applyBorder="1" applyAlignment="1">
      <alignment horizontal="center"/>
    </xf>
    <xf numFmtId="0" fontId="12" fillId="0" borderId="0" xfId="0" applyFont="1" applyFill="1" applyBorder="1" applyAlignment="1">
      <alignment horizontal="center"/>
    </xf>
    <xf numFmtId="0" fontId="8" fillId="0" borderId="0" xfId="0" applyFont="1" applyBorder="1"/>
    <xf numFmtId="0" fontId="8" fillId="0" borderId="0" xfId="0" applyFont="1" applyFill="1" applyBorder="1"/>
    <xf numFmtId="0" fontId="18" fillId="0" borderId="0" xfId="0" applyFont="1"/>
    <xf numFmtId="165" fontId="13" fillId="0" borderId="0" xfId="1" applyNumberFormat="1" applyFont="1" applyFill="1" applyBorder="1" applyAlignment="1">
      <alignment horizontal="center" wrapText="1"/>
    </xf>
    <xf numFmtId="165" fontId="15" fillId="0" borderId="0" xfId="1" applyNumberFormat="1" applyFont="1" applyFill="1" applyBorder="1" applyAlignment="1">
      <alignment horizontal="right" wrapText="1"/>
    </xf>
    <xf numFmtId="0" fontId="10" fillId="0" borderId="0" xfId="0" applyFont="1" applyFill="1" applyBorder="1"/>
    <xf numFmtId="167" fontId="14" fillId="0" borderId="0" xfId="0" applyNumberFormat="1" applyFont="1" applyFill="1" applyBorder="1"/>
    <xf numFmtId="167" fontId="14" fillId="0" borderId="1" xfId="1" applyNumberFormat="1" applyFont="1" applyFill="1" applyBorder="1" applyAlignment="1">
      <alignment horizontal="right" wrapText="1"/>
    </xf>
    <xf numFmtId="0" fontId="15" fillId="0" borderId="0" xfId="0" applyFont="1"/>
    <xf numFmtId="167" fontId="8" fillId="0" borderId="0" xfId="0" applyNumberFormat="1" applyFont="1" applyFill="1" applyBorder="1"/>
    <xf numFmtId="170" fontId="15" fillId="0" borderId="0" xfId="1" applyNumberFormat="1" applyFont="1" applyFill="1" applyBorder="1" applyAlignment="1">
      <alignment horizontal="right" wrapText="1"/>
    </xf>
    <xf numFmtId="167" fontId="8" fillId="0" borderId="0" xfId="1" applyNumberFormat="1" applyFont="1" applyFill="1" applyBorder="1"/>
    <xf numFmtId="166" fontId="14" fillId="0" borderId="2" xfId="1" applyNumberFormat="1" applyFont="1" applyFill="1" applyBorder="1" applyAlignment="1"/>
    <xf numFmtId="167" fontId="14" fillId="0" borderId="2" xfId="1" applyNumberFormat="1" applyFont="1" applyFill="1" applyBorder="1"/>
    <xf numFmtId="167" fontId="15" fillId="0" borderId="0" xfId="1" applyNumberFormat="1" applyFont="1" applyFill="1" applyBorder="1"/>
    <xf numFmtId="167" fontId="8" fillId="0" borderId="0" xfId="1" applyNumberFormat="1" applyFont="1"/>
    <xf numFmtId="166" fontId="14" fillId="0" borderId="0" xfId="1" applyNumberFormat="1" applyFont="1" applyFill="1" applyBorder="1" applyAlignment="1"/>
    <xf numFmtId="167" fontId="14" fillId="0" borderId="2" xfId="0" applyNumberFormat="1" applyFont="1" applyFill="1" applyBorder="1"/>
    <xf numFmtId="167" fontId="15" fillId="0" borderId="0" xfId="0" applyNumberFormat="1" applyFont="1" applyFill="1" applyBorder="1"/>
    <xf numFmtId="167" fontId="14" fillId="0" borderId="3" xfId="0" applyNumberFormat="1" applyFont="1" applyFill="1" applyBorder="1"/>
    <xf numFmtId="167" fontId="14" fillId="0" borderId="3" xfId="1" applyNumberFormat="1" applyFont="1" applyFill="1" applyBorder="1"/>
    <xf numFmtId="0" fontId="8" fillId="0" borderId="0" xfId="0" applyFont="1" applyAlignment="1">
      <alignment horizontal="right"/>
    </xf>
    <xf numFmtId="164" fontId="8" fillId="0" borderId="0" xfId="0" applyNumberFormat="1" applyFont="1" applyFill="1"/>
    <xf numFmtId="164" fontId="8" fillId="0" borderId="0" xfId="0" applyNumberFormat="1" applyFont="1"/>
    <xf numFmtId="0" fontId="8" fillId="0" borderId="0" xfId="0" quotePrefix="1" applyFont="1" applyAlignment="1">
      <alignment horizontal="right"/>
    </xf>
    <xf numFmtId="170" fontId="8" fillId="0" borderId="0" xfId="1" applyNumberFormat="1" applyFont="1" applyFill="1"/>
    <xf numFmtId="43" fontId="8" fillId="0" borderId="0" xfId="0" applyNumberFormat="1" applyFont="1"/>
    <xf numFmtId="167" fontId="8" fillId="0" borderId="0" xfId="1" quotePrefix="1" applyNumberFormat="1" applyFont="1" applyFill="1" applyBorder="1" applyAlignment="1">
      <alignment horizontal="right" wrapText="1"/>
    </xf>
    <xf numFmtId="167" fontId="8" fillId="0" borderId="0" xfId="1" applyNumberFormat="1" applyFont="1" applyFill="1" applyBorder="1" applyAlignment="1">
      <alignment horizontal="center"/>
    </xf>
    <xf numFmtId="167" fontId="8" fillId="0" borderId="0" xfId="1" applyNumberFormat="1" applyFont="1" applyFill="1" applyBorder="1" applyAlignment="1"/>
    <xf numFmtId="0" fontId="19" fillId="0" borderId="0" xfId="0" quotePrefix="1" applyFont="1" applyFill="1" applyBorder="1" applyAlignment="1"/>
    <xf numFmtId="0" fontId="19" fillId="0" borderId="0" xfId="0" applyFont="1" applyFill="1" applyBorder="1" applyAlignment="1"/>
    <xf numFmtId="0" fontId="20" fillId="0" borderId="1" xfId="0" quotePrefix="1" applyFont="1" applyFill="1" applyBorder="1" applyAlignment="1"/>
    <xf numFmtId="166" fontId="13" fillId="0" borderId="1" xfId="1" quotePrefix="1" applyNumberFormat="1" applyFont="1" applyFill="1" applyBorder="1" applyAlignment="1">
      <alignment horizontal="right" wrapText="1"/>
    </xf>
    <xf numFmtId="0" fontId="20" fillId="0" borderId="0" xfId="0" applyFont="1" applyFill="1" applyBorder="1" applyAlignment="1"/>
    <xf numFmtId="0" fontId="21" fillId="0" borderId="0" xfId="0" applyFont="1" applyFill="1" applyBorder="1" applyAlignment="1">
      <alignment horizontal="center"/>
    </xf>
    <xf numFmtId="166" fontId="15" fillId="0" borderId="0" xfId="1" quotePrefix="1" applyNumberFormat="1" applyFont="1" applyFill="1" applyBorder="1" applyAlignment="1">
      <alignment horizontal="right" wrapText="1"/>
    </xf>
    <xf numFmtId="0" fontId="22" fillId="0" borderId="0" xfId="0" quotePrefix="1" applyFont="1" applyFill="1" applyBorder="1" applyAlignment="1"/>
    <xf numFmtId="0" fontId="14" fillId="0" borderId="0" xfId="0" quotePrefix="1" applyFont="1" applyFill="1" applyBorder="1" applyAlignment="1">
      <alignment horizontal="left"/>
    </xf>
    <xf numFmtId="0" fontId="14" fillId="0" borderId="0" xfId="0" applyFont="1" applyFill="1" applyBorder="1" applyAlignment="1">
      <alignment horizontal="left"/>
    </xf>
    <xf numFmtId="0" fontId="22" fillId="0" borderId="0" xfId="0" applyFont="1" applyFill="1" applyBorder="1" applyAlignment="1"/>
    <xf numFmtId="0" fontId="23" fillId="0" borderId="0" xfId="0" quotePrefix="1" applyFont="1" applyFill="1" applyBorder="1" applyAlignment="1"/>
    <xf numFmtId="166" fontId="8" fillId="0" borderId="0" xfId="1" quotePrefix="1" applyNumberFormat="1" applyFont="1" applyFill="1" applyBorder="1" applyAlignment="1"/>
    <xf numFmtId="0" fontId="23" fillId="0" borderId="0" xfId="0" applyFont="1" applyFill="1" applyBorder="1" applyAlignment="1"/>
    <xf numFmtId="166" fontId="15" fillId="0" borderId="0" xfId="1" quotePrefix="1" applyNumberFormat="1" applyFont="1" applyFill="1" applyBorder="1" applyAlignment="1"/>
    <xf numFmtId="166" fontId="14" fillId="0" borderId="2" xfId="1" quotePrefix="1" applyNumberFormat="1" applyFont="1" applyFill="1" applyBorder="1" applyAlignment="1"/>
    <xf numFmtId="167" fontId="14" fillId="0" borderId="2" xfId="1" applyNumberFormat="1" applyFont="1" applyFill="1" applyBorder="1" applyAlignment="1">
      <alignment horizontal="center"/>
    </xf>
    <xf numFmtId="0" fontId="14" fillId="0" borderId="0" xfId="0" applyFont="1" applyFill="1" applyBorder="1" applyAlignment="1"/>
    <xf numFmtId="166" fontId="14" fillId="0" borderId="0" xfId="1" quotePrefix="1" applyNumberFormat="1" applyFont="1" applyFill="1" applyBorder="1" applyAlignment="1"/>
    <xf numFmtId="166" fontId="8" fillId="0" borderId="0" xfId="1" applyNumberFormat="1" applyFont="1" applyFill="1" applyBorder="1" applyAlignment="1"/>
    <xf numFmtId="166" fontId="15" fillId="0" borderId="0" xfId="1" applyNumberFormat="1" applyFont="1" applyFill="1" applyBorder="1" applyAlignment="1"/>
    <xf numFmtId="167" fontId="14" fillId="0" borderId="0"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8" fillId="0" borderId="0" xfId="0" applyFont="1" applyFill="1" applyBorder="1" applyAlignment="1"/>
    <xf numFmtId="165" fontId="25" fillId="0" borderId="0" xfId="1" applyNumberFormat="1" applyFont="1" applyFill="1" applyBorder="1" applyAlignment="1">
      <alignment horizontal="center" wrapText="1"/>
    </xf>
    <xf numFmtId="0" fontId="13" fillId="0" borderId="1" xfId="0" applyFont="1" applyFill="1" applyBorder="1" applyAlignment="1">
      <alignment horizontal="right"/>
    </xf>
    <xf numFmtId="164" fontId="8" fillId="0" borderId="0" xfId="0" applyNumberFormat="1" applyFont="1" applyFill="1" applyBorder="1"/>
    <xf numFmtId="0" fontId="15" fillId="0" borderId="3" xfId="0" applyFont="1" applyBorder="1"/>
    <xf numFmtId="164" fontId="14" fillId="0" borderId="0" xfId="0" applyNumberFormat="1" applyFont="1" applyFill="1" applyBorder="1"/>
    <xf numFmtId="0" fontId="14" fillId="0" borderId="3" xfId="0" applyFont="1" applyBorder="1"/>
    <xf numFmtId="167" fontId="8" fillId="0" borderId="0" xfId="1" applyNumberFormat="1" applyBorder="1"/>
    <xf numFmtId="164" fontId="0" fillId="0" borderId="0" xfId="1" applyNumberFormat="1" applyFont="1"/>
    <xf numFmtId="165" fontId="8" fillId="0" borderId="0" xfId="1" applyFont="1" applyFill="1"/>
    <xf numFmtId="165" fontId="8" fillId="0" borderId="0" xfId="1" applyFont="1"/>
    <xf numFmtId="166" fontId="9" fillId="0" borderId="0" xfId="1" applyNumberFormat="1" applyFont="1" applyFill="1" applyAlignment="1">
      <alignment horizontal="center"/>
    </xf>
    <xf numFmtId="0" fontId="20" fillId="0" borderId="0" xfId="0" applyFont="1"/>
    <xf numFmtId="0" fontId="23" fillId="0" borderId="0" xfId="0" applyFont="1"/>
    <xf numFmtId="0" fontId="23" fillId="0" borderId="0" xfId="0" quotePrefix="1" applyFont="1"/>
    <xf numFmtId="167" fontId="23" fillId="0" borderId="0" xfId="1" applyNumberFormat="1" applyFont="1" applyFill="1"/>
    <xf numFmtId="0" fontId="7" fillId="0" borderId="0" xfId="0" applyFont="1" applyFill="1" applyBorder="1"/>
    <xf numFmtId="171" fontId="20" fillId="0" borderId="0" xfId="0" applyNumberFormat="1" applyFont="1" applyFill="1" applyBorder="1"/>
    <xf numFmtId="0" fontId="26" fillId="0" borderId="0" xfId="0" applyFont="1" applyFill="1" applyBorder="1"/>
    <xf numFmtId="0" fontId="7" fillId="0" borderId="0" xfId="0" quotePrefix="1" applyFont="1" applyFill="1" applyBorder="1"/>
    <xf numFmtId="0" fontId="14" fillId="0" borderId="0" xfId="0" quotePrefix="1" applyFont="1" applyFill="1" applyBorder="1"/>
    <xf numFmtId="171" fontId="22" fillId="0" borderId="0" xfId="0" applyNumberFormat="1" applyFont="1" applyFill="1" applyBorder="1"/>
    <xf numFmtId="167" fontId="22" fillId="0" borderId="0" xfId="1" applyNumberFormat="1" applyFont="1" applyFill="1" applyBorder="1"/>
    <xf numFmtId="0" fontId="14" fillId="0" borderId="0" xfId="0" applyFont="1" applyFill="1" applyBorder="1"/>
    <xf numFmtId="0" fontId="8" fillId="0" borderId="0" xfId="0" quotePrefix="1" applyFont="1" applyFill="1" applyBorder="1"/>
    <xf numFmtId="0" fontId="10" fillId="0" borderId="0" xfId="0" quotePrefix="1" applyFont="1" applyFill="1" applyBorder="1"/>
    <xf numFmtId="0" fontId="23" fillId="0" borderId="0" xfId="0" applyFont="1" applyFill="1"/>
    <xf numFmtId="0" fontId="23" fillId="0" borderId="2" xfId="0" applyFont="1" applyFill="1" applyBorder="1"/>
    <xf numFmtId="0" fontId="8" fillId="0" borderId="2" xfId="0" quotePrefix="1" applyFont="1" applyFill="1" applyBorder="1"/>
    <xf numFmtId="0" fontId="8" fillId="0" borderId="2" xfId="0" applyFont="1" applyFill="1" applyBorder="1"/>
    <xf numFmtId="167" fontId="8" fillId="0" borderId="2" xfId="1" applyNumberFormat="1" applyFont="1" applyFill="1" applyBorder="1"/>
    <xf numFmtId="170" fontId="8" fillId="0" borderId="0" xfId="1" applyNumberFormat="1" applyFont="1" applyFill="1" applyBorder="1"/>
    <xf numFmtId="0" fontId="27" fillId="0" borderId="0" xfId="0" applyFont="1" applyFill="1" applyBorder="1"/>
    <xf numFmtId="0" fontId="27" fillId="0" borderId="0" xfId="0" quotePrefix="1" applyFont="1" applyFill="1" applyBorder="1"/>
    <xf numFmtId="172" fontId="8" fillId="0" borderId="0" xfId="1" applyNumberFormat="1" applyFont="1" applyFill="1" applyBorder="1"/>
    <xf numFmtId="0" fontId="8" fillId="0" borderId="0" xfId="0" quotePrefix="1" applyFont="1"/>
    <xf numFmtId="0" fontId="14" fillId="0" borderId="2" xfId="0" quotePrefix="1" applyFont="1" applyFill="1" applyBorder="1"/>
    <xf numFmtId="0" fontId="10" fillId="0" borderId="2" xfId="0" applyFont="1" applyFill="1" applyBorder="1"/>
    <xf numFmtId="0" fontId="22" fillId="0" borderId="0" xfId="0" applyFont="1" applyFill="1" applyBorder="1"/>
    <xf numFmtId="0" fontId="15" fillId="0" borderId="0" xfId="0" applyFont="1" applyFill="1" applyBorder="1"/>
    <xf numFmtId="0" fontId="14" fillId="0" borderId="2" xfId="0" applyFont="1" applyFill="1" applyBorder="1"/>
    <xf numFmtId="171" fontId="10" fillId="0" borderId="0" xfId="0" applyNumberFormat="1" applyFont="1" applyFill="1" applyBorder="1"/>
    <xf numFmtId="0" fontId="14" fillId="0" borderId="3" xfId="0" applyFont="1" applyFill="1" applyBorder="1"/>
    <xf numFmtId="0" fontId="10" fillId="0" borderId="3" xfId="0" applyFont="1" applyFill="1" applyBorder="1"/>
    <xf numFmtId="171" fontId="10" fillId="0" borderId="3" xfId="0" applyNumberFormat="1" applyFont="1" applyFill="1" applyBorder="1"/>
    <xf numFmtId="0" fontId="20" fillId="0" borderId="0" xfId="0" applyFont="1" applyFill="1" applyBorder="1"/>
    <xf numFmtId="171" fontId="20" fillId="0" borderId="0" xfId="0" applyNumberFormat="1" applyFont="1"/>
    <xf numFmtId="170" fontId="20" fillId="0" borderId="0" xfId="1" applyNumberFormat="1" applyFont="1" applyFill="1"/>
    <xf numFmtId="167" fontId="20" fillId="0" borderId="0" xfId="1" applyNumberFormat="1" applyFont="1" applyFill="1"/>
    <xf numFmtId="0" fontId="0" fillId="0" borderId="0" xfId="0" applyFill="1"/>
    <xf numFmtId="0" fontId="7" fillId="0" borderId="0" xfId="0" applyFont="1" applyFill="1"/>
    <xf numFmtId="167" fontId="10" fillId="0" borderId="0" xfId="1" applyNumberFormat="1" applyFont="1" applyFill="1"/>
    <xf numFmtId="165" fontId="8" fillId="0" borderId="0" xfId="1" applyNumberFormat="1" applyFont="1" applyFill="1"/>
    <xf numFmtId="166" fontId="24" fillId="0" borderId="0" xfId="1" applyNumberFormat="1" applyFont="1" applyFill="1" applyBorder="1" applyAlignment="1"/>
    <xf numFmtId="166" fontId="9" fillId="0" borderId="0" xfId="1" quotePrefix="1" applyNumberFormat="1" applyFont="1" applyAlignment="1">
      <alignment horizontal="center"/>
    </xf>
    <xf numFmtId="166" fontId="9" fillId="0" borderId="0" xfId="1" applyNumberFormat="1" applyFont="1" applyAlignment="1">
      <alignment horizontal="center"/>
    </xf>
    <xf numFmtId="167" fontId="14" fillId="0" borderId="0" xfId="1" applyNumberFormat="1" applyFont="1" applyFill="1" applyBorder="1"/>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applyNumberFormat="1" applyFont="1" applyFill="1" applyBorder="1" applyAlignment="1">
      <alignment wrapText="1"/>
    </xf>
    <xf numFmtId="0" fontId="28" fillId="0" borderId="0" xfId="2" applyFont="1" applyAlignment="1">
      <alignment vertical="center"/>
    </xf>
    <xf numFmtId="0" fontId="8" fillId="0" borderId="0" xfId="2"/>
    <xf numFmtId="0" fontId="23" fillId="0" borderId="0" xfId="2" applyFont="1" applyAlignment="1">
      <alignment vertical="center"/>
    </xf>
    <xf numFmtId="0" fontId="29" fillId="0" borderId="0" xfId="2" applyFont="1" applyAlignment="1">
      <alignment horizontal="left" vertical="center" indent="2"/>
    </xf>
    <xf numFmtId="0" fontId="23" fillId="0" borderId="0" xfId="2" applyFont="1" applyAlignment="1">
      <alignment vertical="center" wrapText="1"/>
    </xf>
    <xf numFmtId="0" fontId="29" fillId="0" borderId="0" xfId="2" applyFont="1" applyAlignment="1">
      <alignment vertical="center"/>
    </xf>
    <xf numFmtId="0" fontId="31" fillId="0" borderId="0" xfId="2" applyFont="1" applyAlignment="1">
      <alignment horizontal="justify" vertical="center"/>
    </xf>
    <xf numFmtId="49" fontId="8" fillId="0" borderId="0" xfId="2" applyNumberFormat="1"/>
    <xf numFmtId="0" fontId="31" fillId="0" borderId="0" xfId="2" applyFont="1" applyAlignment="1">
      <alignment vertical="center" wrapText="1"/>
    </xf>
    <xf numFmtId="168" fontId="31" fillId="0" borderId="0" xfId="2" applyNumberFormat="1" applyFont="1" applyBorder="1" applyAlignment="1">
      <alignment horizontal="right" vertical="center"/>
    </xf>
    <xf numFmtId="168" fontId="31" fillId="0" borderId="0" xfId="2" applyNumberFormat="1" applyFont="1" applyAlignment="1">
      <alignment horizontal="right" vertical="center"/>
    </xf>
    <xf numFmtId="0" fontId="31" fillId="0" borderId="0" xfId="2" applyFont="1" applyBorder="1" applyAlignment="1">
      <alignment vertical="center" wrapText="1"/>
    </xf>
    <xf numFmtId="0" fontId="32" fillId="2" borderId="2" xfId="2" applyFont="1" applyFill="1" applyBorder="1" applyAlignment="1">
      <alignment vertical="center" wrapText="1"/>
    </xf>
    <xf numFmtId="168" fontId="32" fillId="2" borderId="2" xfId="2" applyNumberFormat="1" applyFont="1" applyFill="1" applyBorder="1" applyAlignment="1">
      <alignment horizontal="right" vertical="center"/>
    </xf>
    <xf numFmtId="0" fontId="31" fillId="0" borderId="1" xfId="2" applyFont="1" applyBorder="1" applyAlignment="1">
      <alignment vertical="center"/>
    </xf>
    <xf numFmtId="0" fontId="31" fillId="0" borderId="0" xfId="2" applyFont="1" applyAlignment="1">
      <alignment vertical="center"/>
    </xf>
    <xf numFmtId="0" fontId="32" fillId="2" borderId="1" xfId="2" applyFont="1" applyFill="1" applyBorder="1" applyAlignment="1">
      <alignment vertical="center"/>
    </xf>
    <xf numFmtId="0" fontId="23" fillId="0" borderId="0" xfId="2" applyFont="1" applyAlignment="1">
      <alignment horizontal="justify" vertical="center"/>
    </xf>
    <xf numFmtId="0" fontId="23" fillId="0" borderId="1" xfId="2" applyFont="1" applyBorder="1"/>
    <xf numFmtId="0" fontId="32" fillId="0" borderId="1" xfId="2" applyFont="1" applyBorder="1" applyAlignment="1">
      <alignment horizontal="right" wrapText="1"/>
    </xf>
    <xf numFmtId="0" fontId="32" fillId="0" borderId="0" xfId="2" applyFont="1" applyAlignment="1">
      <alignment vertical="center"/>
    </xf>
    <xf numFmtId="0" fontId="32" fillId="0" borderId="0" xfId="2" applyFont="1" applyAlignment="1">
      <alignment horizontal="right" vertical="center"/>
    </xf>
    <xf numFmtId="0" fontId="32" fillId="0" borderId="0" xfId="2" applyFont="1" applyAlignment="1">
      <alignment horizontal="right" vertical="center" wrapText="1"/>
    </xf>
    <xf numFmtId="3" fontId="31" fillId="0" borderId="0" xfId="2" applyNumberFormat="1" applyFont="1" applyAlignment="1">
      <alignment horizontal="right" vertical="center"/>
    </xf>
    <xf numFmtId="0" fontId="31" fillId="0" borderId="0" xfId="2" applyFont="1" applyAlignment="1">
      <alignment horizontal="right" vertical="center"/>
    </xf>
    <xf numFmtId="0" fontId="31" fillId="0" borderId="0" xfId="2" applyFont="1" applyAlignment="1">
      <alignment horizontal="right" vertical="center" wrapText="1"/>
    </xf>
    <xf numFmtId="0" fontId="31" fillId="0" borderId="1" xfId="2" applyFont="1" applyBorder="1" applyAlignment="1">
      <alignment horizontal="right" vertical="center"/>
    </xf>
    <xf numFmtId="0" fontId="31" fillId="0" borderId="1" xfId="2" applyFont="1" applyBorder="1" applyAlignment="1">
      <alignment horizontal="right" vertical="center" wrapText="1"/>
    </xf>
    <xf numFmtId="3" fontId="32" fillId="2" borderId="1" xfId="2" applyNumberFormat="1" applyFont="1" applyFill="1" applyBorder="1" applyAlignment="1">
      <alignment horizontal="right" vertical="center"/>
    </xf>
    <xf numFmtId="0" fontId="32" fillId="2" borderId="1" xfId="2" applyFont="1" applyFill="1" applyBorder="1" applyAlignment="1">
      <alignment horizontal="right" vertical="center"/>
    </xf>
    <xf numFmtId="0" fontId="32" fillId="2" borderId="1" xfId="2" applyFont="1" applyFill="1" applyBorder="1" applyAlignment="1">
      <alignment horizontal="right" vertical="center" wrapText="1"/>
    </xf>
    <xf numFmtId="0" fontId="33" fillId="0" borderId="0" xfId="2" applyFont="1" applyAlignment="1">
      <alignment horizontal="justify" vertical="center"/>
    </xf>
    <xf numFmtId="166" fontId="9" fillId="0" borderId="0" xfId="1" applyNumberFormat="1" applyFont="1" applyBorder="1" applyAlignment="1"/>
    <xf numFmtId="166" fontId="9" fillId="0" borderId="0" xfId="1" quotePrefix="1" applyNumberFormat="1" applyFont="1" applyAlignment="1"/>
    <xf numFmtId="167" fontId="23" fillId="0" borderId="0" xfId="0" applyNumberFormat="1" applyFont="1" applyFill="1" applyBorder="1" applyAlignment="1"/>
    <xf numFmtId="167" fontId="0" fillId="0" borderId="0" xfId="0" applyNumberFormat="1"/>
    <xf numFmtId="166" fontId="9" fillId="0" borderId="0" xfId="1" applyNumberFormat="1" applyFont="1" applyFill="1" applyBorder="1" applyAlignment="1">
      <alignment horizontal="center"/>
    </xf>
    <xf numFmtId="0" fontId="35" fillId="0" borderId="0" xfId="0" applyFont="1" applyFill="1" applyBorder="1" applyAlignment="1"/>
    <xf numFmtId="0" fontId="8" fillId="0" borderId="0" xfId="0" quotePrefix="1" applyFont="1" applyFill="1"/>
    <xf numFmtId="165" fontId="8" fillId="0" borderId="0" xfId="1" quotePrefix="1" applyFont="1" applyFill="1"/>
    <xf numFmtId="168" fontId="14" fillId="0" borderId="2" xfId="0" applyNumberFormat="1" applyFont="1" applyFill="1" applyBorder="1" applyAlignment="1">
      <alignment horizontal="left"/>
    </xf>
    <xf numFmtId="167" fontId="14" fillId="0" borderId="1" xfId="0" applyNumberFormat="1" applyFont="1" applyFill="1" applyBorder="1"/>
    <xf numFmtId="0" fontId="13" fillId="0" borderId="1" xfId="2" quotePrefix="1" applyFont="1" applyFill="1" applyBorder="1" applyAlignment="1">
      <alignment horizontal="left"/>
    </xf>
    <xf numFmtId="0" fontId="18" fillId="0" borderId="1" xfId="2" applyFont="1" applyFill="1" applyBorder="1" applyAlignment="1">
      <alignment horizontal="left"/>
    </xf>
    <xf numFmtId="0" fontId="13" fillId="0" borderId="0" xfId="0" quotePrefix="1" applyFont="1" applyFill="1" applyBorder="1" applyAlignment="1">
      <alignment horizontal="left"/>
    </xf>
    <xf numFmtId="0" fontId="20" fillId="0" borderId="0" xfId="0" quotePrefix="1" applyFont="1" applyFill="1" applyBorder="1" applyAlignment="1"/>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0" fontId="20" fillId="0" borderId="1" xfId="0" applyFont="1" applyFill="1" applyBorder="1" applyAlignment="1"/>
    <xf numFmtId="0" fontId="8" fillId="0" borderId="1" xfId="0" applyFont="1" applyFill="1" applyBorder="1"/>
    <xf numFmtId="0" fontId="0" fillId="0" borderId="1" xfId="0" applyBorder="1"/>
    <xf numFmtId="168" fontId="31" fillId="0" borderId="0" xfId="2" applyNumberFormat="1" applyFont="1" applyFill="1" applyAlignment="1">
      <alignment horizontal="right" vertical="center"/>
    </xf>
    <xf numFmtId="168" fontId="31" fillId="0" borderId="1" xfId="2" applyNumberFormat="1" applyFont="1" applyFill="1" applyBorder="1" applyAlignment="1">
      <alignment horizontal="right" vertical="center"/>
    </xf>
    <xf numFmtId="0" fontId="29" fillId="0" borderId="0" xfId="2" applyFont="1" applyFill="1" applyAlignment="1">
      <alignment vertical="center"/>
    </xf>
    <xf numFmtId="0" fontId="8" fillId="0" borderId="0" xfId="2" applyFill="1"/>
    <xf numFmtId="0" fontId="23" fillId="0" borderId="0" xfId="2" applyFont="1" applyFill="1" applyAlignment="1">
      <alignment vertical="center"/>
    </xf>
    <xf numFmtId="0" fontId="23" fillId="0" borderId="0" xfId="2" applyFont="1" applyFill="1" applyAlignment="1">
      <alignment horizontal="left" vertical="center" wrapText="1"/>
    </xf>
    <xf numFmtId="167" fontId="0" fillId="3" borderId="0" xfId="0" applyNumberFormat="1" applyFill="1"/>
    <xf numFmtId="0" fontId="43" fillId="0" borderId="0" xfId="0" applyFont="1"/>
    <xf numFmtId="167" fontId="8" fillId="0" borderId="0" xfId="0" applyNumberFormat="1" applyFont="1"/>
    <xf numFmtId="167" fontId="14" fillId="0" borderId="3" xfId="1" applyNumberFormat="1" applyFont="1" applyFill="1" applyBorder="1" applyAlignment="1">
      <alignment horizontal="center"/>
    </xf>
    <xf numFmtId="168" fontId="8" fillId="0" borderId="0" xfId="2" applyNumberFormat="1"/>
    <xf numFmtId="0" fontId="32" fillId="2" borderId="2" xfId="2" quotePrefix="1" applyFont="1" applyFill="1" applyBorder="1" applyAlignment="1">
      <alignment vertical="center" wrapText="1"/>
    </xf>
    <xf numFmtId="168" fontId="14" fillId="0" borderId="3" xfId="1" applyNumberFormat="1" applyFont="1" applyFill="1" applyBorder="1"/>
    <xf numFmtId="0" fontId="43" fillId="0" borderId="0" xfId="2" applyFont="1"/>
    <xf numFmtId="0" fontId="29" fillId="0" borderId="0" xfId="2" applyFont="1" applyFill="1" applyAlignment="1">
      <alignment horizontal="left" vertical="center" indent="2"/>
    </xf>
    <xf numFmtId="0" fontId="31" fillId="0" borderId="1" xfId="2" applyFont="1" applyBorder="1" applyAlignment="1"/>
    <xf numFmtId="0" fontId="31" fillId="0" borderId="1" xfId="2" applyFont="1" applyBorder="1" applyAlignment="1">
      <alignment wrapText="1"/>
    </xf>
    <xf numFmtId="0" fontId="43" fillId="0" borderId="0" xfId="0" applyFont="1" applyFill="1"/>
    <xf numFmtId="167" fontId="8" fillId="0" borderId="0" xfId="1" applyNumberFormat="1" applyFont="1" applyFill="1" applyBorder="1"/>
    <xf numFmtId="0" fontId="15" fillId="0" borderId="0" xfId="2" applyFont="1"/>
    <xf numFmtId="168" fontId="8" fillId="0" borderId="0" xfId="2" applyNumberFormat="1" applyFill="1"/>
    <xf numFmtId="0" fontId="32" fillId="0" borderId="0" xfId="2" applyFont="1"/>
    <xf numFmtId="0" fontId="31" fillId="0" borderId="0" xfId="2" applyFont="1"/>
    <xf numFmtId="168" fontId="31" fillId="0" borderId="0" xfId="2" applyNumberFormat="1" applyFont="1" applyFill="1"/>
    <xf numFmtId="0" fontId="31" fillId="0" borderId="0" xfId="2" applyFont="1" applyFill="1"/>
    <xf numFmtId="165" fontId="31" fillId="0" borderId="0" xfId="2" applyNumberFormat="1" applyFont="1" applyFill="1"/>
    <xf numFmtId="0" fontId="23" fillId="0" borderId="0" xfId="2" applyFont="1" applyFill="1" applyAlignment="1">
      <alignment horizontal="left" vertical="top" wrapText="1"/>
    </xf>
    <xf numFmtId="0" fontId="32" fillId="0" borderId="0" xfId="2" quotePrefix="1" applyFont="1" applyFill="1" applyBorder="1" applyAlignment="1">
      <alignment vertical="center" wrapText="1"/>
    </xf>
    <xf numFmtId="167" fontId="32" fillId="0" borderId="0" xfId="1" applyNumberFormat="1" applyFont="1" applyFill="1" applyBorder="1" applyAlignment="1">
      <alignment horizontal="right" vertical="center"/>
    </xf>
    <xf numFmtId="168" fontId="8" fillId="0" borderId="2" xfId="0" quotePrefix="1" applyNumberFormat="1" applyFont="1" applyFill="1" applyBorder="1"/>
    <xf numFmtId="167" fontId="8" fillId="0" borderId="0" xfId="1" applyNumberFormat="1" applyFont="1" applyFill="1"/>
    <xf numFmtId="168" fontId="8" fillId="0" borderId="0" xfId="0" applyNumberFormat="1" applyFont="1" applyFill="1"/>
    <xf numFmtId="167" fontId="22" fillId="0" borderId="0" xfId="0" applyNumberFormat="1" applyFont="1" applyFill="1" applyBorder="1" applyAlignment="1"/>
    <xf numFmtId="166" fontId="10" fillId="0" borderId="0" xfId="1" quotePrefix="1" applyNumberFormat="1" applyFont="1" applyFill="1" applyBorder="1" applyAlignment="1"/>
    <xf numFmtId="0" fontId="13" fillId="0" borderId="1" xfId="0" quotePrefix="1" applyFont="1" applyFill="1" applyBorder="1" applyAlignment="1">
      <alignment horizontal="right"/>
    </xf>
    <xf numFmtId="0" fontId="13" fillId="0" borderId="0" xfId="0" applyFont="1" applyFill="1" applyBorder="1" applyAlignment="1">
      <alignment horizontal="right"/>
    </xf>
    <xf numFmtId="168" fontId="15" fillId="0" borderId="0" xfId="1" applyNumberFormat="1" applyFont="1" applyFill="1" applyBorder="1" applyAlignment="1">
      <alignment horizontal="right" wrapText="1"/>
    </xf>
    <xf numFmtId="168" fontId="14" fillId="0" borderId="0" xfId="1" applyNumberFormat="1" applyFont="1" applyFill="1" applyBorder="1"/>
    <xf numFmtId="167" fontId="15" fillId="0" borderId="0" xfId="1" applyNumberFormat="1" applyFont="1" applyFill="1" applyBorder="1" applyAlignment="1">
      <alignment horizontal="right" wrapText="1"/>
    </xf>
    <xf numFmtId="165" fontId="15" fillId="0" borderId="0" xfId="1" applyNumberFormat="1" applyFont="1" applyFill="1" applyBorder="1" applyAlignment="1">
      <alignment horizontal="right" wrapText="1"/>
    </xf>
    <xf numFmtId="167" fontId="8" fillId="0" borderId="0" xfId="0" applyNumberFormat="1" applyFont="1" applyFill="1" applyBorder="1"/>
    <xf numFmtId="167" fontId="8" fillId="0" borderId="0" xfId="1" applyNumberFormat="1" applyFont="1" applyFill="1" applyBorder="1"/>
    <xf numFmtId="167" fontId="8" fillId="0" borderId="0" xfId="1" applyNumberFormat="1" applyFont="1" applyFill="1" applyBorder="1" applyAlignment="1">
      <alignment horizontal="center"/>
    </xf>
    <xf numFmtId="167" fontId="8" fillId="0" borderId="0" xfId="1" applyNumberFormat="1" applyFont="1" applyFill="1" applyBorder="1" applyAlignment="1"/>
    <xf numFmtId="166" fontId="13" fillId="0" borderId="1" xfId="1" quotePrefix="1" applyNumberFormat="1" applyFont="1" applyFill="1" applyBorder="1" applyAlignment="1">
      <alignment horizontal="right" wrapText="1"/>
    </xf>
    <xf numFmtId="166" fontId="15" fillId="0" borderId="0" xfId="1" quotePrefix="1" applyNumberFormat="1" applyFont="1" applyFill="1" applyBorder="1" applyAlignment="1">
      <alignment horizontal="right" wrapText="1"/>
    </xf>
    <xf numFmtId="0" fontId="14" fillId="0" borderId="0" xfId="0" applyFont="1" applyFill="1" applyBorder="1" applyAlignment="1">
      <alignment horizontal="left"/>
    </xf>
    <xf numFmtId="166" fontId="8" fillId="0" borderId="0" xfId="1" quotePrefix="1" applyNumberFormat="1" applyFont="1" applyFill="1" applyBorder="1" applyAlignment="1"/>
    <xf numFmtId="167" fontId="14" fillId="0" borderId="2" xfId="1" applyNumberFormat="1" applyFont="1" applyFill="1" applyBorder="1" applyAlignment="1">
      <alignment horizontal="center"/>
    </xf>
    <xf numFmtId="166" fontId="14" fillId="0" borderId="3" xfId="1" quotePrefix="1" applyNumberFormat="1" applyFont="1" applyFill="1" applyBorder="1" applyAlignment="1"/>
    <xf numFmtId="167" fontId="15" fillId="0" borderId="0" xfId="1" applyNumberFormat="1" applyFont="1" applyFill="1" applyBorder="1" applyAlignment="1"/>
    <xf numFmtId="0" fontId="13" fillId="0" borderId="1" xfId="0" applyFont="1" applyFill="1" applyBorder="1" applyAlignment="1">
      <alignment horizontal="right"/>
    </xf>
    <xf numFmtId="167" fontId="22" fillId="0" borderId="0" xfId="1" applyNumberFormat="1" applyFont="1" applyFill="1" applyBorder="1"/>
    <xf numFmtId="170" fontId="8" fillId="0" borderId="0" xfId="1" applyNumberFormat="1" applyFont="1" applyFill="1" applyBorder="1"/>
    <xf numFmtId="172" fontId="8" fillId="0" borderId="0" xfId="1" applyNumberFormat="1" applyFont="1" applyFill="1" applyBorder="1"/>
    <xf numFmtId="172" fontId="22" fillId="0" borderId="0" xfId="1" applyNumberFormat="1" applyFont="1" applyFill="1" applyBorder="1"/>
    <xf numFmtId="167" fontId="14" fillId="0" borderId="0" xfId="1" applyNumberFormat="1" applyFont="1" applyFill="1" applyBorder="1"/>
    <xf numFmtId="167" fontId="14" fillId="0" borderId="2" xfId="1" applyNumberFormat="1" applyFont="1" applyFill="1" applyBorder="1" applyAlignment="1">
      <alignment horizontal="right" wrapText="1"/>
    </xf>
    <xf numFmtId="167" fontId="14" fillId="0" borderId="0" xfId="0" applyNumberFormat="1" applyFont="1" applyFill="1" applyBorder="1" applyAlignment="1"/>
    <xf numFmtId="167" fontId="14" fillId="0" borderId="0" xfId="1" applyNumberFormat="1" applyFont="1" applyFill="1" applyBorder="1" applyAlignment="1"/>
    <xf numFmtId="167" fontId="14" fillId="0" borderId="0" xfId="0" applyNumberFormat="1" applyFont="1" applyFill="1" applyBorder="1" applyAlignment="1">
      <alignment horizontal="left"/>
    </xf>
    <xf numFmtId="166" fontId="13" fillId="0" borderId="0" xfId="1" quotePrefix="1" applyNumberFormat="1" applyFont="1" applyFill="1" applyBorder="1" applyAlignment="1">
      <alignment horizontal="right" wrapText="1"/>
    </xf>
    <xf numFmtId="0" fontId="13" fillId="0" borderId="0" xfId="0" quotePrefix="1" applyFont="1" applyFill="1" applyBorder="1" applyAlignment="1">
      <alignment horizontal="right"/>
    </xf>
    <xf numFmtId="167" fontId="15" fillId="0" borderId="2" xfId="1" quotePrefix="1" applyNumberFormat="1" applyFont="1" applyFill="1" applyBorder="1"/>
    <xf numFmtId="168" fontId="14" fillId="3" borderId="2" xfId="0" quotePrefix="1" applyNumberFormat="1" applyFont="1" applyFill="1" applyBorder="1"/>
    <xf numFmtId="167" fontId="8" fillId="3" borderId="0" xfId="1" applyNumberFormat="1" applyFont="1" applyFill="1" applyBorder="1"/>
    <xf numFmtId="167" fontId="8" fillId="3" borderId="0" xfId="1" applyNumberFormat="1" applyFont="1" applyFill="1" applyBorder="1" applyAlignment="1">
      <alignment horizontal="center" wrapText="1"/>
    </xf>
    <xf numFmtId="168" fontId="31" fillId="3" borderId="0" xfId="2" applyNumberFormat="1" applyFont="1" applyFill="1"/>
    <xf numFmtId="165" fontId="31" fillId="3" borderId="0" xfId="2" applyNumberFormat="1" applyFont="1" applyFill="1"/>
    <xf numFmtId="0" fontId="32" fillId="0" borderId="0" xfId="2" applyFont="1" applyFill="1" applyBorder="1" applyAlignment="1">
      <alignment vertical="center"/>
    </xf>
    <xf numFmtId="168" fontId="32" fillId="0" borderId="0" xfId="2" applyNumberFormat="1" applyFont="1" applyFill="1" applyBorder="1" applyAlignment="1">
      <alignment horizontal="right" vertical="center"/>
    </xf>
    <xf numFmtId="167" fontId="8" fillId="3" borderId="0" xfId="1" applyNumberFormat="1" applyFont="1" applyFill="1"/>
    <xf numFmtId="167" fontId="10" fillId="4" borderId="0" xfId="1" applyNumberFormat="1" applyFont="1" applyFill="1" applyBorder="1" applyAlignment="1">
      <alignment horizontal="right" wrapText="1"/>
    </xf>
    <xf numFmtId="167" fontId="8" fillId="4" borderId="0" xfId="1" applyNumberFormat="1" applyFont="1" applyFill="1" applyBorder="1"/>
    <xf numFmtId="166" fontId="9" fillId="0" borderId="0" xfId="1" applyNumberFormat="1" applyFont="1" applyFill="1" applyBorder="1" applyAlignment="1">
      <alignment horizontal="center"/>
    </xf>
    <xf numFmtId="168" fontId="8" fillId="4" borderId="0" xfId="0" applyNumberFormat="1" applyFont="1" applyFill="1" applyBorder="1"/>
    <xf numFmtId="168" fontId="14" fillId="4" borderId="2" xfId="0" applyNumberFormat="1" applyFont="1" applyFill="1" applyBorder="1"/>
    <xf numFmtId="167" fontId="8" fillId="0" borderId="0" xfId="0" applyNumberFormat="1" applyFont="1" applyFill="1"/>
    <xf numFmtId="167" fontId="8" fillId="0" borderId="0" xfId="2" applyNumberFormat="1"/>
    <xf numFmtId="0" fontId="8" fillId="0" borderId="1" xfId="2" applyBorder="1" applyAlignment="1">
      <alignment horizontal="center"/>
    </xf>
    <xf numFmtId="3" fontId="32" fillId="2" borderId="2" xfId="2" applyNumberFormat="1" applyFont="1" applyFill="1" applyBorder="1" applyAlignment="1">
      <alignment horizontal="right" vertical="center"/>
    </xf>
    <xf numFmtId="0" fontId="23" fillId="3" borderId="0" xfId="2" applyFont="1" applyFill="1" applyAlignment="1">
      <alignment horizontal="left" vertical="top" wrapText="1"/>
    </xf>
    <xf numFmtId="167" fontId="10" fillId="3" borderId="0" xfId="1" applyNumberFormat="1" applyFont="1" applyFill="1" applyBorder="1" applyAlignment="1">
      <alignment horizontal="right" wrapText="1"/>
    </xf>
    <xf numFmtId="167" fontId="10" fillId="3" borderId="2" xfId="1" applyNumberFormat="1" applyFont="1" applyFill="1" applyBorder="1" applyAlignment="1">
      <alignment horizontal="right" wrapText="1"/>
    </xf>
    <xf numFmtId="167" fontId="8" fillId="0" borderId="0" xfId="1" quotePrefix="1" applyNumberFormat="1" applyFont="1" applyFill="1" applyBorder="1"/>
    <xf numFmtId="168" fontId="14" fillId="0" borderId="2" xfId="0" applyNumberFormat="1" applyFont="1" applyFill="1" applyBorder="1"/>
    <xf numFmtId="168" fontId="14" fillId="0" borderId="2" xfId="0" quotePrefix="1" applyNumberFormat="1" applyFont="1" applyFill="1" applyBorder="1"/>
    <xf numFmtId="168" fontId="14" fillId="0" borderId="4" xfId="1" applyNumberFormat="1" applyFont="1" applyFill="1" applyBorder="1" applyAlignment="1">
      <alignment horizontal="right" wrapText="1"/>
    </xf>
    <xf numFmtId="167" fontId="8" fillId="0" borderId="0" xfId="1" applyNumberFormat="1" applyFont="1" applyFill="1" applyBorder="1" applyAlignment="1">
      <alignment horizontal="center" wrapText="1"/>
    </xf>
    <xf numFmtId="167" fontId="15" fillId="0" borderId="3" xfId="1" applyNumberFormat="1" applyFont="1" applyFill="1" applyBorder="1" applyAlignment="1">
      <alignment horizontal="right" wrapText="1"/>
    </xf>
    <xf numFmtId="167" fontId="8" fillId="0" borderId="2" xfId="1" applyNumberFormat="1" applyFont="1" applyFill="1" applyBorder="1" applyAlignment="1">
      <alignment horizontal="center"/>
    </xf>
    <xf numFmtId="49" fontId="23" fillId="0" borderId="0" xfId="2" applyNumberFormat="1" applyFont="1" applyFill="1" applyAlignment="1">
      <alignment vertical="center"/>
    </xf>
    <xf numFmtId="167" fontId="32" fillId="3" borderId="2" xfId="1" applyNumberFormat="1" applyFont="1" applyFill="1" applyBorder="1" applyAlignment="1">
      <alignment horizontal="right" vertical="center"/>
    </xf>
    <xf numFmtId="49" fontId="31" fillId="0" borderId="1" xfId="2" applyNumberFormat="1" applyFont="1" applyFill="1" applyBorder="1" applyAlignment="1">
      <alignment horizontal="right" vertical="center" wrapText="1"/>
    </xf>
    <xf numFmtId="167" fontId="31" fillId="0" borderId="0" xfId="2" applyNumberFormat="1" applyFont="1" applyFill="1"/>
    <xf numFmtId="167" fontId="32" fillId="0" borderId="2" xfId="1" applyNumberFormat="1" applyFont="1" applyFill="1" applyBorder="1" applyAlignment="1">
      <alignment horizontal="right" vertical="center"/>
    </xf>
    <xf numFmtId="168" fontId="31" fillId="0" borderId="0" xfId="2" applyNumberFormat="1" applyFont="1" applyFill="1" applyBorder="1" applyAlignment="1">
      <alignment horizontal="right" vertical="center"/>
    </xf>
    <xf numFmtId="168" fontId="32" fillId="0" borderId="2" xfId="2" applyNumberFormat="1" applyFont="1" applyFill="1" applyBorder="1" applyAlignment="1">
      <alignment horizontal="right" vertical="center"/>
    </xf>
    <xf numFmtId="49" fontId="8" fillId="0" borderId="0" xfId="2" applyNumberFormat="1" applyFill="1"/>
    <xf numFmtId="167" fontId="31" fillId="0" borderId="0" xfId="1" applyNumberFormat="1" applyFont="1" applyFill="1" applyAlignment="1">
      <alignment horizontal="right" vertical="center"/>
    </xf>
    <xf numFmtId="168" fontId="32" fillId="0" borderId="1" xfId="2" applyNumberFormat="1" applyFont="1" applyFill="1" applyBorder="1" applyAlignment="1">
      <alignment horizontal="right" vertical="center"/>
    </xf>
    <xf numFmtId="0" fontId="8" fillId="4" borderId="0" xfId="2" applyFill="1"/>
    <xf numFmtId="0" fontId="8" fillId="4" borderId="2" xfId="2" applyFill="1" applyBorder="1"/>
    <xf numFmtId="166" fontId="9" fillId="0" borderId="0" xfId="1" quotePrefix="1" applyNumberFormat="1" applyFont="1" applyFill="1" applyBorder="1" applyAlignment="1">
      <alignment horizontal="center"/>
    </xf>
    <xf numFmtId="166" fontId="34" fillId="0" borderId="0" xfId="1" applyNumberFormat="1" applyFont="1" applyBorder="1" applyAlignment="1">
      <alignment horizontal="center"/>
    </xf>
    <xf numFmtId="166" fontId="9" fillId="0" borderId="0" xfId="1" applyNumberFormat="1" applyFont="1" applyFill="1" applyBorder="1" applyAlignment="1">
      <alignment horizontal="center"/>
    </xf>
    <xf numFmtId="166" fontId="9" fillId="0" borderId="0" xfId="1" applyNumberFormat="1" applyFont="1" applyBorder="1" applyAlignment="1">
      <alignment horizontal="center"/>
    </xf>
    <xf numFmtId="0" fontId="13" fillId="0" borderId="0" xfId="2" quotePrefix="1" applyFont="1" applyFill="1" applyBorder="1" applyAlignment="1">
      <alignment horizontal="left"/>
    </xf>
    <xf numFmtId="0" fontId="18" fillId="0" borderId="0" xfId="2" applyFont="1" applyFill="1" applyBorder="1" applyAlignment="1">
      <alignment horizontal="left"/>
    </xf>
    <xf numFmtId="166" fontId="9" fillId="0" borderId="0" xfId="1" quotePrefix="1" applyNumberFormat="1" applyFont="1" applyAlignment="1">
      <alignment horizontal="center"/>
    </xf>
    <xf numFmtId="0" fontId="23" fillId="0" borderId="0" xfId="2" applyFont="1" applyFill="1" applyAlignment="1">
      <alignment horizontal="left" vertical="center" wrapText="1"/>
    </xf>
    <xf numFmtId="0" fontId="23" fillId="0" borderId="0" xfId="2" applyFont="1" applyFill="1" applyAlignment="1">
      <alignment horizontal="left" vertical="top" wrapText="1"/>
    </xf>
    <xf numFmtId="0" fontId="23" fillId="0" borderId="0" xfId="2" applyFont="1" applyAlignment="1">
      <alignment horizontal="left" vertical="center"/>
    </xf>
    <xf numFmtId="0" fontId="23" fillId="3" borderId="0" xfId="2" applyFont="1" applyFill="1" applyAlignment="1">
      <alignment horizontal="left" vertical="top" wrapText="1"/>
    </xf>
    <xf numFmtId="3" fontId="8" fillId="0" borderId="0" xfId="2" applyNumberFormat="1"/>
    <xf numFmtId="167" fontId="8" fillId="0" borderId="0" xfId="1" applyNumberFormat="1" applyFill="1"/>
  </cellXfs>
  <cellStyles count="387">
    <cellStyle name="Comma" xfId="1" builtinId="3"/>
    <cellStyle name="Comma 10" xfId="30"/>
    <cellStyle name="Comma 11" xfId="32"/>
    <cellStyle name="Comma 11 2" xfId="33"/>
    <cellStyle name="Comma 11 2 2" xfId="333"/>
    <cellStyle name="Comma 11 2 3" xfId="93"/>
    <cellStyle name="Comma 11 2 4" xfId="383"/>
    <cellStyle name="Comma 11 3" xfId="332"/>
    <cellStyle name="Comma 11 4" xfId="92"/>
    <cellStyle name="Comma 11 5" xfId="382"/>
    <cellStyle name="Comma 12" xfId="56"/>
    <cellStyle name="Comma 2" xfId="3"/>
    <cellStyle name="Comma 2 2" xfId="34"/>
    <cellStyle name="Comma 2 2 2" xfId="98"/>
    <cellStyle name="Comma 2 3" xfId="35"/>
    <cellStyle name="Comma 2 4" xfId="36"/>
    <cellStyle name="Comma 2 5" xfId="37"/>
    <cellStyle name="Comma 25" xfId="99"/>
    <cellStyle name="Comma 3" xfId="4"/>
    <cellStyle name="Comma 3 10" xfId="81"/>
    <cellStyle name="Comma 3 11" xfId="360"/>
    <cellStyle name="Comma 3 2" xfId="38"/>
    <cellStyle name="Comma 3 3" xfId="39"/>
    <cellStyle name="Comma 3 4" xfId="40"/>
    <cellStyle name="Comma 3 5" xfId="58"/>
    <cellStyle name="Comma 3 6" xfId="19"/>
    <cellStyle name="Comma 3 6 2" xfId="321"/>
    <cellStyle name="Comma 3 6 3" xfId="100"/>
    <cellStyle name="Comma 3 6 4" xfId="371"/>
    <cellStyle name="Comma 3 7" xfId="59"/>
    <cellStyle name="Comma 3 7 2" xfId="309"/>
    <cellStyle name="Comma 3 8" xfId="70"/>
    <cellStyle name="Comma 3 8 2" xfId="338"/>
    <cellStyle name="Comma 3 9" xfId="349"/>
    <cellStyle name="Comma 4" xfId="5"/>
    <cellStyle name="Comma 4 2" xfId="23"/>
    <cellStyle name="Comma 4 2 2" xfId="325"/>
    <cellStyle name="Comma 4 2 3" xfId="102"/>
    <cellStyle name="Comma 4 2 4" xfId="375"/>
    <cellStyle name="Comma 4 3" xfId="60"/>
    <cellStyle name="Comma 4 3 2" xfId="101"/>
    <cellStyle name="Comma 4 4" xfId="71"/>
    <cellStyle name="Comma 4 4 2" xfId="310"/>
    <cellStyle name="Comma 4 5" xfId="339"/>
    <cellStyle name="Comma 4 6" xfId="350"/>
    <cellStyle name="Comma 4 7" xfId="85"/>
    <cellStyle name="Comma 4 8" xfId="361"/>
    <cellStyle name="Comma 5" xfId="6"/>
    <cellStyle name="Comma 5 2" xfId="104"/>
    <cellStyle name="Comma 5 2 2" xfId="105"/>
    <cellStyle name="Comma 5 2 2 2" xfId="106"/>
    <cellStyle name="Comma 5 2 2 3" xfId="107"/>
    <cellStyle name="Comma 5 2 2 4" xfId="108"/>
    <cellStyle name="Comma 5 2 3" xfId="109"/>
    <cellStyle name="Comma 5 2 4" xfId="110"/>
    <cellStyle name="Comma 5 2 5" xfId="111"/>
    <cellStyle name="Comma 5 3" xfId="112"/>
    <cellStyle name="Comma 5 3 2" xfId="113"/>
    <cellStyle name="Comma 5 3 3" xfId="114"/>
    <cellStyle name="Comma 5 3 4" xfId="115"/>
    <cellStyle name="Comma 5 4" xfId="116"/>
    <cellStyle name="Comma 5 5" xfId="117"/>
    <cellStyle name="Comma 5 6" xfId="118"/>
    <cellStyle name="Comma 5 7" xfId="103"/>
    <cellStyle name="Comma 6" xfId="7"/>
    <cellStyle name="Comma 6 10" xfId="351"/>
    <cellStyle name="Comma 6 11" xfId="88"/>
    <cellStyle name="Comma 6 12" xfId="362"/>
    <cellStyle name="Comma 6 2" xfId="26"/>
    <cellStyle name="Comma 6 2 2" xfId="121"/>
    <cellStyle name="Comma 6 2 2 2" xfId="122"/>
    <cellStyle name="Comma 6 2 2 3" xfId="123"/>
    <cellStyle name="Comma 6 2 2 4" xfId="124"/>
    <cellStyle name="Comma 6 2 3" xfId="125"/>
    <cellStyle name="Comma 6 2 4" xfId="126"/>
    <cellStyle name="Comma 6 2 5" xfId="127"/>
    <cellStyle name="Comma 6 2 6" xfId="328"/>
    <cellStyle name="Comma 6 2 7" xfId="120"/>
    <cellStyle name="Comma 6 2 8" xfId="378"/>
    <cellStyle name="Comma 6 3" xfId="61"/>
    <cellStyle name="Comma 6 3 2" xfId="129"/>
    <cellStyle name="Comma 6 3 3" xfId="130"/>
    <cellStyle name="Comma 6 3 4" xfId="131"/>
    <cellStyle name="Comma 6 3 5" xfId="128"/>
    <cellStyle name="Comma 6 4" xfId="72"/>
    <cellStyle name="Comma 6 4 2" xfId="132"/>
    <cellStyle name="Comma 6 5" xfId="133"/>
    <cellStyle name="Comma 6 6" xfId="134"/>
    <cellStyle name="Comma 6 7" xfId="119"/>
    <cellStyle name="Comma 6 8" xfId="311"/>
    <cellStyle name="Comma 6 9" xfId="340"/>
    <cellStyle name="Comma 7" xfId="8"/>
    <cellStyle name="Comma 7 10" xfId="352"/>
    <cellStyle name="Comma 7 11" xfId="91"/>
    <cellStyle name="Comma 7 12" xfId="363"/>
    <cellStyle name="Comma 7 2" xfId="29"/>
    <cellStyle name="Comma 7 2 2" xfId="137"/>
    <cellStyle name="Comma 7 2 2 2" xfId="138"/>
    <cellStyle name="Comma 7 2 2 3" xfId="139"/>
    <cellStyle name="Comma 7 2 2 4" xfId="140"/>
    <cellStyle name="Comma 7 2 3" xfId="141"/>
    <cellStyle name="Comma 7 2 4" xfId="142"/>
    <cellStyle name="Comma 7 2 5" xfId="143"/>
    <cellStyle name="Comma 7 2 6" xfId="331"/>
    <cellStyle name="Comma 7 2 7" xfId="136"/>
    <cellStyle name="Comma 7 2 8" xfId="381"/>
    <cellStyle name="Comma 7 3" xfId="62"/>
    <cellStyle name="Comma 7 3 2" xfId="145"/>
    <cellStyle name="Comma 7 3 3" xfId="146"/>
    <cellStyle name="Comma 7 3 4" xfId="147"/>
    <cellStyle name="Comma 7 3 5" xfId="144"/>
    <cellStyle name="Comma 7 4" xfId="73"/>
    <cellStyle name="Comma 7 4 2" xfId="148"/>
    <cellStyle name="Comma 7 5" xfId="149"/>
    <cellStyle name="Comma 7 6" xfId="150"/>
    <cellStyle name="Comma 7 7" xfId="135"/>
    <cellStyle name="Comma 7 8" xfId="312"/>
    <cellStyle name="Comma 7 9" xfId="341"/>
    <cellStyle name="Comma 8" xfId="31"/>
    <cellStyle name="Comma 9" xfId="41"/>
    <cellStyle name="Currency 2" xfId="42"/>
    <cellStyle name="Currency 2 2" xfId="43"/>
    <cellStyle name="Currency 3" xfId="44"/>
    <cellStyle name="Currency 4" xfId="45"/>
    <cellStyle name="head12bu" xfId="46"/>
    <cellStyle name="head14bu" xfId="47"/>
    <cellStyle name="Hyperlink 2" xfId="48"/>
    <cellStyle name="Normal" xfId="0" builtinId="0"/>
    <cellStyle name="Normal 10" xfId="9"/>
    <cellStyle name="Normal 10 10" xfId="353"/>
    <cellStyle name="Normal 10 11" xfId="90"/>
    <cellStyle name="Normal 10 12" xfId="364"/>
    <cellStyle name="Normal 10 2" xfId="28"/>
    <cellStyle name="Normal 10 2 2" xfId="153"/>
    <cellStyle name="Normal 10 2 2 2" xfId="154"/>
    <cellStyle name="Normal 10 2 2 3" xfId="155"/>
    <cellStyle name="Normal 10 2 2 4" xfId="156"/>
    <cellStyle name="Normal 10 2 3" xfId="157"/>
    <cellStyle name="Normal 10 2 4" xfId="158"/>
    <cellStyle name="Normal 10 2 5" xfId="159"/>
    <cellStyle name="Normal 10 2 6" xfId="330"/>
    <cellStyle name="Normal 10 2 7" xfId="152"/>
    <cellStyle name="Normal 10 2 8" xfId="380"/>
    <cellStyle name="Normal 10 3" xfId="63"/>
    <cellStyle name="Normal 10 3 2" xfId="161"/>
    <cellStyle name="Normal 10 3 3" xfId="162"/>
    <cellStyle name="Normal 10 3 4" xfId="163"/>
    <cellStyle name="Normal 10 3 5" xfId="160"/>
    <cellStyle name="Normal 10 4" xfId="74"/>
    <cellStyle name="Normal 10 4 2" xfId="164"/>
    <cellStyle name="Normal 10 5" xfId="165"/>
    <cellStyle name="Normal 10 6" xfId="166"/>
    <cellStyle name="Normal 10 7" xfId="151"/>
    <cellStyle name="Normal 10 8" xfId="313"/>
    <cellStyle name="Normal 10 9" xfId="342"/>
    <cellStyle name="Normal 11" xfId="18"/>
    <cellStyle name="Normal 11 2" xfId="57"/>
    <cellStyle name="Normal 11 2 2" xfId="337"/>
    <cellStyle name="Normal 11 2 3" xfId="167"/>
    <cellStyle name="Normal 11 3" xfId="320"/>
    <cellStyle name="Normal 12" xfId="97"/>
    <cellStyle name="Normal 12 2" xfId="168"/>
    <cellStyle name="Normal 13" xfId="169"/>
    <cellStyle name="Normal 13 2" xfId="170"/>
    <cellStyle name="Normal 13 3" xfId="171"/>
    <cellStyle name="Normal 13 4" xfId="172"/>
    <cellStyle name="Normal 14" xfId="173"/>
    <cellStyle name="Normal 14 2" xfId="174"/>
    <cellStyle name="Normal 14 3" xfId="175"/>
    <cellStyle name="Normal 14 4" xfId="176"/>
    <cellStyle name="Normal 15" xfId="177"/>
    <cellStyle name="Normal 15 2" xfId="178"/>
    <cellStyle name="Normal 15 3" xfId="179"/>
    <cellStyle name="Normal 15 4" xfId="180"/>
    <cellStyle name="Normal 16" xfId="181"/>
    <cellStyle name="Normal 16 2" xfId="182"/>
    <cellStyle name="Normal 16 3" xfId="183"/>
    <cellStyle name="Normal 16 4" xfId="184"/>
    <cellStyle name="Normal 17" xfId="185"/>
    <cellStyle name="Normal 17 2" xfId="186"/>
    <cellStyle name="Normal 17 3" xfId="187"/>
    <cellStyle name="Normal 17 4" xfId="188"/>
    <cellStyle name="Normal 18" xfId="189"/>
    <cellStyle name="Normal 18 2" xfId="190"/>
    <cellStyle name="Normal 18 3" xfId="191"/>
    <cellStyle name="Normal 18 4" xfId="192"/>
    <cellStyle name="Normal 19" xfId="193"/>
    <cellStyle name="Normal 19 2" xfId="194"/>
    <cellStyle name="Normal 19 3" xfId="195"/>
    <cellStyle name="Normal 19 4" xfId="196"/>
    <cellStyle name="Normal 2" xfId="2"/>
    <cellStyle name="Normal 2 10" xfId="197"/>
    <cellStyle name="Normal 2 11" xfId="198"/>
    <cellStyle name="Normal 2 12" xfId="199"/>
    <cellStyle name="Normal 2 13" xfId="200"/>
    <cellStyle name="Normal 2 14" xfId="201"/>
    <cellStyle name="Normal 2 15" xfId="202"/>
    <cellStyle name="Normal 2 16" xfId="203"/>
    <cellStyle name="Normal 2 17" xfId="204"/>
    <cellStyle name="Normal 2 18" xfId="205"/>
    <cellStyle name="Normal 2 19" xfId="206"/>
    <cellStyle name="Normal 2 2" xfId="10"/>
    <cellStyle name="Normal 2 2 2" xfId="24"/>
    <cellStyle name="Normal 2 2 2 2" xfId="326"/>
    <cellStyle name="Normal 2 2 2 3" xfId="207"/>
    <cellStyle name="Normal 2 2 2 4" xfId="376"/>
    <cellStyle name="Normal 2 2 3" xfId="64"/>
    <cellStyle name="Normal 2 2 3 2" xfId="314"/>
    <cellStyle name="Normal 2 2 4" xfId="75"/>
    <cellStyle name="Normal 2 2 4 2" xfId="343"/>
    <cellStyle name="Normal 2 2 5" xfId="354"/>
    <cellStyle name="Normal 2 2 6" xfId="86"/>
    <cellStyle name="Normal 2 2 7" xfId="365"/>
    <cellStyle name="Normal 2 20" xfId="208"/>
    <cellStyle name="Normal 2 21" xfId="209"/>
    <cellStyle name="Normal 2 22" xfId="210"/>
    <cellStyle name="Normal 2 23" xfId="211"/>
    <cellStyle name="Normal 2 24" xfId="212"/>
    <cellStyle name="Normal 2 3" xfId="49"/>
    <cellStyle name="Normal 2 4" xfId="213"/>
    <cellStyle name="Normal 2 5" xfId="214"/>
    <cellStyle name="Normal 2 6" xfId="215"/>
    <cellStyle name="Normal 2 7" xfId="216"/>
    <cellStyle name="Normal 2 8" xfId="217"/>
    <cellStyle name="Normal 2 9" xfId="218"/>
    <cellStyle name="Normal 20" xfId="219"/>
    <cellStyle name="Normal 20 2" xfId="220"/>
    <cellStyle name="Normal 20 3" xfId="221"/>
    <cellStyle name="Normal 20 4" xfId="222"/>
    <cellStyle name="Normal 21" xfId="223"/>
    <cellStyle name="Normal 21 2" xfId="224"/>
    <cellStyle name="Normal 21 3" xfId="225"/>
    <cellStyle name="Normal 21 4" xfId="226"/>
    <cellStyle name="Normal 22" xfId="227"/>
    <cellStyle name="Normal 22 2" xfId="228"/>
    <cellStyle name="Normal 22 3" xfId="229"/>
    <cellStyle name="Normal 22 4" xfId="230"/>
    <cellStyle name="Normal 23" xfId="231"/>
    <cellStyle name="Normal 23 2" xfId="232"/>
    <cellStyle name="Normal 23 3" xfId="233"/>
    <cellStyle name="Normal 23 4" xfId="234"/>
    <cellStyle name="Normal 24" xfId="235"/>
    <cellStyle name="Normal 24 2" xfId="236"/>
    <cellStyle name="Normal 24 3" xfId="237"/>
    <cellStyle name="Normal 24 4" xfId="238"/>
    <cellStyle name="Normal 3" xfId="11"/>
    <cellStyle name="Normal 3 2" xfId="50"/>
    <cellStyle name="Normal 3 3" xfId="51"/>
    <cellStyle name="Normal 3 3 2" xfId="334"/>
    <cellStyle name="Normal 3 3 3" xfId="94"/>
    <cellStyle name="Normal 3 3 4" xfId="384"/>
    <cellStyle name="Normal 3 4" xfId="239"/>
    <cellStyle name="Normal 4" xfId="12"/>
    <cellStyle name="Normal 4 2" xfId="52"/>
    <cellStyle name="Normal 4 2 2" xfId="241"/>
    <cellStyle name="Normal 4 3" xfId="20"/>
    <cellStyle name="Normal 4 3 2" xfId="322"/>
    <cellStyle name="Normal 4 3 3" xfId="240"/>
    <cellStyle name="Normal 4 3 4" xfId="372"/>
    <cellStyle name="Normal 4 4" xfId="65"/>
    <cellStyle name="Normal 4 4 2" xfId="315"/>
    <cellStyle name="Normal 4 5" xfId="76"/>
    <cellStyle name="Normal 4 5 2" xfId="344"/>
    <cellStyle name="Normal 4 6" xfId="355"/>
    <cellStyle name="Normal 4 7" xfId="82"/>
    <cellStyle name="Normal 4 8" xfId="366"/>
    <cellStyle name="Normal 5" xfId="13"/>
    <cellStyle name="Normal 5 2" xfId="53"/>
    <cellStyle name="Normal 5 2 2" xfId="243"/>
    <cellStyle name="Normal 5 2 3" xfId="335"/>
    <cellStyle name="Normal 5 2 4" xfId="95"/>
    <cellStyle name="Normal 5 2 5" xfId="385"/>
    <cellStyle name="Normal 5 3" xfId="21"/>
    <cellStyle name="Normal 5 3 2" xfId="323"/>
    <cellStyle name="Normal 5 3 3" xfId="242"/>
    <cellStyle name="Normal 5 3 4" xfId="373"/>
    <cellStyle name="Normal 5 4" xfId="66"/>
    <cellStyle name="Normal 5 4 2" xfId="316"/>
    <cellStyle name="Normal 5 5" xfId="77"/>
    <cellStyle name="Normal 5 5 2" xfId="345"/>
    <cellStyle name="Normal 5 6" xfId="356"/>
    <cellStyle name="Normal 5 7" xfId="83"/>
    <cellStyle name="Normal 5 8" xfId="367"/>
    <cellStyle name="Normal 6" xfId="14"/>
    <cellStyle name="Normal 6 2" xfId="22"/>
    <cellStyle name="Normal 6 2 2" xfId="324"/>
    <cellStyle name="Normal 6 2 3" xfId="244"/>
    <cellStyle name="Normal 6 2 4" xfId="374"/>
    <cellStyle name="Normal 6 3" xfId="67"/>
    <cellStyle name="Normal 6 3 2" xfId="317"/>
    <cellStyle name="Normal 6 4" xfId="78"/>
    <cellStyle name="Normal 6 4 2" xfId="346"/>
    <cellStyle name="Normal 6 5" xfId="357"/>
    <cellStyle name="Normal 6 6" xfId="84"/>
    <cellStyle name="Normal 6 7" xfId="368"/>
    <cellStyle name="Normal 7" xfId="15"/>
    <cellStyle name="Normal 7 2" xfId="246"/>
    <cellStyle name="Normal 7 2 2" xfId="247"/>
    <cellStyle name="Normal 7 2 2 2" xfId="248"/>
    <cellStyle name="Normal 7 2 2 2 2" xfId="249"/>
    <cellStyle name="Normal 7 2 2 2 3" xfId="250"/>
    <cellStyle name="Normal 7 2 2 2 4" xfId="251"/>
    <cellStyle name="Normal 7 2 2 3" xfId="252"/>
    <cellStyle name="Normal 7 2 2 4" xfId="253"/>
    <cellStyle name="Normal 7 2 2 5" xfId="254"/>
    <cellStyle name="Normal 7 2 3" xfId="255"/>
    <cellStyle name="Normal 7 2 3 2" xfId="256"/>
    <cellStyle name="Normal 7 2 3 3" xfId="257"/>
    <cellStyle name="Normal 7 2 3 4" xfId="258"/>
    <cellStyle name="Normal 7 2 4" xfId="259"/>
    <cellStyle name="Normal 7 2 5" xfId="260"/>
    <cellStyle name="Normal 7 2 6" xfId="261"/>
    <cellStyle name="Normal 7 3" xfId="262"/>
    <cellStyle name="Normal 7 3 2" xfId="263"/>
    <cellStyle name="Normal 7 3 2 2" xfId="264"/>
    <cellStyle name="Normal 7 3 2 3" xfId="265"/>
    <cellStyle name="Normal 7 3 2 4" xfId="266"/>
    <cellStyle name="Normal 7 3 3" xfId="267"/>
    <cellStyle name="Normal 7 3 4" xfId="268"/>
    <cellStyle name="Normal 7 3 5" xfId="269"/>
    <cellStyle name="Normal 7 4" xfId="270"/>
    <cellStyle name="Normal 7 4 2" xfId="271"/>
    <cellStyle name="Normal 7 4 3" xfId="272"/>
    <cellStyle name="Normal 7 4 4" xfId="273"/>
    <cellStyle name="Normal 7 5" xfId="274"/>
    <cellStyle name="Normal 7 6" xfId="275"/>
    <cellStyle name="Normal 7 7" xfId="276"/>
    <cellStyle name="Normal 7 8" xfId="245"/>
    <cellStyle name="Normal 8" xfId="16"/>
    <cellStyle name="Normal 8 10" xfId="358"/>
    <cellStyle name="Normal 8 11" xfId="87"/>
    <cellStyle name="Normal 8 12" xfId="369"/>
    <cellStyle name="Normal 8 2" xfId="25"/>
    <cellStyle name="Normal 8 2 2" xfId="279"/>
    <cellStyle name="Normal 8 2 2 2" xfId="280"/>
    <cellStyle name="Normal 8 2 2 3" xfId="281"/>
    <cellStyle name="Normal 8 2 2 4" xfId="282"/>
    <cellStyle name="Normal 8 2 3" xfId="283"/>
    <cellStyle name="Normal 8 2 4" xfId="284"/>
    <cellStyle name="Normal 8 2 5" xfId="285"/>
    <cellStyle name="Normal 8 2 6" xfId="327"/>
    <cellStyle name="Normal 8 2 7" xfId="278"/>
    <cellStyle name="Normal 8 2 8" xfId="377"/>
    <cellStyle name="Normal 8 3" xfId="68"/>
    <cellStyle name="Normal 8 3 2" xfId="287"/>
    <cellStyle name="Normal 8 3 3" xfId="288"/>
    <cellStyle name="Normal 8 3 4" xfId="289"/>
    <cellStyle name="Normal 8 3 5" xfId="286"/>
    <cellStyle name="Normal 8 4" xfId="79"/>
    <cellStyle name="Normal 8 4 2" xfId="290"/>
    <cellStyle name="Normal 8 5" xfId="291"/>
    <cellStyle name="Normal 8 6" xfId="292"/>
    <cellStyle name="Normal 8 7" xfId="277"/>
    <cellStyle name="Normal 8 8" xfId="318"/>
    <cellStyle name="Normal 8 9" xfId="347"/>
    <cellStyle name="Normal 9" xfId="17"/>
    <cellStyle name="Normal 9 10" xfId="359"/>
    <cellStyle name="Normal 9 11" xfId="89"/>
    <cellStyle name="Normal 9 12" xfId="370"/>
    <cellStyle name="Normal 9 2" xfId="54"/>
    <cellStyle name="Normal 9 2 2" xfId="295"/>
    <cellStyle name="Normal 9 2 2 2" xfId="296"/>
    <cellStyle name="Normal 9 2 2 3" xfId="297"/>
    <cellStyle name="Normal 9 2 2 4" xfId="298"/>
    <cellStyle name="Normal 9 2 3" xfId="299"/>
    <cellStyle name="Normal 9 2 4" xfId="300"/>
    <cellStyle name="Normal 9 2 5" xfId="301"/>
    <cellStyle name="Normal 9 2 6" xfId="294"/>
    <cellStyle name="Normal 9 2 7" xfId="336"/>
    <cellStyle name="Normal 9 2 8" xfId="96"/>
    <cellStyle name="Normal 9 2 9" xfId="386"/>
    <cellStyle name="Normal 9 3" xfId="27"/>
    <cellStyle name="Normal 9 3 2" xfId="303"/>
    <cellStyle name="Normal 9 3 3" xfId="304"/>
    <cellStyle name="Normal 9 3 4" xfId="305"/>
    <cellStyle name="Normal 9 3 5" xfId="329"/>
    <cellStyle name="Normal 9 3 6" xfId="302"/>
    <cellStyle name="Normal 9 3 7" xfId="379"/>
    <cellStyle name="Normal 9 4" xfId="69"/>
    <cellStyle name="Normal 9 4 2" xfId="306"/>
    <cellStyle name="Normal 9 5" xfId="80"/>
    <cellStyle name="Normal 9 5 2" xfId="307"/>
    <cellStyle name="Normal 9 6" xfId="308"/>
    <cellStyle name="Normal 9 7" xfId="293"/>
    <cellStyle name="Normal 9 8" xfId="319"/>
    <cellStyle name="Normal 9 9" xfId="348"/>
    <cellStyle name="Percent 2" xfId="55"/>
  </cellStyles>
  <dxfs count="0"/>
  <tableStyles count="0" defaultTableStyle="TableStyleMedium2" defaultPivotStyle="PivotStyleLight16"/>
  <colors>
    <mruColors>
      <color rgb="FFD3D3D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20" zoomScalePageLayoutView="40" workbookViewId="0">
      <selection activeCell="E18" sqref="E18"/>
    </sheetView>
  </sheetViews>
  <sheetFormatPr defaultColWidth="5.7109375" defaultRowHeight="13.5" x14ac:dyDescent="0.2"/>
  <cols>
    <col min="1" max="1" width="3.7109375" style="59" customWidth="1"/>
    <col min="2" max="2" width="46.85546875" style="59" customWidth="1"/>
    <col min="3" max="3" width="19.5703125" style="59" customWidth="1"/>
    <col min="4" max="5" width="19.5703125" customWidth="1"/>
    <col min="6" max="6" width="8.42578125" style="59" bestFit="1" customWidth="1"/>
    <col min="7" max="7" width="7.42578125" style="59" bestFit="1" customWidth="1"/>
    <col min="8" max="12" width="5.7109375" style="59"/>
    <col min="13" max="13" width="6" style="59" bestFit="1" customWidth="1"/>
    <col min="14" max="16384" width="5.7109375" style="59"/>
  </cols>
  <sheetData>
    <row r="1" spans="1:8" ht="20.25" x14ac:dyDescent="0.3">
      <c r="A1" s="58"/>
      <c r="B1" s="297" t="s">
        <v>0</v>
      </c>
      <c r="C1" s="297"/>
      <c r="D1" s="297"/>
      <c r="E1" s="297"/>
    </row>
    <row r="2" spans="1:8" ht="20.25" x14ac:dyDescent="0.3">
      <c r="A2" s="58"/>
      <c r="B2" s="297" t="s">
        <v>109</v>
      </c>
      <c r="C2" s="297"/>
      <c r="D2" s="297"/>
      <c r="E2" s="297"/>
    </row>
    <row r="3" spans="1:8" ht="19.5" x14ac:dyDescent="0.35">
      <c r="A3" s="58"/>
      <c r="B3" s="298" t="s">
        <v>157</v>
      </c>
      <c r="C3" s="298"/>
      <c r="D3" s="298"/>
      <c r="E3" s="298"/>
    </row>
    <row r="4" spans="1:8" ht="20.25" x14ac:dyDescent="0.3">
      <c r="B4" s="26"/>
      <c r="C4" s="179"/>
      <c r="D4" s="59"/>
      <c r="E4" s="59"/>
    </row>
    <row r="5" spans="1:8" ht="20.25" x14ac:dyDescent="0.3">
      <c r="B5" s="26"/>
      <c r="C5" s="179"/>
      <c r="D5" s="142"/>
      <c r="E5" s="142"/>
    </row>
    <row r="6" spans="1:8" s="62" customFormat="1" ht="15.75" x14ac:dyDescent="0.25">
      <c r="B6" s="187" t="s">
        <v>74</v>
      </c>
      <c r="C6" s="188"/>
      <c r="D6" s="255" t="s">
        <v>158</v>
      </c>
      <c r="E6" s="255" t="s">
        <v>140</v>
      </c>
    </row>
    <row r="7" spans="1:8" s="62" customFormat="1" ht="15.75" x14ac:dyDescent="0.25">
      <c r="A7" s="187"/>
      <c r="B7" s="191"/>
      <c r="C7" s="60"/>
      <c r="D7" s="61"/>
      <c r="E7" s="238"/>
    </row>
    <row r="8" spans="1:8" s="62" customFormat="1" ht="15.75" x14ac:dyDescent="0.25">
      <c r="B8" s="63"/>
      <c r="C8" s="63"/>
      <c r="D8" s="64" t="s">
        <v>3</v>
      </c>
      <c r="E8" s="239" t="s">
        <v>3</v>
      </c>
    </row>
    <row r="9" spans="1:8" s="68" customFormat="1" ht="15" x14ac:dyDescent="0.25">
      <c r="A9" s="65"/>
      <c r="B9" s="66" t="s">
        <v>17</v>
      </c>
      <c r="C9" s="66"/>
      <c r="D9" s="67"/>
      <c r="E9" s="240"/>
    </row>
    <row r="10" spans="1:8" s="71" customFormat="1" ht="12.75" x14ac:dyDescent="0.2">
      <c r="A10" s="69"/>
      <c r="B10" s="70" t="s">
        <v>149</v>
      </c>
      <c r="C10" s="70"/>
      <c r="D10" s="224">
        <v>53706</v>
      </c>
      <c r="E10" s="224">
        <f>58305+5909</f>
        <v>64214</v>
      </c>
      <c r="F10" s="177"/>
      <c r="H10" s="22"/>
    </row>
    <row r="11" spans="1:8" s="71" customFormat="1" ht="12.75" x14ac:dyDescent="0.2">
      <c r="B11" s="70" t="s">
        <v>19</v>
      </c>
      <c r="C11" s="70"/>
      <c r="D11" s="224">
        <v>55016</v>
      </c>
      <c r="E11" s="224">
        <f>47747+870-5909-1279</f>
        <v>41429</v>
      </c>
      <c r="F11" s="177"/>
      <c r="H11" s="22"/>
    </row>
    <row r="12" spans="1:8" s="71" customFormat="1" ht="12.75" x14ac:dyDescent="0.2">
      <c r="A12" s="72"/>
      <c r="B12" s="241" t="s">
        <v>159</v>
      </c>
      <c r="C12" s="70"/>
      <c r="D12" s="224">
        <v>38551</v>
      </c>
      <c r="E12" s="224">
        <v>39529</v>
      </c>
      <c r="F12" s="177"/>
      <c r="H12" s="22"/>
    </row>
    <row r="13" spans="1:8" s="71" customFormat="1" ht="12.75" x14ac:dyDescent="0.2">
      <c r="A13" s="72"/>
      <c r="B13" s="241" t="s">
        <v>160</v>
      </c>
      <c r="C13" s="70"/>
      <c r="D13" s="224">
        <v>45180</v>
      </c>
      <c r="E13" s="224">
        <v>45276</v>
      </c>
      <c r="F13" s="177"/>
      <c r="G13" s="177"/>
      <c r="H13" s="22"/>
    </row>
    <row r="14" spans="1:8" s="71" customFormat="1" ht="12.75" x14ac:dyDescent="0.2">
      <c r="A14" s="72"/>
      <c r="B14" s="241" t="s">
        <v>178</v>
      </c>
      <c r="C14" s="70"/>
      <c r="D14" s="265">
        <v>2000000</v>
      </c>
      <c r="E14" s="224">
        <v>2005167</v>
      </c>
      <c r="F14" s="177"/>
    </row>
    <row r="15" spans="1:8" s="71" customFormat="1" ht="15" x14ac:dyDescent="0.25">
      <c r="B15" s="73" t="s">
        <v>20</v>
      </c>
      <c r="C15" s="73"/>
      <c r="D15" s="74">
        <f>SUM(D10:D14)</f>
        <v>2192453</v>
      </c>
      <c r="E15" s="242">
        <f>SUM(E10:E14)</f>
        <v>2195615</v>
      </c>
      <c r="F15" s="177"/>
    </row>
    <row r="16" spans="1:8" s="68" customFormat="1" ht="15" x14ac:dyDescent="0.25">
      <c r="A16" s="65"/>
      <c r="B16" s="75"/>
      <c r="C16" s="75"/>
      <c r="D16" s="139"/>
      <c r="E16" s="252"/>
      <c r="F16" s="177"/>
    </row>
    <row r="17" spans="1:7" s="71" customFormat="1" ht="15" x14ac:dyDescent="0.25">
      <c r="B17" s="76" t="s">
        <v>21</v>
      </c>
      <c r="C17" s="76"/>
      <c r="D17" s="140"/>
      <c r="E17" s="253"/>
      <c r="F17" s="177"/>
    </row>
    <row r="18" spans="1:7" s="71" customFormat="1" ht="12.75" x14ac:dyDescent="0.2">
      <c r="A18" s="69"/>
      <c r="B18" s="241" t="s">
        <v>180</v>
      </c>
      <c r="C18" s="70"/>
      <c r="D18" s="224">
        <f>34627-3</f>
        <v>34624</v>
      </c>
      <c r="E18" s="224">
        <f>36786+870+3-1-1279+885</f>
        <v>37264</v>
      </c>
      <c r="F18" s="177"/>
    </row>
    <row r="19" spans="1:7" s="71" customFormat="1" ht="12.75" x14ac:dyDescent="0.2">
      <c r="A19" s="69"/>
      <c r="B19" s="241" t="s">
        <v>22</v>
      </c>
      <c r="C19" s="70"/>
      <c r="D19" s="224">
        <v>530</v>
      </c>
      <c r="E19" s="224">
        <v>0</v>
      </c>
      <c r="F19" s="177"/>
    </row>
    <row r="20" spans="1:7" s="71" customFormat="1" ht="12.75" x14ac:dyDescent="0.2">
      <c r="A20" s="69"/>
      <c r="B20" s="241" t="s">
        <v>181</v>
      </c>
      <c r="C20" s="70"/>
      <c r="D20" s="224">
        <f>2307-885</f>
        <v>1422</v>
      </c>
      <c r="E20" s="224">
        <f>2307-885</f>
        <v>1422</v>
      </c>
      <c r="F20" s="177"/>
    </row>
    <row r="21" spans="1:7" s="71" customFormat="1" ht="12.75" x14ac:dyDescent="0.2">
      <c r="A21" s="69"/>
      <c r="B21" s="77" t="s">
        <v>182</v>
      </c>
      <c r="C21" s="77"/>
      <c r="D21" s="224">
        <v>120000</v>
      </c>
      <c r="E21" s="224">
        <v>120000</v>
      </c>
      <c r="F21" s="177"/>
    </row>
    <row r="22" spans="1:7" s="71" customFormat="1" ht="12.75" x14ac:dyDescent="0.2">
      <c r="A22" s="69"/>
      <c r="B22" s="241" t="s">
        <v>161</v>
      </c>
      <c r="C22" s="70"/>
      <c r="D22" s="224">
        <v>28166</v>
      </c>
      <c r="E22" s="224">
        <v>29229</v>
      </c>
      <c r="F22" s="177"/>
    </row>
    <row r="23" spans="1:7" s="71" customFormat="1" ht="12.75" x14ac:dyDescent="0.2">
      <c r="A23" s="72"/>
      <c r="B23" s="241" t="s">
        <v>162</v>
      </c>
      <c r="C23" s="70"/>
      <c r="D23" s="224">
        <v>97618</v>
      </c>
      <c r="E23" s="224">
        <v>96216</v>
      </c>
      <c r="F23" s="177"/>
    </row>
    <row r="24" spans="1:7" s="71" customFormat="1" ht="12.75" x14ac:dyDescent="0.2">
      <c r="A24" s="72"/>
      <c r="B24" s="241" t="s">
        <v>179</v>
      </c>
      <c r="C24" s="70"/>
      <c r="D24" s="265">
        <f>D14</f>
        <v>2000000</v>
      </c>
      <c r="E24" s="224">
        <f>E14</f>
        <v>2005167</v>
      </c>
      <c r="F24" s="177"/>
    </row>
    <row r="25" spans="1:7" s="71" customFormat="1" ht="15" x14ac:dyDescent="0.25">
      <c r="A25" s="78"/>
      <c r="B25" s="73" t="s">
        <v>23</v>
      </c>
      <c r="C25" s="73"/>
      <c r="D25" s="242">
        <f>SUM(D18:D24)</f>
        <v>2282360</v>
      </c>
      <c r="E25" s="242">
        <f>SUM(E18:E24)</f>
        <v>2289298</v>
      </c>
      <c r="F25" s="177"/>
    </row>
    <row r="26" spans="1:7" s="71" customFormat="1" ht="12.75" x14ac:dyDescent="0.2">
      <c r="A26" s="72"/>
      <c r="B26" s="77"/>
      <c r="C26" s="77"/>
      <c r="D26" s="236"/>
      <c r="E26" s="236"/>
      <c r="F26" s="177"/>
    </row>
    <row r="27" spans="1:7" s="71" customFormat="1" ht="15" x14ac:dyDescent="0.25">
      <c r="A27" s="72"/>
      <c r="B27" s="76" t="s">
        <v>24</v>
      </c>
      <c r="C27" s="76"/>
      <c r="D27" s="79">
        <f>D15-D25</f>
        <v>-89907</v>
      </c>
      <c r="E27" s="79">
        <f>E15-E25</f>
        <v>-93683</v>
      </c>
      <c r="F27" s="177"/>
    </row>
    <row r="28" spans="1:7" s="71" customFormat="1" ht="12.75" x14ac:dyDescent="0.2">
      <c r="B28" s="77"/>
      <c r="C28" s="77"/>
      <c r="D28" s="237"/>
      <c r="E28" s="237"/>
      <c r="F28" s="177"/>
      <c r="G28" s="71" t="s">
        <v>34</v>
      </c>
    </row>
    <row r="29" spans="1:7" s="71" customFormat="1" ht="15" x14ac:dyDescent="0.25">
      <c r="A29" s="72"/>
      <c r="B29" s="66" t="s">
        <v>25</v>
      </c>
      <c r="C29" s="66"/>
      <c r="D29" s="254"/>
      <c r="E29" s="254"/>
      <c r="F29" s="177"/>
    </row>
    <row r="30" spans="1:7" s="71" customFormat="1" ht="12.75" x14ac:dyDescent="0.2">
      <c r="A30" s="72"/>
      <c r="B30" s="241" t="s">
        <v>163</v>
      </c>
      <c r="C30" s="70"/>
      <c r="D30" s="224">
        <v>106182</v>
      </c>
      <c r="E30" s="224">
        <f>100795-1</f>
        <v>100794</v>
      </c>
      <c r="F30" s="177"/>
    </row>
    <row r="31" spans="1:7" s="71" customFormat="1" ht="12.75" x14ac:dyDescent="0.2">
      <c r="B31" s="70" t="s">
        <v>26</v>
      </c>
      <c r="C31" s="70"/>
      <c r="D31" s="224">
        <v>6712</v>
      </c>
      <c r="E31" s="224">
        <v>6809</v>
      </c>
      <c r="F31" s="177"/>
    </row>
    <row r="32" spans="1:7" s="71" customFormat="1" ht="15" x14ac:dyDescent="0.25">
      <c r="A32" s="69"/>
      <c r="B32" s="73" t="s">
        <v>27</v>
      </c>
      <c r="C32" s="73"/>
      <c r="D32" s="242">
        <f>SUM(D30:D31)</f>
        <v>112894</v>
      </c>
      <c r="E32" s="242">
        <f>SUM(E30:E31)</f>
        <v>107603</v>
      </c>
      <c r="F32" s="177"/>
    </row>
    <row r="33" spans="1:5" s="71" customFormat="1" ht="12.75" x14ac:dyDescent="0.2">
      <c r="B33" s="78"/>
      <c r="C33" s="78"/>
      <c r="D33" s="244"/>
      <c r="E33" s="244"/>
    </row>
    <row r="34" spans="1:5" s="71" customFormat="1" ht="15" x14ac:dyDescent="0.25">
      <c r="A34" s="69"/>
      <c r="B34" s="66" t="s">
        <v>91</v>
      </c>
      <c r="C34" s="66"/>
      <c r="D34" s="254"/>
      <c r="E34" s="254"/>
    </row>
    <row r="35" spans="1:5" s="71" customFormat="1" ht="12.75" x14ac:dyDescent="0.2">
      <c r="A35" s="69"/>
      <c r="B35" s="70" t="s">
        <v>152</v>
      </c>
      <c r="C35" s="70"/>
      <c r="D35" s="224">
        <f>+'Income Sheet'!D39</f>
        <v>12287</v>
      </c>
      <c r="E35" s="224">
        <f>3438-1-1</f>
        <v>3436</v>
      </c>
    </row>
    <row r="36" spans="1:5" s="71" customFormat="1" ht="12.75" x14ac:dyDescent="0.2">
      <c r="A36" s="69"/>
      <c r="B36" s="70" t="s">
        <v>28</v>
      </c>
      <c r="C36" s="70"/>
      <c r="D36" s="224">
        <f>+Remeasurement!B27</f>
        <v>10700</v>
      </c>
      <c r="E36" s="224">
        <f>10485-1</f>
        <v>10484</v>
      </c>
    </row>
    <row r="37" spans="1:5" s="68" customFormat="1" ht="15.75" thickBot="1" x14ac:dyDescent="0.3">
      <c r="A37" s="65"/>
      <c r="B37" s="243" t="s">
        <v>91</v>
      </c>
      <c r="C37" s="80"/>
      <c r="D37" s="48">
        <f>SUM(D35:D36)</f>
        <v>22987</v>
      </c>
      <c r="E37" s="48">
        <f>SUM(E35:E36)</f>
        <v>13920</v>
      </c>
    </row>
    <row r="38" spans="1:5" s="68" customFormat="1" ht="15.75" thickTop="1" x14ac:dyDescent="0.25">
      <c r="A38" s="65"/>
      <c r="B38" s="227"/>
      <c r="C38" s="76"/>
      <c r="D38" s="250">
        <f>+D27+D32-D37</f>
        <v>0</v>
      </c>
      <c r="E38" s="250">
        <f>+E27+E32-E37</f>
        <v>0</v>
      </c>
    </row>
    <row r="39" spans="1:5" s="68" customFormat="1" ht="15" x14ac:dyDescent="0.25">
      <c r="A39" s="65"/>
      <c r="B39" s="76"/>
      <c r="C39" s="76"/>
      <c r="D39" s="138"/>
      <c r="E39" s="138"/>
    </row>
    <row r="40" spans="1:5" s="68" customFormat="1" ht="15" x14ac:dyDescent="0.25">
      <c r="A40" s="65"/>
      <c r="B40" s="227"/>
      <c r="C40" s="76"/>
      <c r="D40" s="138"/>
      <c r="E40" s="138"/>
    </row>
    <row r="41" spans="1:5" s="68" customFormat="1" ht="15" x14ac:dyDescent="0.25">
      <c r="B41" s="78"/>
      <c r="C41" s="78"/>
      <c r="D41" s="226"/>
    </row>
    <row r="42" spans="1:5" x14ac:dyDescent="0.2">
      <c r="B42" s="20"/>
      <c r="C42" s="20"/>
      <c r="D42" s="59"/>
      <c r="E42" s="59"/>
    </row>
    <row r="43" spans="1:5" x14ac:dyDescent="0.2">
      <c r="B43" s="82"/>
      <c r="C43" s="82"/>
      <c r="D43" s="59"/>
      <c r="E43" s="59"/>
    </row>
    <row r="44" spans="1:5" ht="15.75" x14ac:dyDescent="0.25">
      <c r="B44" s="135"/>
      <c r="C44" s="135"/>
      <c r="D44" s="59"/>
      <c r="E44" s="59"/>
    </row>
    <row r="47" spans="1:5" x14ac:dyDescent="0.2">
      <c r="B47" s="180"/>
      <c r="C47" s="180"/>
      <c r="E47" s="59"/>
    </row>
    <row r="48" spans="1:5" x14ac:dyDescent="0.2">
      <c r="E48" s="59"/>
    </row>
    <row r="49" spans="4:5" x14ac:dyDescent="0.2">
      <c r="E49" s="59"/>
    </row>
    <row r="50" spans="4:5" x14ac:dyDescent="0.2">
      <c r="D50" s="59"/>
      <c r="E50" s="59"/>
    </row>
    <row r="51" spans="4:5" x14ac:dyDescent="0.2">
      <c r="D51" s="59"/>
      <c r="E51" s="59"/>
    </row>
  </sheetData>
  <mergeCells count="3">
    <mergeCell ref="B1:E1"/>
    <mergeCell ref="B2:E2"/>
    <mergeCell ref="B3:E3"/>
  </mergeCells>
  <pageMargins left="0.7" right="0.7" top="0.75" bottom="0.75" header="0.3" footer="0.3"/>
  <pageSetup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showGridLines="0" topLeftCell="A4" zoomScaleNormal="100" zoomScaleSheetLayoutView="120" zoomScalePageLayoutView="40" workbookViewId="0">
      <selection activeCell="D35" sqref="D35"/>
    </sheetView>
  </sheetViews>
  <sheetFormatPr defaultColWidth="5.7109375" defaultRowHeight="12.75" x14ac:dyDescent="0.2"/>
  <cols>
    <col min="1" max="1" width="3.7109375" style="4" customWidth="1"/>
    <col min="2" max="2" width="77.42578125" style="4" bestFit="1" customWidth="1"/>
    <col min="3" max="5" width="15.5703125" style="4" customWidth="1"/>
    <col min="6" max="6" width="6.5703125" style="4" customWidth="1"/>
    <col min="7" max="7" width="8.7109375" style="4" customWidth="1"/>
    <col min="8" max="8" width="6" style="4" customWidth="1"/>
    <col min="9" max="16384" width="5.7109375" style="4"/>
  </cols>
  <sheetData>
    <row r="1" spans="2:9" s="132" customFormat="1" ht="20.45" customHeight="1" x14ac:dyDescent="0.3">
      <c r="B1" s="299" t="s">
        <v>0</v>
      </c>
      <c r="C1" s="299"/>
      <c r="D1" s="299"/>
      <c r="E1" s="299"/>
    </row>
    <row r="2" spans="2:9" s="132" customFormat="1" ht="20.25" x14ac:dyDescent="0.3">
      <c r="B2" s="299" t="s">
        <v>93</v>
      </c>
      <c r="C2" s="299"/>
      <c r="D2" s="299"/>
      <c r="E2" s="299"/>
    </row>
    <row r="3" spans="2:9" s="132" customFormat="1" ht="21" customHeight="1" x14ac:dyDescent="0.35">
      <c r="B3" s="298" t="s">
        <v>157</v>
      </c>
      <c r="C3" s="298"/>
      <c r="D3" s="298"/>
      <c r="E3" s="298"/>
    </row>
    <row r="4" spans="2:9" s="132" customFormat="1" ht="20.25" x14ac:dyDescent="0.3">
      <c r="B4" s="268"/>
      <c r="C4" s="268"/>
      <c r="D4" s="268"/>
      <c r="E4" s="268"/>
    </row>
    <row r="5" spans="2:9" ht="13.9" customHeight="1" x14ac:dyDescent="0.2">
      <c r="B5" s="27"/>
      <c r="C5" s="27"/>
      <c r="D5" s="27"/>
      <c r="E5" s="27"/>
    </row>
    <row r="6" spans="2:9" ht="13.9" customHeight="1" x14ac:dyDescent="0.2">
      <c r="B6" s="27"/>
      <c r="C6" s="27"/>
      <c r="D6" s="27"/>
      <c r="E6" s="27"/>
    </row>
    <row r="7" spans="2:9" x14ac:dyDescent="0.2">
      <c r="B7" s="7" t="s">
        <v>166</v>
      </c>
      <c r="C7" s="256">
        <v>2018</v>
      </c>
      <c r="D7" s="256">
        <v>2018</v>
      </c>
      <c r="E7" s="256">
        <v>2017</v>
      </c>
    </row>
    <row r="8" spans="2:9" x14ac:dyDescent="0.2">
      <c r="B8" s="7"/>
      <c r="C8" s="229" t="s">
        <v>1</v>
      </c>
      <c r="D8" s="229" t="s">
        <v>2</v>
      </c>
      <c r="E8" s="229" t="s">
        <v>2</v>
      </c>
    </row>
    <row r="9" spans="2:9" x14ac:dyDescent="0.2">
      <c r="B9" s="192"/>
      <c r="C9" s="228"/>
      <c r="D9" s="228"/>
      <c r="E9" s="228"/>
    </row>
    <row r="10" spans="2:9" ht="15" x14ac:dyDescent="0.25">
      <c r="B10" s="10" t="s">
        <v>75</v>
      </c>
      <c r="C10" s="230" t="s">
        <v>3</v>
      </c>
      <c r="D10" s="230" t="s">
        <v>3</v>
      </c>
      <c r="E10" s="230" t="s">
        <v>3</v>
      </c>
    </row>
    <row r="11" spans="2:9" x14ac:dyDescent="0.2">
      <c r="B11" s="11" t="s">
        <v>4</v>
      </c>
      <c r="C11" s="269"/>
      <c r="D11" s="235">
        <v>48691</v>
      </c>
      <c r="E11" s="235">
        <v>44875</v>
      </c>
      <c r="H11" s="211"/>
    </row>
    <row r="12" spans="2:9" x14ac:dyDescent="0.2">
      <c r="B12" s="11" t="s">
        <v>164</v>
      </c>
      <c r="C12" s="269"/>
      <c r="D12" s="235">
        <v>1315</v>
      </c>
      <c r="E12" s="235">
        <v>1295</v>
      </c>
    </row>
    <row r="13" spans="2:9" x14ac:dyDescent="0.2">
      <c r="B13" s="12" t="s">
        <v>5</v>
      </c>
      <c r="C13" s="269"/>
      <c r="D13" s="278">
        <f>231+153</f>
        <v>384</v>
      </c>
      <c r="E13" s="278">
        <v>203</v>
      </c>
      <c r="F13" s="271"/>
    </row>
    <row r="14" spans="2:9" ht="15" x14ac:dyDescent="0.25">
      <c r="B14" s="183" t="s">
        <v>76</v>
      </c>
      <c r="C14" s="270">
        <f>SUM(C11:C13)</f>
        <v>0</v>
      </c>
      <c r="D14" s="279">
        <f>SUM(D11:D13)</f>
        <v>50390</v>
      </c>
      <c r="E14" s="279">
        <f>SUM(E11:E13)</f>
        <v>46373</v>
      </c>
    </row>
    <row r="15" spans="2:9" ht="15" x14ac:dyDescent="0.25">
      <c r="B15" s="223" t="s">
        <v>194</v>
      </c>
      <c r="C15" s="258">
        <v>-47332</v>
      </c>
      <c r="D15" s="280">
        <f>-61198+14006</f>
        <v>-47192</v>
      </c>
      <c r="E15" s="280">
        <v>-45236</v>
      </c>
      <c r="F15" s="225"/>
      <c r="G15" s="225"/>
      <c r="I15" s="225"/>
    </row>
    <row r="16" spans="2:9" ht="15" x14ac:dyDescent="0.25">
      <c r="B16" s="10" t="s">
        <v>120</v>
      </c>
      <c r="C16" s="276">
        <f>C14+C15</f>
        <v>-47332</v>
      </c>
      <c r="D16" s="281">
        <f>D14+D15</f>
        <v>3198</v>
      </c>
      <c r="E16" s="281">
        <f>E14+E15</f>
        <v>1137</v>
      </c>
      <c r="F16" s="225"/>
    </row>
    <row r="17" spans="2:7" ht="14.25" x14ac:dyDescent="0.2">
      <c r="B17" s="11" t="s">
        <v>78</v>
      </c>
      <c r="C17" s="276">
        <v>0</v>
      </c>
      <c r="D17" s="278">
        <v>0</v>
      </c>
      <c r="E17" s="278">
        <v>0</v>
      </c>
    </row>
    <row r="18" spans="2:7" ht="15" x14ac:dyDescent="0.25">
      <c r="B18" s="183" t="s">
        <v>143</v>
      </c>
      <c r="C18" s="277">
        <f>SUM(C16:C17)</f>
        <v>-47332</v>
      </c>
      <c r="D18" s="257">
        <f>SUM(D16:D17)</f>
        <v>3198</v>
      </c>
      <c r="E18" s="257">
        <f>SUM(E16:E17)</f>
        <v>1137</v>
      </c>
      <c r="F18" s="271"/>
    </row>
    <row r="19" spans="2:7" x14ac:dyDescent="0.2">
      <c r="B19" s="13"/>
      <c r="C19" s="14"/>
      <c r="D19" s="232"/>
      <c r="E19" s="232"/>
    </row>
    <row r="20" spans="2:7" ht="15" x14ac:dyDescent="0.25">
      <c r="B20" s="10" t="s">
        <v>147</v>
      </c>
      <c r="C20" s="14"/>
      <c r="D20" s="232"/>
      <c r="E20" s="232"/>
    </row>
    <row r="21" spans="2:7" ht="14.25" x14ac:dyDescent="0.2">
      <c r="B21" s="11" t="s">
        <v>165</v>
      </c>
      <c r="C21" s="266"/>
      <c r="D21" s="235">
        <v>14006</v>
      </c>
      <c r="E21" s="235">
        <v>0</v>
      </c>
    </row>
    <row r="22" spans="2:7" ht="14.25" x14ac:dyDescent="0.2">
      <c r="B22" s="23" t="s">
        <v>196</v>
      </c>
      <c r="C22" s="266">
        <v>0</v>
      </c>
      <c r="D22" s="235">
        <v>-14006</v>
      </c>
      <c r="E22" s="235">
        <v>0</v>
      </c>
    </row>
    <row r="23" spans="2:7" ht="15" x14ac:dyDescent="0.25">
      <c r="B23" s="183" t="s">
        <v>146</v>
      </c>
      <c r="C23" s="251">
        <f>C21+C22</f>
        <v>0</v>
      </c>
      <c r="D23" s="251">
        <f>D21+D22</f>
        <v>0</v>
      </c>
      <c r="E23" s="251">
        <f>E21+E22</f>
        <v>0</v>
      </c>
      <c r="G23" s="271"/>
    </row>
    <row r="24" spans="2:7" x14ac:dyDescent="0.2">
      <c r="B24" s="13"/>
      <c r="C24" s="14"/>
      <c r="D24" s="232"/>
      <c r="E24" s="232"/>
    </row>
    <row r="25" spans="2:7" ht="15" x14ac:dyDescent="0.25">
      <c r="B25" s="10" t="s">
        <v>7</v>
      </c>
      <c r="C25" s="14"/>
      <c r="D25" s="232"/>
      <c r="E25" s="232"/>
    </row>
    <row r="26" spans="2:7" x14ac:dyDescent="0.2">
      <c r="B26" s="11" t="s">
        <v>142</v>
      </c>
      <c r="C26" s="259">
        <v>8635</v>
      </c>
      <c r="D26" s="235">
        <v>11938</v>
      </c>
      <c r="E26" s="235">
        <v>6137</v>
      </c>
    </row>
    <row r="27" spans="2:7" x14ac:dyDescent="0.2">
      <c r="B27" s="23" t="s">
        <v>197</v>
      </c>
      <c r="C27" s="259">
        <v>-6985</v>
      </c>
      <c r="D27" s="235">
        <v>-6293</v>
      </c>
      <c r="E27" s="235">
        <v>-6137</v>
      </c>
    </row>
    <row r="28" spans="2:7" ht="15" x14ac:dyDescent="0.25">
      <c r="B28" s="183" t="s">
        <v>144</v>
      </c>
      <c r="C28" s="251">
        <f>C26+C27</f>
        <v>1650</v>
      </c>
      <c r="D28" s="251">
        <f>D26+D27</f>
        <v>5645</v>
      </c>
      <c r="E28" s="251">
        <f>E26+E27</f>
        <v>0</v>
      </c>
    </row>
    <row r="29" spans="2:7" x14ac:dyDescent="0.2">
      <c r="B29" s="13"/>
      <c r="C29" s="14"/>
      <c r="D29" s="232"/>
      <c r="E29" s="232"/>
    </row>
    <row r="30" spans="2:7" ht="15" x14ac:dyDescent="0.25">
      <c r="B30" s="10" t="s">
        <v>6</v>
      </c>
      <c r="C30" s="14"/>
      <c r="D30" s="232"/>
      <c r="E30" s="232"/>
    </row>
    <row r="31" spans="2:7" x14ac:dyDescent="0.2">
      <c r="B31" s="12" t="s">
        <v>141</v>
      </c>
      <c r="C31" s="267"/>
      <c r="D31" s="235">
        <v>1139</v>
      </c>
      <c r="E31" s="235">
        <v>664</v>
      </c>
    </row>
    <row r="32" spans="2:7" x14ac:dyDescent="0.2">
      <c r="B32" s="23" t="s">
        <v>198</v>
      </c>
      <c r="C32" s="267">
        <f>-71-1736</f>
        <v>-1807</v>
      </c>
      <c r="D32" s="235">
        <f>-1131</f>
        <v>-1131</v>
      </c>
      <c r="E32" s="235">
        <v>-702</v>
      </c>
    </row>
    <row r="33" spans="1:7" ht="15" x14ac:dyDescent="0.25">
      <c r="B33" s="183" t="s">
        <v>145</v>
      </c>
      <c r="C33" s="251">
        <f>C31+C32</f>
        <v>-1807</v>
      </c>
      <c r="D33" s="251">
        <f>D31+D32</f>
        <v>8</v>
      </c>
      <c r="E33" s="251">
        <f>E31+E32</f>
        <v>-38</v>
      </c>
    </row>
    <row r="34" spans="1:7" x14ac:dyDescent="0.2">
      <c r="B34" s="13"/>
      <c r="C34" s="14"/>
      <c r="D34" s="232"/>
      <c r="E34" s="232"/>
    </row>
    <row r="35" spans="1:7" ht="15" x14ac:dyDescent="0.25">
      <c r="B35" s="15" t="s">
        <v>153</v>
      </c>
      <c r="C35" s="231">
        <f>C18+C23+C28+C33</f>
        <v>-47489</v>
      </c>
      <c r="D35" s="231">
        <f>D18+D23+D28+D33</f>
        <v>8851</v>
      </c>
      <c r="E35" s="231">
        <f>E18+E23+E28+E33</f>
        <v>1099</v>
      </c>
      <c r="F35" s="225"/>
      <c r="G35" s="225"/>
    </row>
    <row r="36" spans="1:7" ht="15" x14ac:dyDescent="0.25">
      <c r="B36" s="15"/>
      <c r="C36" s="16"/>
      <c r="D36" s="250"/>
      <c r="E36" s="250"/>
    </row>
    <row r="37" spans="1:7" x14ac:dyDescent="0.2">
      <c r="B37" s="11" t="s">
        <v>118</v>
      </c>
      <c r="C37" s="260">
        <v>3436</v>
      </c>
      <c r="D37" s="282">
        <v>3436</v>
      </c>
      <c r="E37" s="282">
        <v>6582</v>
      </c>
    </row>
    <row r="38" spans="1:7" ht="15" x14ac:dyDescent="0.25">
      <c r="B38" s="15"/>
      <c r="C38" s="17"/>
      <c r="D38" s="235"/>
      <c r="E38" s="235"/>
    </row>
    <row r="39" spans="1:7" ht="15.75" thickBot="1" x14ac:dyDescent="0.3">
      <c r="B39" s="18" t="s">
        <v>119</v>
      </c>
      <c r="C39" s="206">
        <f>SUM(C35:C37)</f>
        <v>-44053</v>
      </c>
      <c r="D39" s="206">
        <f>SUM(D35:D38)</f>
        <v>12287</v>
      </c>
      <c r="E39" s="206">
        <f>SUM(E35:E38)</f>
        <v>7681</v>
      </c>
    </row>
    <row r="40" spans="1:7" s="133" customFormat="1" ht="15" thickTop="1" x14ac:dyDescent="0.2">
      <c r="A40" s="4"/>
      <c r="B40" s="4"/>
      <c r="C40" s="4"/>
      <c r="D40" s="225"/>
      <c r="E40" s="225"/>
    </row>
    <row r="41" spans="1:7" s="133" customFormat="1" ht="16.5" x14ac:dyDescent="0.2">
      <c r="A41" s="19"/>
      <c r="B41" s="227"/>
      <c r="C41" s="21"/>
      <c r="D41" s="224"/>
      <c r="E41" s="224"/>
      <c r="F41" s="224"/>
    </row>
    <row r="42" spans="1:7" s="133" customFormat="1" ht="14.25" x14ac:dyDescent="0.2">
      <c r="A42" s="4"/>
      <c r="B42" s="4"/>
      <c r="C42" s="4"/>
      <c r="D42" s="53"/>
      <c r="E42" s="134"/>
    </row>
  </sheetData>
  <mergeCells count="3">
    <mergeCell ref="B1:E1"/>
    <mergeCell ref="B2:E2"/>
    <mergeCell ref="B3:E3"/>
  </mergeCells>
  <printOptions horizontalCentered="1"/>
  <pageMargins left="0" right="0" top="0.5" bottom="0.5" header="0.5" footer="0.25"/>
  <pageSetup scale="81"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1"/>
  <sheetViews>
    <sheetView showGridLines="0" zoomScaleNormal="100" zoomScaleSheetLayoutView="50" zoomScalePageLayoutView="40" workbookViewId="0">
      <selection activeCell="B20" sqref="B20"/>
    </sheetView>
  </sheetViews>
  <sheetFormatPr defaultRowHeight="12.75" x14ac:dyDescent="0.2"/>
  <cols>
    <col min="1" max="1" width="79" customWidth="1"/>
    <col min="2" max="2" width="15.5703125" customWidth="1"/>
    <col min="3" max="3" width="21.140625" customWidth="1"/>
    <col min="4" max="5" width="11.42578125" customWidth="1"/>
  </cols>
  <sheetData>
    <row r="1" spans="1:4" ht="20.25" x14ac:dyDescent="0.3">
      <c r="A1" s="300" t="s">
        <v>0</v>
      </c>
      <c r="B1" s="300"/>
      <c r="C1" s="300"/>
      <c r="D1" s="175"/>
    </row>
    <row r="2" spans="1:4" ht="20.25" x14ac:dyDescent="0.3">
      <c r="A2" s="300" t="s">
        <v>29</v>
      </c>
      <c r="B2" s="300"/>
      <c r="C2" s="300"/>
      <c r="D2" s="175"/>
    </row>
    <row r="3" spans="1:4" ht="19.5" x14ac:dyDescent="0.35">
      <c r="A3" s="298" t="s">
        <v>157</v>
      </c>
      <c r="B3" s="298"/>
      <c r="C3" s="298"/>
      <c r="D3" s="298"/>
    </row>
    <row r="4" spans="1:4" x14ac:dyDescent="0.2">
      <c r="A4" s="3"/>
      <c r="B4" s="3"/>
      <c r="C4" s="3"/>
      <c r="D4" s="3"/>
    </row>
    <row r="5" spans="1:4" x14ac:dyDescent="0.2">
      <c r="A5" s="3"/>
      <c r="B5" s="3"/>
      <c r="C5" s="3"/>
      <c r="D5" s="3"/>
    </row>
    <row r="6" spans="1:4" x14ac:dyDescent="0.2">
      <c r="A6" s="28"/>
      <c r="B6" s="28"/>
      <c r="C6" s="28"/>
      <c r="D6" s="28"/>
    </row>
    <row r="7" spans="1:4" x14ac:dyDescent="0.2">
      <c r="A7" s="30"/>
      <c r="B7" s="30"/>
      <c r="C7" s="83"/>
      <c r="D7" s="31"/>
    </row>
    <row r="8" spans="1:4" x14ac:dyDescent="0.2">
      <c r="A8" s="7" t="s">
        <v>166</v>
      </c>
      <c r="B8" s="8">
        <v>2018</v>
      </c>
      <c r="C8" s="229">
        <v>2017</v>
      </c>
      <c r="D8" s="9"/>
    </row>
    <row r="9" spans="1:4" x14ac:dyDescent="0.2">
      <c r="A9" s="7"/>
      <c r="B9" s="8" t="s">
        <v>2</v>
      </c>
      <c r="C9" s="229" t="s">
        <v>2</v>
      </c>
      <c r="D9" s="9"/>
    </row>
    <row r="10" spans="1:4" x14ac:dyDescent="0.2">
      <c r="A10" s="193"/>
      <c r="B10" s="84"/>
      <c r="C10" s="245"/>
      <c r="D10" s="9"/>
    </row>
    <row r="11" spans="1:4" x14ac:dyDescent="0.2">
      <c r="A11" s="2"/>
      <c r="B11" s="32" t="s">
        <v>3</v>
      </c>
      <c r="C11" s="233" t="s">
        <v>3</v>
      </c>
      <c r="D11" s="32"/>
    </row>
    <row r="12" spans="1:4" x14ac:dyDescent="0.2">
      <c r="A12" s="2"/>
      <c r="B12" s="32"/>
      <c r="C12" s="233"/>
      <c r="D12" s="32"/>
    </row>
    <row r="13" spans="1:4" x14ac:dyDescent="0.2">
      <c r="A13" s="46" t="s">
        <v>53</v>
      </c>
      <c r="B13" s="232">
        <v>10484</v>
      </c>
      <c r="C13" s="232">
        <v>7906</v>
      </c>
      <c r="D13" s="24"/>
    </row>
    <row r="14" spans="1:4" x14ac:dyDescent="0.2">
      <c r="A14" s="37"/>
      <c r="B14" s="232"/>
      <c r="C14" s="232"/>
      <c r="D14" s="32"/>
    </row>
    <row r="15" spans="1:4" x14ac:dyDescent="0.2">
      <c r="A15" s="46" t="s">
        <v>54</v>
      </c>
      <c r="B15" s="234"/>
      <c r="C15" s="234"/>
      <c r="D15" s="85"/>
    </row>
    <row r="16" spans="1:4" x14ac:dyDescent="0.2">
      <c r="A16" s="37" t="s">
        <v>30</v>
      </c>
      <c r="B16" s="235">
        <v>386</v>
      </c>
      <c r="C16" s="235">
        <v>0</v>
      </c>
      <c r="D16" s="85"/>
    </row>
    <row r="17" spans="1:5" x14ac:dyDescent="0.2">
      <c r="A17" s="37" t="s">
        <v>31</v>
      </c>
      <c r="B17" s="234">
        <v>538</v>
      </c>
      <c r="C17" s="234">
        <v>767</v>
      </c>
      <c r="D17" s="85"/>
    </row>
    <row r="18" spans="1:5" x14ac:dyDescent="0.2">
      <c r="A18" s="37" t="s">
        <v>167</v>
      </c>
      <c r="B18" s="234">
        <v>-231</v>
      </c>
      <c r="C18" s="234">
        <v>1333</v>
      </c>
      <c r="D18" s="85"/>
    </row>
    <row r="19" spans="1:5" x14ac:dyDescent="0.2">
      <c r="A19" s="37"/>
      <c r="B19" s="234"/>
      <c r="C19" s="234"/>
      <c r="D19" s="85"/>
    </row>
    <row r="20" spans="1:5" x14ac:dyDescent="0.2">
      <c r="A20" s="46" t="s">
        <v>32</v>
      </c>
      <c r="B20" s="234"/>
      <c r="C20" s="234"/>
      <c r="D20" s="85"/>
    </row>
    <row r="21" spans="1:5" ht="13.15" hidden="1" customHeight="1" x14ac:dyDescent="0.2">
      <c r="A21" s="37" t="s">
        <v>30</v>
      </c>
      <c r="B21" s="235">
        <v>0</v>
      </c>
      <c r="C21" s="235">
        <v>0</v>
      </c>
      <c r="D21" s="85"/>
    </row>
    <row r="22" spans="1:5" x14ac:dyDescent="0.2">
      <c r="A22" s="37" t="s">
        <v>31</v>
      </c>
      <c r="B22" s="234">
        <v>-477</v>
      </c>
      <c r="C22" s="234">
        <v>-763</v>
      </c>
      <c r="D22" s="85"/>
    </row>
    <row r="23" spans="1:5" hidden="1" x14ac:dyDescent="0.2">
      <c r="A23" s="37" t="s">
        <v>33</v>
      </c>
      <c r="B23" s="235">
        <v>0</v>
      </c>
      <c r="C23" s="235">
        <v>0</v>
      </c>
      <c r="D23" s="85"/>
    </row>
    <row r="24" spans="1:5" x14ac:dyDescent="0.2">
      <c r="A24" s="37"/>
      <c r="B24" s="234"/>
      <c r="C24" s="234"/>
      <c r="D24" s="85"/>
    </row>
    <row r="25" spans="1:5" ht="15.75" thickBot="1" x14ac:dyDescent="0.3">
      <c r="A25" s="86" t="s">
        <v>114</v>
      </c>
      <c r="B25" s="283">
        <f>SUM(B16:B24)</f>
        <v>216</v>
      </c>
      <c r="C25" s="283">
        <f>SUM(C16:C24)</f>
        <v>1337</v>
      </c>
      <c r="D25" s="87"/>
    </row>
    <row r="26" spans="1:5" ht="13.5" thickTop="1" x14ac:dyDescent="0.2">
      <c r="A26" s="37" t="s">
        <v>34</v>
      </c>
      <c r="B26" s="232"/>
      <c r="C26" s="232"/>
      <c r="D26" s="85"/>
    </row>
    <row r="27" spans="1:5" ht="15.75" thickBot="1" x14ac:dyDescent="0.3">
      <c r="A27" s="88" t="s">
        <v>35</v>
      </c>
      <c r="B27" s="283">
        <f>B13+B25</f>
        <v>10700</v>
      </c>
      <c r="C27" s="283">
        <f>C13+C25</f>
        <v>9243</v>
      </c>
      <c r="D27" s="89"/>
      <c r="E27" s="178"/>
    </row>
    <row r="28" spans="1:5" ht="13.5" thickTop="1" x14ac:dyDescent="0.2">
      <c r="A28" s="46"/>
      <c r="B28" s="85"/>
      <c r="C28" s="85"/>
      <c r="D28" s="85"/>
    </row>
    <row r="29" spans="1:5" ht="14.25" x14ac:dyDescent="0.2">
      <c r="A29" s="227"/>
      <c r="B29" s="90"/>
      <c r="C29" s="90"/>
      <c r="D29" s="90"/>
    </row>
    <row r="30" spans="1:5" x14ac:dyDescent="0.2">
      <c r="A30" s="49"/>
      <c r="B30" s="91"/>
      <c r="C30" s="92"/>
      <c r="D30" s="92"/>
    </row>
    <row r="31" spans="1:5" x14ac:dyDescent="0.2">
      <c r="A31" s="49"/>
      <c r="B31" s="182"/>
      <c r="C31" s="43"/>
      <c r="D31" s="43"/>
    </row>
    <row r="32" spans="1:5" x14ac:dyDescent="0.2">
      <c r="A32" s="49"/>
      <c r="B32" s="4"/>
      <c r="C32" s="51"/>
      <c r="D32" s="51"/>
    </row>
    <row r="33" spans="1:4" x14ac:dyDescent="0.2">
      <c r="A33" s="52"/>
      <c r="B33" s="51"/>
      <c r="C33" s="51"/>
      <c r="D33" s="51"/>
    </row>
    <row r="34" spans="1:4" x14ac:dyDescent="0.2">
      <c r="A34" s="2"/>
      <c r="B34" s="4"/>
      <c r="C34" s="2" t="s">
        <v>36</v>
      </c>
      <c r="D34" s="2"/>
    </row>
    <row r="35" spans="1:4" x14ac:dyDescent="0.2">
      <c r="A35" s="2"/>
      <c r="B35" s="4"/>
      <c r="C35" s="2"/>
      <c r="D35" s="2"/>
    </row>
    <row r="36" spans="1:4" x14ac:dyDescent="0.2">
      <c r="A36" s="2"/>
      <c r="B36" s="2"/>
      <c r="C36" s="2"/>
      <c r="D36" s="2"/>
    </row>
    <row r="37" spans="1:4" x14ac:dyDescent="0.2">
      <c r="A37" s="2"/>
      <c r="B37" s="2"/>
      <c r="C37" s="2"/>
      <c r="D37" s="2"/>
    </row>
    <row r="38" spans="1:4" x14ac:dyDescent="0.2">
      <c r="A38" s="2"/>
      <c r="B38" s="2"/>
      <c r="C38" s="2"/>
      <c r="D38" s="2"/>
    </row>
    <row r="39" spans="1:4" x14ac:dyDescent="0.2">
      <c r="A39" s="2"/>
      <c r="B39" s="2"/>
      <c r="C39" s="2"/>
      <c r="D39" s="2"/>
    </row>
    <row r="40" spans="1:4" x14ac:dyDescent="0.2">
      <c r="A40" s="2"/>
      <c r="B40" s="2"/>
      <c r="C40" s="2"/>
      <c r="D40" s="2"/>
    </row>
    <row r="41" spans="1:4" x14ac:dyDescent="0.2">
      <c r="A41" s="2"/>
      <c r="B41" s="2"/>
      <c r="C41" s="2"/>
      <c r="D41" s="2"/>
    </row>
  </sheetData>
  <mergeCells count="3">
    <mergeCell ref="A1:C1"/>
    <mergeCell ref="A2:C2"/>
    <mergeCell ref="A3:D3"/>
  </mergeCells>
  <pageMargins left="0.7" right="0.7" top="0.75" bottom="0.75" header="0.3" footer="0.3"/>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20" zoomScalePageLayoutView="40" workbookViewId="0">
      <selection activeCell="C16" sqref="C16"/>
    </sheetView>
  </sheetViews>
  <sheetFormatPr defaultColWidth="5.7109375" defaultRowHeight="12.75" x14ac:dyDescent="0.2"/>
  <cols>
    <col min="1" max="1" width="73.85546875" style="2" customWidth="1"/>
    <col min="2" max="4" width="15.28515625" style="2" customWidth="1"/>
    <col min="5" max="5" width="5.7109375" style="2"/>
    <col min="6" max="6" width="8.7109375" style="2" customWidth="1"/>
    <col min="7" max="16384" width="5.7109375" style="2"/>
  </cols>
  <sheetData>
    <row r="1" spans="1:15" s="1" customFormat="1" ht="20.25" x14ac:dyDescent="0.3">
      <c r="A1" s="300" t="s">
        <v>0</v>
      </c>
      <c r="B1" s="300"/>
      <c r="C1" s="300"/>
      <c r="D1" s="300"/>
    </row>
    <row r="2" spans="1:15" s="1" customFormat="1" ht="20.25" x14ac:dyDescent="0.3">
      <c r="A2" s="300" t="s">
        <v>110</v>
      </c>
      <c r="B2" s="300"/>
      <c r="C2" s="300"/>
      <c r="D2" s="300"/>
    </row>
    <row r="3" spans="1:15" s="1" customFormat="1" ht="19.5" x14ac:dyDescent="0.35">
      <c r="A3" s="298" t="s">
        <v>157</v>
      </c>
      <c r="B3" s="298"/>
      <c r="C3" s="298"/>
      <c r="D3" s="298"/>
    </row>
    <row r="4" spans="1:15" x14ac:dyDescent="0.2">
      <c r="A4" s="3"/>
      <c r="B4" s="3"/>
      <c r="C4" s="3"/>
      <c r="D4" s="3"/>
    </row>
    <row r="5" spans="1:15" x14ac:dyDescent="0.2">
      <c r="A5" s="3"/>
      <c r="B5" s="3"/>
      <c r="C5" s="3"/>
      <c r="D5" s="3"/>
    </row>
    <row r="6" spans="1:15" x14ac:dyDescent="0.2">
      <c r="A6" s="28"/>
      <c r="B6" s="28"/>
      <c r="C6" s="28"/>
      <c r="D6" s="28"/>
    </row>
    <row r="7" spans="1:15" s="30" customFormat="1" ht="12" x14ac:dyDescent="0.2">
      <c r="C7" s="31"/>
      <c r="D7" s="31"/>
    </row>
    <row r="8" spans="1:15" s="30" customFormat="1" ht="12" x14ac:dyDescent="0.2">
      <c r="A8" s="7" t="s">
        <v>166</v>
      </c>
      <c r="B8" s="190">
        <v>2018</v>
      </c>
      <c r="C8" s="190">
        <v>2018</v>
      </c>
      <c r="D8" s="256">
        <v>2017</v>
      </c>
    </row>
    <row r="9" spans="1:15" s="30" customFormat="1" ht="12" x14ac:dyDescent="0.2">
      <c r="A9" s="7"/>
      <c r="B9" s="8" t="s">
        <v>1</v>
      </c>
      <c r="C9" s="8" t="s">
        <v>2</v>
      </c>
      <c r="D9" s="229" t="s">
        <v>2</v>
      </c>
    </row>
    <row r="10" spans="1:15" s="30" customFormat="1" ht="12" x14ac:dyDescent="0.2">
      <c r="A10" s="5"/>
      <c r="B10" s="84"/>
      <c r="C10" s="84"/>
      <c r="D10" s="245"/>
    </row>
    <row r="11" spans="1:15" x14ac:dyDescent="0.2">
      <c r="A11" s="36"/>
      <c r="B11" s="32" t="s">
        <v>3</v>
      </c>
      <c r="C11" s="32" t="s">
        <v>3</v>
      </c>
      <c r="D11" s="233" t="s">
        <v>3</v>
      </c>
    </row>
    <row r="12" spans="1:15" ht="14.25" x14ac:dyDescent="0.2">
      <c r="A12" s="33"/>
      <c r="B12" s="32"/>
      <c r="C12" s="32"/>
      <c r="D12" s="233"/>
    </row>
    <row r="13" spans="1:15" s="36" customFormat="1" ht="15" x14ac:dyDescent="0.25">
      <c r="A13" s="184" t="s">
        <v>115</v>
      </c>
      <c r="B13" s="35">
        <f>+'Income Sheet'!C35</f>
        <v>-47489</v>
      </c>
      <c r="C13" s="35">
        <f>+'Income Sheet'!D35</f>
        <v>8851</v>
      </c>
      <c r="D13" s="35">
        <f>+'Income Sheet'!E35</f>
        <v>1099</v>
      </c>
    </row>
    <row r="14" spans="1:15" x14ac:dyDescent="0.2">
      <c r="A14" s="37"/>
      <c r="B14" s="38"/>
      <c r="C14" s="232"/>
      <c r="D14" s="232"/>
    </row>
    <row r="15" spans="1:15" ht="15" x14ac:dyDescent="0.25">
      <c r="A15" s="34" t="s">
        <v>9</v>
      </c>
      <c r="B15" s="38"/>
      <c r="C15" s="232"/>
      <c r="D15" s="232"/>
      <c r="G15" s="212"/>
    </row>
    <row r="16" spans="1:15" x14ac:dyDescent="0.2">
      <c r="A16" s="37" t="s">
        <v>10</v>
      </c>
      <c r="B16" s="259">
        <v>-4000</v>
      </c>
      <c r="C16" s="235">
        <v>-10764</v>
      </c>
      <c r="D16" s="235">
        <v>-2759</v>
      </c>
      <c r="E16" s="30"/>
      <c r="G16" s="212"/>
      <c r="I16" s="201"/>
      <c r="J16" s="201"/>
      <c r="K16" s="201"/>
      <c r="L16" s="201"/>
      <c r="M16" s="201"/>
      <c r="N16" s="201"/>
      <c r="O16" s="201"/>
    </row>
    <row r="17" spans="1:7" x14ac:dyDescent="0.2">
      <c r="A17" s="37" t="s">
        <v>11</v>
      </c>
      <c r="B17" s="259">
        <f>4433+861</f>
        <v>5294</v>
      </c>
      <c r="C17" s="235">
        <f>5376</f>
        <v>5376</v>
      </c>
      <c r="D17" s="235">
        <v>5503</v>
      </c>
      <c r="E17" s="30"/>
      <c r="F17" s="202"/>
      <c r="G17" s="212"/>
    </row>
    <row r="18" spans="1:7" x14ac:dyDescent="0.2">
      <c r="A18" s="37" t="s">
        <v>12</v>
      </c>
      <c r="B18" s="39">
        <v>0</v>
      </c>
      <c r="C18" s="235">
        <v>97</v>
      </c>
      <c r="D18" s="235">
        <v>1654</v>
      </c>
      <c r="E18" s="30"/>
      <c r="G18" s="212"/>
    </row>
    <row r="19" spans="1:7" x14ac:dyDescent="0.2">
      <c r="A19" s="37"/>
      <c r="B19" s="39"/>
      <c r="C19" s="235"/>
      <c r="D19" s="235"/>
    </row>
    <row r="20" spans="1:7" ht="15" x14ac:dyDescent="0.25">
      <c r="A20" s="40" t="s">
        <v>13</v>
      </c>
      <c r="B20" s="41">
        <f>SUM(B16:B18)</f>
        <v>1294</v>
      </c>
      <c r="C20" s="41">
        <f>SUM(C16:C19)</f>
        <v>-5291</v>
      </c>
      <c r="D20" s="41">
        <f>SUM(D16:D19)</f>
        <v>4398</v>
      </c>
    </row>
    <row r="21" spans="1:7" x14ac:dyDescent="0.2">
      <c r="A21" s="37"/>
      <c r="B21" s="39"/>
      <c r="C21" s="235"/>
      <c r="D21" s="235"/>
    </row>
    <row r="22" spans="1:7" s="36" customFormat="1" ht="15" x14ac:dyDescent="0.25">
      <c r="A22" s="44" t="s">
        <v>114</v>
      </c>
      <c r="B22" s="39">
        <v>0</v>
      </c>
      <c r="C22" s="25">
        <f>+Remeasurement!B25</f>
        <v>216</v>
      </c>
      <c r="D22" s="25">
        <v>1337</v>
      </c>
    </row>
    <row r="23" spans="1:7" x14ac:dyDescent="0.2">
      <c r="A23" s="37"/>
      <c r="B23" s="39"/>
      <c r="C23" s="235"/>
      <c r="D23" s="235"/>
    </row>
    <row r="24" spans="1:7" ht="15" x14ac:dyDescent="0.25">
      <c r="A24" s="45" t="s">
        <v>14</v>
      </c>
      <c r="B24" s="41">
        <f>B13+B20+B22</f>
        <v>-46195</v>
      </c>
      <c r="C24" s="41">
        <f>C13+C20+C22</f>
        <v>3776</v>
      </c>
      <c r="D24" s="41">
        <f>D13+D20+D22</f>
        <v>6834</v>
      </c>
    </row>
    <row r="25" spans="1:7" x14ac:dyDescent="0.2">
      <c r="A25" s="37"/>
      <c r="B25" s="39"/>
      <c r="C25" s="235"/>
      <c r="D25" s="235"/>
    </row>
    <row r="26" spans="1:7" ht="15" x14ac:dyDescent="0.25">
      <c r="A26" s="34" t="s">
        <v>15</v>
      </c>
      <c r="B26" s="25">
        <v>-93683</v>
      </c>
      <c r="C26" s="25">
        <f>-93683</f>
        <v>-93683</v>
      </c>
      <c r="D26" s="25">
        <v>-97173</v>
      </c>
    </row>
    <row r="27" spans="1:7" x14ac:dyDescent="0.2">
      <c r="A27" s="46"/>
      <c r="B27" s="39"/>
      <c r="C27" s="235"/>
      <c r="D27" s="235"/>
    </row>
    <row r="28" spans="1:7" ht="15.75" thickBot="1" x14ac:dyDescent="0.3">
      <c r="A28" s="47" t="s">
        <v>16</v>
      </c>
      <c r="B28" s="48">
        <f>SUM(B24:B26)</f>
        <v>-139878</v>
      </c>
      <c r="C28" s="48">
        <f>SUM(C24:C26)</f>
        <v>-89907</v>
      </c>
      <c r="D28" s="48">
        <f>SUM(D24:D26)</f>
        <v>-90339</v>
      </c>
    </row>
    <row r="29" spans="1:7" ht="13.5" thickTop="1" x14ac:dyDescent="0.2">
      <c r="A29" s="46"/>
      <c r="B29" s="39"/>
      <c r="C29" s="235">
        <f>+C28-'Balance Sheet'!D27</f>
        <v>0</v>
      </c>
      <c r="D29" s="235"/>
    </row>
    <row r="30" spans="1:7" ht="14.25" x14ac:dyDescent="0.2">
      <c r="A30" s="227"/>
      <c r="B30" s="50" t="s">
        <v>34</v>
      </c>
      <c r="C30" s="50"/>
      <c r="D30" s="50"/>
      <c r="E30" s="50"/>
    </row>
    <row r="31" spans="1:7" ht="15" x14ac:dyDescent="0.25">
      <c r="A31" s="52"/>
      <c r="B31" s="181"/>
      <c r="C31" s="79"/>
      <c r="D31" s="79"/>
    </row>
    <row r="32" spans="1:7" x14ac:dyDescent="0.2">
      <c r="B32" s="53"/>
      <c r="C32" s="54"/>
      <c r="D32" s="43"/>
    </row>
    <row r="33" spans="2:4" x14ac:dyDescent="0.2">
      <c r="B33" s="4"/>
      <c r="D33" s="55"/>
    </row>
    <row r="34" spans="2:4" x14ac:dyDescent="0.2">
      <c r="B34" s="4"/>
      <c r="D34" s="56"/>
    </row>
    <row r="35" spans="2:4" x14ac:dyDescent="0.2">
      <c r="B35" s="4"/>
    </row>
    <row r="36" spans="2:4" x14ac:dyDescent="0.2">
      <c r="B36" s="4"/>
    </row>
  </sheetData>
  <mergeCells count="3">
    <mergeCell ref="A3:D3"/>
    <mergeCell ref="A1:D1"/>
    <mergeCell ref="A2:D2"/>
  </mergeCells>
  <pageMargins left="0.7" right="0.7" top="0.75" bottom="0.75" header="0.3" footer="0.3"/>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57"/>
  <sheetViews>
    <sheetView showGridLines="0" tabSelected="1" topLeftCell="A13" zoomScale="90" zoomScaleNormal="90" zoomScaleSheetLayoutView="120" zoomScalePageLayoutView="40" workbookViewId="0">
      <selection activeCell="H15" sqref="H15"/>
    </sheetView>
  </sheetViews>
  <sheetFormatPr defaultRowHeight="12.75" x14ac:dyDescent="0.2"/>
  <cols>
    <col min="1" max="1" width="3.85546875" customWidth="1"/>
    <col min="2" max="2" width="2.85546875" customWidth="1"/>
    <col min="3" max="7" width="15.42578125" customWidth="1"/>
    <col min="8" max="9" width="15.42578125" style="131" customWidth="1"/>
    <col min="10" max="10" width="4.85546875" customWidth="1"/>
    <col min="11" max="11" width="9.7109375" customWidth="1"/>
    <col min="12" max="12" width="8.85546875" hidden="1" customWidth="1"/>
    <col min="13" max="13" width="31.28515625" hidden="1" customWidth="1"/>
    <col min="14" max="14" width="14.28515625" hidden="1" customWidth="1"/>
    <col min="15" max="15" width="11.85546875" hidden="1" customWidth="1"/>
    <col min="16" max="16" width="10.42578125" hidden="1" customWidth="1"/>
    <col min="17" max="17" width="8.85546875" customWidth="1"/>
  </cols>
  <sheetData>
    <row r="1" spans="2:15" ht="20.25" x14ac:dyDescent="0.3">
      <c r="B1" s="303" t="s">
        <v>0</v>
      </c>
      <c r="C1" s="303"/>
      <c r="D1" s="303"/>
      <c r="E1" s="303"/>
      <c r="F1" s="303"/>
      <c r="G1" s="303"/>
      <c r="H1" s="303"/>
      <c r="I1" s="303"/>
    </row>
    <row r="2" spans="2:15" ht="20.25" x14ac:dyDescent="0.3">
      <c r="B2" s="303" t="s">
        <v>111</v>
      </c>
      <c r="C2" s="303"/>
      <c r="D2" s="303"/>
      <c r="E2" s="303"/>
      <c r="F2" s="303"/>
      <c r="G2" s="303"/>
      <c r="H2" s="303"/>
      <c r="I2" s="303"/>
    </row>
    <row r="3" spans="2:15" ht="21" x14ac:dyDescent="0.35">
      <c r="B3" s="176"/>
      <c r="C3" s="298" t="s">
        <v>157</v>
      </c>
      <c r="D3" s="298"/>
      <c r="E3" s="298"/>
      <c r="F3" s="298"/>
      <c r="G3" s="298"/>
      <c r="H3" s="298"/>
      <c r="I3" s="298"/>
    </row>
    <row r="4" spans="2:15" ht="21" x14ac:dyDescent="0.35">
      <c r="B4" s="136"/>
      <c r="C4" s="298"/>
      <c r="D4" s="298"/>
      <c r="E4" s="298"/>
      <c r="F4" s="298"/>
      <c r="G4" s="137"/>
      <c r="H4" s="93"/>
      <c r="I4" s="93"/>
    </row>
    <row r="5" spans="2:15" x14ac:dyDescent="0.2">
      <c r="B5" s="95"/>
      <c r="C5" s="95"/>
      <c r="D5" s="96"/>
      <c r="E5" s="95"/>
      <c r="F5" s="95"/>
      <c r="G5" s="95"/>
      <c r="H5" s="97"/>
      <c r="I5" s="97"/>
    </row>
    <row r="6" spans="2:15" x14ac:dyDescent="0.2">
      <c r="B6" s="301" t="s">
        <v>166</v>
      </c>
      <c r="C6" s="302"/>
      <c r="D6" s="302"/>
      <c r="E6" s="302"/>
      <c r="F6" s="302"/>
      <c r="G6" s="302"/>
      <c r="H6" s="190">
        <v>2018</v>
      </c>
      <c r="I6" s="256">
        <v>2017</v>
      </c>
    </row>
    <row r="7" spans="2:15" x14ac:dyDescent="0.2">
      <c r="B7" s="185"/>
      <c r="C7" s="186"/>
      <c r="D7" s="186"/>
      <c r="E7" s="186"/>
      <c r="F7" s="186"/>
      <c r="G7" s="186"/>
      <c r="H7" s="6"/>
      <c r="I7" s="228"/>
    </row>
    <row r="8" spans="2:15" ht="15.75" x14ac:dyDescent="0.25">
      <c r="B8" s="100"/>
      <c r="C8" s="98"/>
      <c r="D8" s="101"/>
      <c r="E8" s="98"/>
      <c r="F8" s="98"/>
      <c r="G8" s="99"/>
      <c r="H8" s="32" t="s">
        <v>3</v>
      </c>
      <c r="I8" s="233" t="s">
        <v>3</v>
      </c>
    </row>
    <row r="9" spans="2:15" ht="15" x14ac:dyDescent="0.25">
      <c r="B9" s="102" t="s">
        <v>37</v>
      </c>
      <c r="C9" s="33"/>
      <c r="D9" s="33"/>
      <c r="E9" s="33"/>
      <c r="F9" s="33"/>
      <c r="G9" s="103"/>
      <c r="H9" s="104"/>
      <c r="I9" s="246"/>
    </row>
    <row r="10" spans="2:15" ht="15" x14ac:dyDescent="0.25">
      <c r="B10" s="105"/>
      <c r="C10" s="106" t="s">
        <v>116</v>
      </c>
      <c r="D10" s="107"/>
      <c r="E10" s="33"/>
      <c r="F10" s="33"/>
      <c r="G10" s="103"/>
      <c r="H10" s="104"/>
      <c r="I10" s="246"/>
    </row>
    <row r="11" spans="2:15" x14ac:dyDescent="0.2">
      <c r="B11" s="108"/>
      <c r="C11" s="106" t="s">
        <v>199</v>
      </c>
      <c r="D11" s="29"/>
      <c r="E11" s="106"/>
      <c r="F11" s="29"/>
      <c r="G11" s="29"/>
      <c r="H11" s="235">
        <f>+'Income Sheet'!D35</f>
        <v>8851</v>
      </c>
      <c r="I11" s="235">
        <f>+'Income Sheet'!E35</f>
        <v>1099</v>
      </c>
    </row>
    <row r="12" spans="2:15" x14ac:dyDescent="0.2">
      <c r="B12" s="109"/>
      <c r="C12" s="110"/>
      <c r="D12" s="111"/>
      <c r="E12" s="110"/>
      <c r="F12" s="111"/>
      <c r="G12" s="111"/>
      <c r="H12" s="112">
        <f>SUM(H11)</f>
        <v>8851</v>
      </c>
      <c r="I12" s="112">
        <f>SUM(I11)</f>
        <v>1099</v>
      </c>
    </row>
    <row r="13" spans="2:15" ht="13.9" customHeight="1" x14ac:dyDescent="0.2">
      <c r="B13" s="108"/>
      <c r="C13" s="106" t="s">
        <v>156</v>
      </c>
      <c r="D13" s="29"/>
      <c r="E13" s="29"/>
      <c r="F13" s="29"/>
      <c r="G13" s="29"/>
      <c r="H13" s="247"/>
      <c r="I13" s="247"/>
    </row>
    <row r="14" spans="2:15" ht="13.9" customHeight="1" x14ac:dyDescent="0.25">
      <c r="B14" s="108"/>
      <c r="C14" s="106" t="s">
        <v>38</v>
      </c>
      <c r="D14" s="29"/>
      <c r="E14" s="106"/>
      <c r="F14" s="29"/>
      <c r="G14" s="29"/>
      <c r="H14" s="235">
        <v>5376</v>
      </c>
      <c r="I14" s="235">
        <v>5503</v>
      </c>
      <c r="L14" s="187" t="s">
        <v>74</v>
      </c>
      <c r="M14" s="188"/>
      <c r="N14" s="189" t="s">
        <v>95</v>
      </c>
      <c r="O14" s="189" t="s">
        <v>77</v>
      </c>
    </row>
    <row r="15" spans="2:15" ht="13.9" customHeight="1" x14ac:dyDescent="0.25">
      <c r="B15" s="108"/>
      <c r="C15" s="106" t="s">
        <v>39</v>
      </c>
      <c r="D15" s="29"/>
      <c r="E15" s="106"/>
      <c r="F15" s="29"/>
      <c r="G15" s="29"/>
      <c r="H15" s="259">
        <v>135</v>
      </c>
      <c r="I15" s="235">
        <v>2051</v>
      </c>
      <c r="L15" s="191"/>
      <c r="M15" s="60"/>
      <c r="N15" s="61"/>
      <c r="O15" s="61"/>
    </row>
    <row r="16" spans="2:15" ht="13.9" customHeight="1" x14ac:dyDescent="0.25">
      <c r="B16" s="108"/>
      <c r="C16" s="106" t="s">
        <v>40</v>
      </c>
      <c r="D16" s="29"/>
      <c r="E16" s="106"/>
      <c r="F16" s="29"/>
      <c r="G16" s="29"/>
      <c r="H16" s="259">
        <v>251</v>
      </c>
      <c r="I16" s="235">
        <v>2221</v>
      </c>
      <c r="L16" s="63"/>
      <c r="M16" s="63"/>
      <c r="N16" s="64" t="s">
        <v>3</v>
      </c>
      <c r="O16" s="64" t="s">
        <v>3</v>
      </c>
    </row>
    <row r="17" spans="2:17" ht="15" hidden="1" x14ac:dyDescent="0.25">
      <c r="B17" s="108"/>
      <c r="C17" s="106" t="s">
        <v>41</v>
      </c>
      <c r="D17" s="114"/>
      <c r="E17" s="115"/>
      <c r="F17" s="114"/>
      <c r="G17" s="114"/>
      <c r="H17" s="235"/>
      <c r="I17" s="235"/>
      <c r="L17" s="66" t="s">
        <v>17</v>
      </c>
      <c r="M17" s="66"/>
      <c r="N17" s="67"/>
      <c r="O17" s="67"/>
    </row>
    <row r="18" spans="2:17" x14ac:dyDescent="0.2">
      <c r="B18" s="111"/>
      <c r="C18" s="111"/>
      <c r="D18" s="111"/>
      <c r="E18" s="110"/>
      <c r="F18" s="111"/>
      <c r="G18" s="111"/>
      <c r="H18" s="284">
        <f>SUM(H14:H17)</f>
        <v>5762</v>
      </c>
      <c r="I18" s="284">
        <f>SUM(I14:I17)</f>
        <v>9775</v>
      </c>
      <c r="L18" s="70" t="s">
        <v>18</v>
      </c>
      <c r="M18" s="70"/>
      <c r="N18" s="22">
        <f>'Balance Sheet'!D10</f>
        <v>53706</v>
      </c>
      <c r="O18" s="22">
        <f>'Balance Sheet'!E10</f>
        <v>64214</v>
      </c>
      <c r="P18" s="178">
        <f>O18-N18</f>
        <v>10508</v>
      </c>
    </row>
    <row r="19" spans="2:17" ht="12.6" customHeight="1" x14ac:dyDescent="0.2">
      <c r="B19" s="108"/>
      <c r="C19" s="106" t="s">
        <v>42</v>
      </c>
      <c r="D19" s="29"/>
      <c r="E19" s="29"/>
      <c r="F19" s="29"/>
      <c r="G19" s="29"/>
      <c r="H19" s="248"/>
      <c r="I19" s="248"/>
      <c r="L19" s="70" t="s">
        <v>19</v>
      </c>
      <c r="M19" s="70"/>
      <c r="N19" s="22">
        <f>'Balance Sheet'!D11</f>
        <v>55016</v>
      </c>
      <c r="O19" s="22">
        <f>'Balance Sheet'!E11</f>
        <v>41429</v>
      </c>
      <c r="P19" s="200">
        <f t="shared" ref="P19:P45" si="0">O19-N19</f>
        <v>-13587</v>
      </c>
    </row>
    <row r="20" spans="2:17" x14ac:dyDescent="0.2">
      <c r="B20" s="29"/>
      <c r="C20" s="106" t="s">
        <v>43</v>
      </c>
      <c r="D20" s="29"/>
      <c r="E20" s="106"/>
      <c r="F20" s="29"/>
      <c r="G20" s="29"/>
      <c r="H20" s="235">
        <f>(+'Balance Sheet'!D18-'Balance Sheet'!E18)-H34+('Balance Sheet'!D19-'Balance Sheet'!E19)</f>
        <v>-1707</v>
      </c>
      <c r="I20" s="235">
        <v>-1118</v>
      </c>
      <c r="K20" s="178"/>
      <c r="L20" s="70" t="s">
        <v>96</v>
      </c>
      <c r="M20" s="70"/>
      <c r="N20" s="22">
        <f>'Balance Sheet'!D12</f>
        <v>38551</v>
      </c>
      <c r="O20" s="22">
        <f>'Balance Sheet'!E12</f>
        <v>39529</v>
      </c>
      <c r="P20" s="200">
        <f t="shared" si="0"/>
        <v>978</v>
      </c>
      <c r="Q20" s="178"/>
    </row>
    <row r="21" spans="2:17" x14ac:dyDescent="0.2">
      <c r="B21" s="29"/>
      <c r="C21" s="106" t="s">
        <v>44</v>
      </c>
      <c r="D21" s="29"/>
      <c r="E21" s="106"/>
      <c r="F21" s="29"/>
      <c r="G21" s="29"/>
      <c r="H21" s="235">
        <f>+'Balance Sheet'!E11-'Balance Sheet'!D11</f>
        <v>-13587</v>
      </c>
      <c r="I21" s="235">
        <v>-7028</v>
      </c>
      <c r="K21" s="178"/>
      <c r="L21" s="70" t="s">
        <v>97</v>
      </c>
      <c r="M21" s="70"/>
      <c r="N21" s="22">
        <f>'Balance Sheet'!D13</f>
        <v>45180</v>
      </c>
      <c r="O21" s="22">
        <f>'Balance Sheet'!E13</f>
        <v>45276</v>
      </c>
      <c r="P21" s="178">
        <f t="shared" si="0"/>
        <v>96</v>
      </c>
    </row>
    <row r="22" spans="2:17" x14ac:dyDescent="0.2">
      <c r="B22" s="95"/>
      <c r="C22" s="117" t="s">
        <v>45</v>
      </c>
      <c r="D22" s="95"/>
      <c r="E22" s="96"/>
      <c r="F22" s="95"/>
      <c r="G22" s="95"/>
      <c r="H22" s="235">
        <f>+'Balance Sheet'!D20-'Balance Sheet'!E20</f>
        <v>0</v>
      </c>
      <c r="I22" s="235">
        <v>0</v>
      </c>
      <c r="L22" s="70" t="s">
        <v>98</v>
      </c>
      <c r="M22" s="70"/>
      <c r="N22" s="22">
        <f>'Balance Sheet'!D14</f>
        <v>2000000</v>
      </c>
      <c r="O22" s="22">
        <f>'Balance Sheet'!E14</f>
        <v>2005167</v>
      </c>
      <c r="P22" s="178">
        <f t="shared" si="0"/>
        <v>5167</v>
      </c>
    </row>
    <row r="23" spans="2:17" ht="15" x14ac:dyDescent="0.25">
      <c r="B23" s="95"/>
      <c r="C23" s="106" t="s">
        <v>84</v>
      </c>
      <c r="D23" s="29"/>
      <c r="E23" s="106"/>
      <c r="F23" s="29"/>
      <c r="G23" s="29"/>
      <c r="H23" s="235">
        <f>+'Balance Sheet'!E12-'Balance Sheet'!D12</f>
        <v>978</v>
      </c>
      <c r="I23" s="235">
        <v>6662</v>
      </c>
      <c r="L23" s="73" t="s">
        <v>20</v>
      </c>
      <c r="M23" s="73"/>
      <c r="N23" s="74">
        <f>'Balance Sheet'!D15</f>
        <v>2192453</v>
      </c>
      <c r="O23" s="74">
        <f>'Balance Sheet'!E15</f>
        <v>2195615</v>
      </c>
      <c r="P23" s="178">
        <f t="shared" si="0"/>
        <v>3162</v>
      </c>
    </row>
    <row r="24" spans="2:17" ht="15" x14ac:dyDescent="0.25">
      <c r="B24" s="29"/>
      <c r="C24" s="106" t="s">
        <v>46</v>
      </c>
      <c r="D24" s="29"/>
      <c r="E24" s="106"/>
      <c r="F24" s="29"/>
      <c r="G24" s="29"/>
      <c r="H24" s="235">
        <f>+'Balance Sheet'!E31-'Balance Sheet'!D31</f>
        <v>97</v>
      </c>
      <c r="I24" s="235">
        <v>1654</v>
      </c>
      <c r="L24" s="75"/>
      <c r="M24" s="75"/>
      <c r="N24" s="139"/>
      <c r="O24" s="139"/>
      <c r="P24" s="178"/>
    </row>
    <row r="25" spans="2:17" ht="15" x14ac:dyDescent="0.25">
      <c r="B25" s="111"/>
      <c r="C25" s="111"/>
      <c r="D25" s="111"/>
      <c r="E25" s="110"/>
      <c r="F25" s="111"/>
      <c r="G25" s="111"/>
      <c r="H25" s="284">
        <f>SUM(H20:H24)</f>
        <v>-14219</v>
      </c>
      <c r="I25" s="284">
        <f>SUM(I20:I24)</f>
        <v>170</v>
      </c>
      <c r="L25" s="76" t="s">
        <v>21</v>
      </c>
      <c r="M25" s="76"/>
      <c r="N25" s="140"/>
      <c r="O25" s="140"/>
      <c r="P25" s="178"/>
    </row>
    <row r="26" spans="2:17" x14ac:dyDescent="0.2">
      <c r="B26" s="29"/>
      <c r="C26" s="106" t="s">
        <v>47</v>
      </c>
      <c r="D26" s="29"/>
      <c r="E26" s="29"/>
      <c r="F26" s="29"/>
      <c r="G26" s="29"/>
      <c r="H26" s="248"/>
      <c r="I26" s="248"/>
      <c r="L26" s="70" t="s">
        <v>85</v>
      </c>
      <c r="M26" s="70"/>
      <c r="N26" s="22" t="e">
        <f>'Balance Sheet'!#REF!</f>
        <v>#REF!</v>
      </c>
      <c r="O26" s="22">
        <f>'Balance Sheet'!E18</f>
        <v>37264</v>
      </c>
      <c r="P26" s="200" t="e">
        <f>O26-N26</f>
        <v>#REF!</v>
      </c>
      <c r="Q26" s="202" t="s">
        <v>34</v>
      </c>
    </row>
    <row r="27" spans="2:17" x14ac:dyDescent="0.2">
      <c r="B27" s="29"/>
      <c r="C27" s="106" t="s">
        <v>148</v>
      </c>
      <c r="D27" s="29"/>
      <c r="E27" s="106"/>
      <c r="F27" s="29"/>
      <c r="G27" s="29"/>
      <c r="H27" s="235">
        <f>+'Balance Sheet'!D22-'Balance Sheet'!E22</f>
        <v>-1063</v>
      </c>
      <c r="I27" s="235">
        <v>-4957</v>
      </c>
      <c r="L27" s="70" t="s">
        <v>22</v>
      </c>
      <c r="M27" s="70"/>
      <c r="N27" s="22" t="e">
        <f>'Balance Sheet'!#REF!</f>
        <v>#REF!</v>
      </c>
      <c r="O27" s="22">
        <f>'Balance Sheet'!E19</f>
        <v>0</v>
      </c>
      <c r="P27" s="178" t="e">
        <f t="shared" si="0"/>
        <v>#REF!</v>
      </c>
    </row>
    <row r="28" spans="2:17" x14ac:dyDescent="0.2">
      <c r="B28" s="29"/>
      <c r="C28" s="106" t="s">
        <v>48</v>
      </c>
      <c r="D28" s="29"/>
      <c r="E28" s="106"/>
      <c r="F28" s="29"/>
      <c r="G28" s="29"/>
      <c r="H28" s="235">
        <f>+'Balance Sheet'!D23-'Balance Sheet'!E23</f>
        <v>1402</v>
      </c>
      <c r="I28" s="235">
        <v>-635</v>
      </c>
      <c r="L28" s="70" t="s">
        <v>86</v>
      </c>
      <c r="M28" s="70"/>
      <c r="N28" s="22" t="e">
        <f>'Balance Sheet'!#REF!</f>
        <v>#REF!</v>
      </c>
      <c r="O28" s="22">
        <f>'Balance Sheet'!E20</f>
        <v>1422</v>
      </c>
      <c r="P28" s="200" t="e">
        <f t="shared" si="0"/>
        <v>#REF!</v>
      </c>
    </row>
    <row r="29" spans="2:17" x14ac:dyDescent="0.2">
      <c r="B29" s="109"/>
      <c r="C29" s="111"/>
      <c r="D29" s="111"/>
      <c r="E29" s="110"/>
      <c r="F29" s="111"/>
      <c r="G29" s="111"/>
      <c r="H29" s="284">
        <f>SUM(H27:H28)</f>
        <v>339</v>
      </c>
      <c r="I29" s="284">
        <f>SUM(I27:I28)</f>
        <v>-5592</v>
      </c>
      <c r="L29" s="77" t="s">
        <v>87</v>
      </c>
      <c r="M29" s="77"/>
      <c r="N29" s="22" t="e">
        <f>'Balance Sheet'!#REF!</f>
        <v>#REF!</v>
      </c>
      <c r="O29" s="22">
        <f>'Balance Sheet'!E21</f>
        <v>120000</v>
      </c>
      <c r="P29" s="178" t="e">
        <f t="shared" si="0"/>
        <v>#REF!</v>
      </c>
    </row>
    <row r="30" spans="2:17" ht="15" x14ac:dyDescent="0.25">
      <c r="B30" s="118" t="s">
        <v>80</v>
      </c>
      <c r="C30" s="119"/>
      <c r="D30" s="119"/>
      <c r="E30" s="119"/>
      <c r="F30" s="119"/>
      <c r="G30" s="119" t="s">
        <v>34</v>
      </c>
      <c r="H30" s="242">
        <f>+H12+H18+H25+H29</f>
        <v>733</v>
      </c>
      <c r="I30" s="242">
        <f>+I12+I18+I25+I29</f>
        <v>5452</v>
      </c>
      <c r="L30" s="70" t="s">
        <v>88</v>
      </c>
      <c r="M30" s="70"/>
      <c r="N30" s="22" t="e">
        <f>'Balance Sheet'!#REF!</f>
        <v>#REF!</v>
      </c>
      <c r="O30" s="22">
        <f>'Balance Sheet'!E22</f>
        <v>29229</v>
      </c>
      <c r="P30" s="200" t="e">
        <f t="shared" si="0"/>
        <v>#REF!</v>
      </c>
    </row>
    <row r="31" spans="2:17" x14ac:dyDescent="0.2">
      <c r="B31" s="29"/>
      <c r="C31" s="29"/>
      <c r="D31" s="106"/>
      <c r="E31" s="29"/>
      <c r="F31" s="29"/>
      <c r="G31" s="29"/>
      <c r="H31" s="248"/>
      <c r="I31" s="248"/>
      <c r="L31" s="70" t="s">
        <v>89</v>
      </c>
      <c r="M31" s="70"/>
      <c r="N31" s="22" t="e">
        <f>'Balance Sheet'!#REF!</f>
        <v>#REF!</v>
      </c>
      <c r="O31" s="22">
        <f>'Balance Sheet'!E23</f>
        <v>96216</v>
      </c>
      <c r="P31" s="200" t="e">
        <f t="shared" si="0"/>
        <v>#REF!</v>
      </c>
    </row>
    <row r="32" spans="2:17" ht="15" x14ac:dyDescent="0.25">
      <c r="B32" s="102" t="s">
        <v>83</v>
      </c>
      <c r="C32" s="120"/>
      <c r="D32" s="120"/>
      <c r="E32" s="120"/>
      <c r="F32" s="120"/>
      <c r="G32" s="120"/>
      <c r="H32" s="249"/>
      <c r="I32" s="249"/>
      <c r="L32" s="70" t="s">
        <v>99</v>
      </c>
      <c r="M32" s="70"/>
      <c r="N32" s="22">
        <f>'Balance Sheet'!D24</f>
        <v>2000000</v>
      </c>
      <c r="O32" s="22">
        <f>'Balance Sheet'!E24</f>
        <v>2005167</v>
      </c>
      <c r="P32" s="178">
        <f t="shared" si="0"/>
        <v>5167</v>
      </c>
    </row>
    <row r="33" spans="2:18" ht="15" x14ac:dyDescent="0.25">
      <c r="B33" s="4"/>
      <c r="C33" s="106" t="s">
        <v>49</v>
      </c>
      <c r="D33" s="106"/>
      <c r="E33" s="29"/>
      <c r="F33" s="29"/>
      <c r="G33" s="29"/>
      <c r="H33" s="235">
        <f>(+'Balance Sheet'!E30-'Balance Sheet'!D30)-5376</f>
        <v>-10764</v>
      </c>
      <c r="I33" s="235">
        <v>-2759</v>
      </c>
      <c r="L33" s="73" t="s">
        <v>23</v>
      </c>
      <c r="M33" s="73"/>
      <c r="N33" s="74">
        <f>'Balance Sheet'!D25</f>
        <v>2282360</v>
      </c>
      <c r="O33" s="74">
        <f>'Balance Sheet'!E25</f>
        <v>2289298</v>
      </c>
      <c r="P33" s="178">
        <f t="shared" si="0"/>
        <v>6938</v>
      </c>
    </row>
    <row r="34" spans="2:18" x14ac:dyDescent="0.2">
      <c r="B34" s="4"/>
      <c r="C34" s="106" t="s">
        <v>82</v>
      </c>
      <c r="D34" s="29"/>
      <c r="E34" s="106"/>
      <c r="F34" s="29"/>
      <c r="G34" s="29"/>
      <c r="H34" s="235">
        <v>-403</v>
      </c>
      <c r="I34" s="235">
        <v>-635</v>
      </c>
      <c r="J34" s="178"/>
      <c r="L34" s="77"/>
      <c r="M34" s="77"/>
      <c r="N34" s="56"/>
      <c r="O34" s="56"/>
      <c r="P34" s="178"/>
    </row>
    <row r="35" spans="2:18" ht="15" x14ac:dyDescent="0.25">
      <c r="B35" s="118" t="s">
        <v>50</v>
      </c>
      <c r="C35" s="111"/>
      <c r="D35" s="111"/>
      <c r="E35" s="110"/>
      <c r="F35" s="111"/>
      <c r="G35" s="111"/>
      <c r="H35" s="242">
        <f>SUM(H33:H34)</f>
        <v>-11167</v>
      </c>
      <c r="I35" s="242">
        <f>SUM(I33:I34)</f>
        <v>-3394</v>
      </c>
      <c r="L35" s="76" t="s">
        <v>24</v>
      </c>
      <c r="M35" s="76"/>
      <c r="N35" s="79">
        <f>'Balance Sheet'!D27</f>
        <v>-89907</v>
      </c>
      <c r="O35" s="79">
        <f>'Balance Sheet'!E27</f>
        <v>-93683</v>
      </c>
      <c r="P35" s="178">
        <f t="shared" si="0"/>
        <v>-3776</v>
      </c>
    </row>
    <row r="36" spans="2:18" x14ac:dyDescent="0.2">
      <c r="B36" s="29"/>
      <c r="C36" s="29"/>
      <c r="D36" s="106"/>
      <c r="E36" s="29"/>
      <c r="F36" s="29"/>
      <c r="G36" s="29"/>
      <c r="H36" s="248"/>
      <c r="I36" s="248"/>
      <c r="L36" s="77"/>
      <c r="M36" s="77"/>
      <c r="N36" s="57"/>
      <c r="O36" s="57"/>
      <c r="P36" s="178"/>
    </row>
    <row r="37" spans="2:18" ht="15" x14ac:dyDescent="0.25">
      <c r="B37" s="105" t="s">
        <v>51</v>
      </c>
      <c r="C37" s="120"/>
      <c r="D37" s="120"/>
      <c r="E37" s="120"/>
      <c r="F37" s="120"/>
      <c r="G37" s="120"/>
      <c r="H37" s="249"/>
      <c r="I37" s="249"/>
      <c r="L37" s="66" t="s">
        <v>25</v>
      </c>
      <c r="M37" s="66"/>
      <c r="N37" s="141"/>
      <c r="O37" s="141"/>
      <c r="P37" s="178"/>
    </row>
    <row r="38" spans="2:18" ht="15" x14ac:dyDescent="0.25">
      <c r="B38" s="121"/>
      <c r="C38" s="29" t="s">
        <v>79</v>
      </c>
      <c r="D38" s="29"/>
      <c r="E38" s="29"/>
      <c r="F38" s="29"/>
      <c r="G38" s="120"/>
      <c r="H38" s="235">
        <f>(+'Balance Sheet'!E13-'Balance Sheet'!D13)-231</f>
        <v>-135</v>
      </c>
      <c r="I38" s="235">
        <v>-130</v>
      </c>
      <c r="J38" s="178"/>
      <c r="K38" s="178"/>
      <c r="L38" s="70" t="s">
        <v>90</v>
      </c>
      <c r="M38" s="70"/>
      <c r="N38" s="22">
        <f>'Balance Sheet'!D30</f>
        <v>106182</v>
      </c>
      <c r="O38" s="22">
        <f>'Balance Sheet'!E30</f>
        <v>100794</v>
      </c>
      <c r="P38" s="200">
        <f t="shared" si="0"/>
        <v>-5388</v>
      </c>
      <c r="R38" s="202" t="s">
        <v>34</v>
      </c>
    </row>
    <row r="39" spans="2:18" ht="15" x14ac:dyDescent="0.25">
      <c r="B39" s="122" t="s">
        <v>81</v>
      </c>
      <c r="C39" s="119"/>
      <c r="D39" s="119"/>
      <c r="E39" s="119"/>
      <c r="F39" s="119"/>
      <c r="G39" s="119"/>
      <c r="H39" s="242">
        <f>SUM(H38)</f>
        <v>-135</v>
      </c>
      <c r="I39" s="242">
        <f>SUM(I38)</f>
        <v>-130</v>
      </c>
      <c r="L39" s="70" t="s">
        <v>26</v>
      </c>
      <c r="M39" s="70"/>
      <c r="N39" s="22">
        <f>'Balance Sheet'!D31</f>
        <v>6712</v>
      </c>
      <c r="O39" s="22">
        <f>'Balance Sheet'!E31</f>
        <v>6809</v>
      </c>
      <c r="P39" s="200">
        <f t="shared" si="0"/>
        <v>97</v>
      </c>
    </row>
    <row r="40" spans="2:18" ht="15" x14ac:dyDescent="0.25">
      <c r="B40" s="29"/>
      <c r="C40" s="29"/>
      <c r="D40" s="29"/>
      <c r="E40" s="29"/>
      <c r="F40" s="29"/>
      <c r="G40" s="29"/>
      <c r="H40" s="248"/>
      <c r="I40" s="248"/>
      <c r="L40" s="73" t="s">
        <v>27</v>
      </c>
      <c r="M40" s="73"/>
      <c r="N40" s="74">
        <f>'Balance Sheet'!D32</f>
        <v>112894</v>
      </c>
      <c r="O40" s="74">
        <f>'Balance Sheet'!E32</f>
        <v>107603</v>
      </c>
      <c r="P40" s="178">
        <f t="shared" si="0"/>
        <v>-5291</v>
      </c>
    </row>
    <row r="41" spans="2:18" ht="15" x14ac:dyDescent="0.25">
      <c r="B41" s="105" t="s">
        <v>52</v>
      </c>
      <c r="C41" s="120"/>
      <c r="D41" s="120"/>
      <c r="E41" s="120"/>
      <c r="F41" s="120"/>
      <c r="G41" s="120"/>
      <c r="H41" s="249"/>
      <c r="I41" s="249"/>
      <c r="L41" s="78"/>
      <c r="M41" s="78"/>
      <c r="N41" s="81"/>
      <c r="O41" s="81"/>
      <c r="P41" s="178"/>
    </row>
    <row r="42" spans="2:18" ht="15" x14ac:dyDescent="0.25">
      <c r="B42" s="121"/>
      <c r="C42" s="29" t="s">
        <v>154</v>
      </c>
      <c r="D42" s="29"/>
      <c r="E42" s="29"/>
      <c r="F42" s="29"/>
      <c r="G42" s="120"/>
      <c r="H42" s="235">
        <f>+'Balance Sheet'!D21-'Balance Sheet'!E21</f>
        <v>0</v>
      </c>
      <c r="I42" s="235">
        <v>0</v>
      </c>
      <c r="L42" s="66" t="s">
        <v>91</v>
      </c>
      <c r="M42" s="66"/>
      <c r="N42" s="141"/>
      <c r="O42" s="141"/>
      <c r="P42" s="178"/>
    </row>
    <row r="43" spans="2:18" ht="15" x14ac:dyDescent="0.25">
      <c r="B43" s="122" t="s">
        <v>155</v>
      </c>
      <c r="C43" s="119"/>
      <c r="D43" s="119"/>
      <c r="E43" s="119"/>
      <c r="F43" s="119"/>
      <c r="G43" s="119"/>
      <c r="H43" s="242">
        <f>SUM(H42)</f>
        <v>0</v>
      </c>
      <c r="I43" s="242">
        <f>SUM(I42)</f>
        <v>0</v>
      </c>
      <c r="L43" s="70" t="s">
        <v>92</v>
      </c>
      <c r="M43" s="70"/>
      <c r="N43" s="22">
        <f>'Balance Sheet'!D35</f>
        <v>12287</v>
      </c>
      <c r="O43" s="22">
        <f>'Balance Sheet'!E35</f>
        <v>3436</v>
      </c>
      <c r="P43" s="178">
        <f t="shared" si="0"/>
        <v>-8851</v>
      </c>
    </row>
    <row r="44" spans="2:18" x14ac:dyDescent="0.2">
      <c r="B44" s="29"/>
      <c r="C44" s="29"/>
      <c r="D44" s="29"/>
      <c r="E44" s="29"/>
      <c r="F44" s="29"/>
      <c r="G44" s="29" t="s">
        <v>34</v>
      </c>
      <c r="H44" s="116"/>
      <c r="I44" s="248"/>
      <c r="L44" s="70" t="s">
        <v>28</v>
      </c>
      <c r="M44" s="70"/>
      <c r="N44" s="22">
        <f>'Balance Sheet'!D36</f>
        <v>10700</v>
      </c>
      <c r="O44" s="22">
        <f>'Balance Sheet'!E36</f>
        <v>10484</v>
      </c>
      <c r="P44" s="178">
        <f t="shared" si="0"/>
        <v>-216</v>
      </c>
    </row>
    <row r="45" spans="2:18" ht="15.75" thickBot="1" x14ac:dyDescent="0.3">
      <c r="B45" s="105" t="s">
        <v>200</v>
      </c>
      <c r="C45" s="33"/>
      <c r="D45" s="120"/>
      <c r="E45" s="120"/>
      <c r="F45" s="120"/>
      <c r="G45" s="120"/>
      <c r="H45" s="79">
        <f>+H43+H39+H35+H30</f>
        <v>-10569</v>
      </c>
      <c r="I45" s="79">
        <f>+I43+I39+I35+I30</f>
        <v>1928</v>
      </c>
      <c r="J45" s="178"/>
      <c r="L45" s="80" t="s">
        <v>91</v>
      </c>
      <c r="M45" s="80"/>
      <c r="N45" s="48">
        <f>'Balance Sheet'!D37</f>
        <v>22987</v>
      </c>
      <c r="O45" s="48">
        <f>'Balance Sheet'!E37</f>
        <v>13920</v>
      </c>
      <c r="P45" s="178">
        <f t="shared" si="0"/>
        <v>-9067</v>
      </c>
      <c r="Q45" s="178"/>
    </row>
    <row r="46" spans="2:18" ht="15.75" thickTop="1" x14ac:dyDescent="0.25">
      <c r="B46" s="105" t="s">
        <v>150</v>
      </c>
      <c r="C46" s="33"/>
      <c r="D46" s="33"/>
      <c r="E46" s="33"/>
      <c r="F46" s="123"/>
      <c r="G46" s="33"/>
      <c r="H46" s="235">
        <v>64214</v>
      </c>
      <c r="I46" s="235">
        <v>33005</v>
      </c>
    </row>
    <row r="47" spans="2:18" x14ac:dyDescent="0.2">
      <c r="B47" s="108"/>
      <c r="C47" s="106" t="s">
        <v>117</v>
      </c>
      <c r="D47" s="29"/>
      <c r="E47" s="29"/>
      <c r="F47" s="29"/>
      <c r="G47" s="29"/>
      <c r="H47" s="235">
        <v>61</v>
      </c>
      <c r="I47" s="235">
        <v>4</v>
      </c>
    </row>
    <row r="48" spans="2:18" ht="15.75" thickBot="1" x14ac:dyDescent="0.3">
      <c r="B48" s="124" t="s">
        <v>151</v>
      </c>
      <c r="C48" s="125"/>
      <c r="D48" s="125"/>
      <c r="E48" s="125"/>
      <c r="F48" s="126"/>
      <c r="G48" s="125"/>
      <c r="H48" s="203">
        <f>+H47+H46+H45</f>
        <v>53706</v>
      </c>
      <c r="I48" s="203">
        <f>+I47+I46+I45</f>
        <v>34937</v>
      </c>
    </row>
    <row r="49" spans="2:9" ht="16.5" thickTop="1" x14ac:dyDescent="0.25">
      <c r="B49" s="127"/>
      <c r="C49" s="127"/>
      <c r="D49" s="127"/>
      <c r="E49" s="127"/>
      <c r="F49" s="99"/>
      <c r="G49" s="127"/>
      <c r="H49" s="265">
        <f>+H48-53706</f>
        <v>0</v>
      </c>
      <c r="I49" s="22"/>
    </row>
    <row r="50" spans="2:9" ht="15.75" x14ac:dyDescent="0.25">
      <c r="B50" s="227"/>
      <c r="C50" s="127"/>
      <c r="D50" s="127"/>
      <c r="E50" s="127"/>
      <c r="F50" s="99"/>
      <c r="G50" s="127"/>
      <c r="H50" s="22"/>
      <c r="I50" s="42"/>
    </row>
    <row r="51" spans="2:9" ht="15.75" x14ac:dyDescent="0.25">
      <c r="B51" s="127"/>
      <c r="C51" s="127"/>
      <c r="D51" s="127"/>
      <c r="E51" s="127"/>
      <c r="F51" s="99"/>
      <c r="G51" s="127"/>
      <c r="H51" s="42"/>
      <c r="I51" s="42"/>
    </row>
    <row r="52" spans="2:9" ht="15.75" x14ac:dyDescent="0.25">
      <c r="B52" s="94"/>
      <c r="C52" s="94"/>
      <c r="D52" s="94"/>
      <c r="E52" s="94"/>
      <c r="F52" s="128"/>
      <c r="G52" s="94"/>
      <c r="H52" s="129"/>
      <c r="I52" s="130"/>
    </row>
    <row r="53" spans="2:9" ht="15.75" x14ac:dyDescent="0.25">
      <c r="B53" s="94"/>
      <c r="C53" s="94"/>
      <c r="D53" s="94"/>
      <c r="E53" s="94"/>
      <c r="F53" s="128"/>
      <c r="G53" s="94"/>
      <c r="H53" s="113"/>
      <c r="I53" s="39"/>
    </row>
    <row r="54" spans="2:9" ht="15.75" x14ac:dyDescent="0.25">
      <c r="B54" s="94"/>
      <c r="C54" s="94"/>
      <c r="D54" s="94"/>
      <c r="E54" s="94"/>
      <c r="F54" s="128"/>
      <c r="G54" s="94"/>
      <c r="H54" s="129"/>
      <c r="I54" s="130"/>
    </row>
    <row r="55" spans="2:9" ht="15.75" x14ac:dyDescent="0.25">
      <c r="B55" s="94"/>
      <c r="C55" s="94"/>
      <c r="D55" s="94"/>
      <c r="E55" s="94"/>
      <c r="F55" s="128"/>
      <c r="G55" s="94"/>
      <c r="H55" s="129"/>
      <c r="I55" s="130"/>
    </row>
    <row r="56" spans="2:9" ht="15.75" x14ac:dyDescent="0.25">
      <c r="B56" s="94"/>
      <c r="C56" s="94"/>
      <c r="D56" s="94"/>
      <c r="E56" s="94"/>
      <c r="F56" s="128"/>
      <c r="G56" s="94"/>
      <c r="H56" s="130"/>
      <c r="I56" s="130"/>
    </row>
    <row r="57" spans="2:9" ht="15.75" x14ac:dyDescent="0.25">
      <c r="B57" s="94"/>
      <c r="C57" s="94"/>
      <c r="D57" s="94"/>
      <c r="E57" s="94"/>
      <c r="F57" s="128"/>
      <c r="G57" s="94"/>
      <c r="H57" s="130"/>
      <c r="I57" s="130"/>
    </row>
  </sheetData>
  <mergeCells count="5">
    <mergeCell ref="B6:G6"/>
    <mergeCell ref="C4:F4"/>
    <mergeCell ref="B2:I2"/>
    <mergeCell ref="B1:I1"/>
    <mergeCell ref="C3:I3"/>
  </mergeCells>
  <pageMargins left="0.7" right="0.7" top="0.75" bottom="0.75" header="0.3" footer="0.3"/>
  <pageSetup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3"/>
  <sheetViews>
    <sheetView showGridLines="0" topLeftCell="A103" zoomScaleNormal="100" zoomScaleSheetLayoutView="80" zoomScalePageLayoutView="50" workbookViewId="0">
      <selection activeCell="A139" sqref="A139"/>
    </sheetView>
  </sheetViews>
  <sheetFormatPr defaultColWidth="9.140625" defaultRowHeight="12.75" x14ac:dyDescent="0.2"/>
  <cols>
    <col min="1" max="1" width="51" style="144" customWidth="1"/>
    <col min="2" max="2" width="14.28515625" style="144" customWidth="1"/>
    <col min="3" max="3" width="15.28515625" style="144" customWidth="1"/>
    <col min="4" max="4" width="10.28515625" style="144" bestFit="1" customWidth="1"/>
    <col min="5" max="5" width="11.5703125" style="144" customWidth="1"/>
    <col min="6" max="6" width="10.5703125" style="144" bestFit="1" customWidth="1"/>
    <col min="7" max="12" width="9.140625" style="144"/>
    <col min="13" max="13" width="10.28515625" style="144" bestFit="1" customWidth="1"/>
    <col min="14" max="14" width="15.28515625" style="144" bestFit="1" customWidth="1"/>
    <col min="15" max="16384" width="9.140625" style="144"/>
  </cols>
  <sheetData>
    <row r="1" spans="1:6" ht="14.25" x14ac:dyDescent="0.2">
      <c r="A1" s="143" t="s">
        <v>0</v>
      </c>
    </row>
    <row r="2" spans="1:6" x14ac:dyDescent="0.2">
      <c r="A2" s="145" t="s">
        <v>55</v>
      </c>
    </row>
    <row r="3" spans="1:6" x14ac:dyDescent="0.2">
      <c r="A3" s="145"/>
    </row>
    <row r="4" spans="1:6" x14ac:dyDescent="0.2">
      <c r="A4" s="285" t="s">
        <v>158</v>
      </c>
    </row>
    <row r="5" spans="1:6" x14ac:dyDescent="0.2">
      <c r="A5" s="145"/>
    </row>
    <row r="6" spans="1:6" x14ac:dyDescent="0.2">
      <c r="A6" s="146" t="s">
        <v>56</v>
      </c>
    </row>
    <row r="7" spans="1:6" x14ac:dyDescent="0.2">
      <c r="A7" s="145"/>
    </row>
    <row r="8" spans="1:6" ht="31.5" customHeight="1" x14ac:dyDescent="0.2">
      <c r="A8" s="304" t="s">
        <v>168</v>
      </c>
      <c r="B8" s="304"/>
      <c r="C8" s="304"/>
      <c r="D8" s="304"/>
      <c r="E8" s="304"/>
    </row>
    <row r="9" spans="1:6" x14ac:dyDescent="0.2">
      <c r="A9" s="145"/>
    </row>
    <row r="10" spans="1:6" ht="27.75" customHeight="1" x14ac:dyDescent="0.2">
      <c r="A10" s="304" t="s">
        <v>169</v>
      </c>
      <c r="B10" s="304"/>
      <c r="C10" s="304"/>
      <c r="D10" s="304"/>
      <c r="E10" s="304"/>
    </row>
    <row r="11" spans="1:6" x14ac:dyDescent="0.2">
      <c r="A11" s="145"/>
    </row>
    <row r="12" spans="1:6" x14ac:dyDescent="0.2">
      <c r="A12" s="145"/>
    </row>
    <row r="13" spans="1:6" x14ac:dyDescent="0.2">
      <c r="A13" s="208" t="s">
        <v>108</v>
      </c>
      <c r="F13" s="207"/>
    </row>
    <row r="14" spans="1:6" ht="12" customHeight="1" x14ac:dyDescent="0.2">
      <c r="A14" s="208"/>
      <c r="F14" s="207"/>
    </row>
    <row r="15" spans="1:6" ht="56.45" customHeight="1" x14ac:dyDescent="0.2">
      <c r="A15" s="305" t="s">
        <v>139</v>
      </c>
      <c r="B15" s="305"/>
      <c r="C15" s="305"/>
      <c r="D15" s="305"/>
      <c r="E15" s="305"/>
      <c r="F15" s="207"/>
    </row>
    <row r="16" spans="1:6" ht="13.15" customHeight="1" x14ac:dyDescent="0.2">
      <c r="A16" s="220"/>
      <c r="B16" s="220"/>
      <c r="C16" s="220"/>
      <c r="D16" s="220"/>
      <c r="E16" s="220"/>
      <c r="F16" s="207"/>
    </row>
    <row r="17" spans="1:14" ht="42.6" customHeight="1" x14ac:dyDescent="0.2">
      <c r="A17" s="307" t="s">
        <v>128</v>
      </c>
      <c r="B17" s="307"/>
      <c r="C17" s="307"/>
      <c r="D17" s="307"/>
      <c r="E17" s="307"/>
    </row>
    <row r="18" spans="1:14" ht="13.15" customHeight="1" x14ac:dyDescent="0.2">
      <c r="A18" s="275"/>
      <c r="B18" s="275"/>
      <c r="C18" s="275"/>
      <c r="D18" s="275"/>
      <c r="E18" s="275"/>
      <c r="F18" s="207"/>
    </row>
    <row r="19" spans="1:14" ht="55.9" customHeight="1" x14ac:dyDescent="0.2">
      <c r="A19" s="307" t="s">
        <v>183</v>
      </c>
      <c r="B19" s="307"/>
      <c r="C19" s="307"/>
      <c r="D19" s="307"/>
      <c r="E19" s="307"/>
    </row>
    <row r="20" spans="1:14" ht="13.15" customHeight="1" x14ac:dyDescent="0.2">
      <c r="A20" s="220"/>
      <c r="B20" s="220"/>
      <c r="C20" s="220"/>
      <c r="D20" s="220"/>
      <c r="E20" s="220"/>
      <c r="F20" s="207"/>
    </row>
    <row r="21" spans="1:14" ht="29.45" customHeight="1" x14ac:dyDescent="0.2">
      <c r="A21" s="307" t="s">
        <v>129</v>
      </c>
      <c r="B21" s="307"/>
      <c r="C21" s="307"/>
      <c r="D21" s="307"/>
      <c r="E21" s="307"/>
    </row>
    <row r="22" spans="1:14" ht="13.15" customHeight="1" x14ac:dyDescent="0.2">
      <c r="A22" s="220"/>
      <c r="B22" s="220"/>
      <c r="C22" s="220"/>
      <c r="D22" s="220"/>
      <c r="E22" s="220"/>
      <c r="F22" s="207"/>
    </row>
    <row r="23" spans="1:14" ht="43.15" customHeight="1" x14ac:dyDescent="0.2">
      <c r="A23" s="307" t="s">
        <v>130</v>
      </c>
      <c r="B23" s="307"/>
      <c r="C23" s="307"/>
      <c r="D23" s="307"/>
      <c r="E23" s="307"/>
    </row>
    <row r="24" spans="1:14" ht="13.15" customHeight="1" x14ac:dyDescent="0.2">
      <c r="A24" s="275"/>
      <c r="B24" s="275"/>
      <c r="C24" s="275"/>
      <c r="D24" s="275"/>
      <c r="E24" s="275"/>
      <c r="F24" s="207"/>
    </row>
    <row r="25" spans="1:14" ht="41.45" customHeight="1" x14ac:dyDescent="0.2">
      <c r="A25" s="307" t="s">
        <v>131</v>
      </c>
      <c r="B25" s="307"/>
      <c r="C25" s="307"/>
      <c r="D25" s="307"/>
      <c r="E25" s="307"/>
    </row>
    <row r="26" spans="1:14" ht="12.6" customHeight="1" x14ac:dyDescent="0.2">
      <c r="A26" s="220"/>
      <c r="B26" s="220"/>
      <c r="C26" s="220"/>
      <c r="D26" s="220"/>
      <c r="E26" s="220"/>
    </row>
    <row r="27" spans="1:14" x14ac:dyDescent="0.2">
      <c r="A27" s="305"/>
      <c r="B27" s="305"/>
      <c r="C27" s="305"/>
      <c r="D27" s="305"/>
      <c r="E27" s="305"/>
      <c r="N27" s="204"/>
    </row>
    <row r="28" spans="1:14" ht="24" x14ac:dyDescent="0.2">
      <c r="A28" s="215" t="s">
        <v>125</v>
      </c>
      <c r="B28" s="287" t="s">
        <v>171</v>
      </c>
      <c r="C28" s="287" t="s">
        <v>170</v>
      </c>
      <c r="D28" s="213"/>
      <c r="E28" s="213"/>
      <c r="N28" s="204"/>
    </row>
    <row r="29" spans="1:14" x14ac:dyDescent="0.2">
      <c r="A29" s="216" t="s">
        <v>126</v>
      </c>
      <c r="B29" s="261">
        <v>-267905</v>
      </c>
      <c r="C29" s="217">
        <v>454174</v>
      </c>
      <c r="N29" s="204"/>
    </row>
    <row r="30" spans="1:14" x14ac:dyDescent="0.2">
      <c r="A30" s="216" t="s">
        <v>122</v>
      </c>
      <c r="B30" s="261">
        <v>-484370</v>
      </c>
      <c r="C30" s="217">
        <v>1253417</v>
      </c>
      <c r="N30" s="204"/>
    </row>
    <row r="31" spans="1:14" x14ac:dyDescent="0.2">
      <c r="A31" s="216" t="s">
        <v>127</v>
      </c>
      <c r="B31" s="261">
        <v>223</v>
      </c>
      <c r="C31" s="217">
        <v>217</v>
      </c>
      <c r="N31" s="204"/>
    </row>
    <row r="32" spans="1:14" x14ac:dyDescent="0.2">
      <c r="A32" s="218" t="s">
        <v>136</v>
      </c>
      <c r="B32" s="261">
        <v>463452</v>
      </c>
      <c r="C32" s="288">
        <v>187203</v>
      </c>
      <c r="D32" s="197"/>
      <c r="N32" s="204"/>
    </row>
    <row r="33" spans="1:14" x14ac:dyDescent="0.2">
      <c r="A33" s="216" t="s">
        <v>124</v>
      </c>
      <c r="B33" s="261">
        <v>54470</v>
      </c>
      <c r="C33" s="217">
        <v>110156</v>
      </c>
      <c r="N33" s="204"/>
    </row>
    <row r="34" spans="1:14" x14ac:dyDescent="0.2">
      <c r="A34" s="216" t="s">
        <v>138</v>
      </c>
      <c r="B34" s="261">
        <v>-13766</v>
      </c>
      <c r="C34" s="217">
        <v>-13252</v>
      </c>
      <c r="N34" s="204"/>
    </row>
    <row r="35" spans="1:14" x14ac:dyDescent="0.2">
      <c r="A35" s="216" t="s">
        <v>123</v>
      </c>
      <c r="B35" s="261">
        <v>-56638</v>
      </c>
      <c r="C35" s="217">
        <v>-1855206</v>
      </c>
      <c r="N35" s="204"/>
    </row>
    <row r="36" spans="1:14" x14ac:dyDescent="0.2">
      <c r="A36" s="216" t="s">
        <v>137</v>
      </c>
      <c r="B36" s="261">
        <v>-195890</v>
      </c>
      <c r="C36" s="217">
        <v>-136709</v>
      </c>
      <c r="N36" s="204"/>
    </row>
    <row r="37" spans="1:14" x14ac:dyDescent="0.2">
      <c r="A37" s="205" t="s">
        <v>106</v>
      </c>
      <c r="B37" s="286">
        <f>SUM(B29:B36)</f>
        <v>-500424</v>
      </c>
      <c r="C37" s="289">
        <f>SUM(C29:C36)</f>
        <v>0</v>
      </c>
      <c r="N37" s="204"/>
    </row>
    <row r="38" spans="1:14" s="197" customFormat="1" x14ac:dyDescent="0.2">
      <c r="A38" s="221"/>
      <c r="B38" s="222"/>
      <c r="C38" s="222"/>
      <c r="N38" s="214"/>
    </row>
    <row r="39" spans="1:14" s="197" customFormat="1" x14ac:dyDescent="0.2">
      <c r="A39" s="221"/>
      <c r="B39" s="222"/>
      <c r="C39" s="222"/>
      <c r="N39" s="214"/>
    </row>
    <row r="40" spans="1:14" ht="24" x14ac:dyDescent="0.2">
      <c r="A40" s="215" t="s">
        <v>132</v>
      </c>
      <c r="B40" s="287" t="s">
        <v>171</v>
      </c>
      <c r="C40" s="287" t="s">
        <v>170</v>
      </c>
      <c r="D40" s="213"/>
      <c r="E40" s="213"/>
      <c r="N40" s="204"/>
    </row>
    <row r="41" spans="1:14" x14ac:dyDescent="0.2">
      <c r="A41" s="216" t="s">
        <v>133</v>
      </c>
      <c r="B41" s="261">
        <v>460240</v>
      </c>
      <c r="C41" s="219">
        <v>199475</v>
      </c>
      <c r="N41" s="204"/>
    </row>
    <row r="42" spans="1:14" x14ac:dyDescent="0.2">
      <c r="A42" s="216" t="s">
        <v>113</v>
      </c>
      <c r="B42" s="262">
        <v>0</v>
      </c>
      <c r="C42" s="217">
        <v>0</v>
      </c>
      <c r="N42" s="204"/>
    </row>
    <row r="43" spans="1:14" x14ac:dyDescent="0.2">
      <c r="A43" s="216" t="s">
        <v>134</v>
      </c>
      <c r="B43" s="261">
        <v>-10292</v>
      </c>
      <c r="C43" s="217">
        <v>-24892</v>
      </c>
      <c r="N43" s="204"/>
    </row>
    <row r="44" spans="1:14" x14ac:dyDescent="0.2">
      <c r="A44" s="218" t="s">
        <v>135</v>
      </c>
      <c r="B44" s="261">
        <v>13504</v>
      </c>
      <c r="C44" s="217">
        <v>12620</v>
      </c>
      <c r="D44" s="197"/>
      <c r="N44" s="204"/>
    </row>
    <row r="45" spans="1:14" x14ac:dyDescent="0.2">
      <c r="A45" s="205" t="s">
        <v>106</v>
      </c>
      <c r="B45" s="286">
        <f>SUM(B41:B44)</f>
        <v>463452</v>
      </c>
      <c r="C45" s="289">
        <f>SUM(C41:C44)</f>
        <v>187203</v>
      </c>
      <c r="N45" s="204"/>
    </row>
    <row r="46" spans="1:14" x14ac:dyDescent="0.2">
      <c r="A46" s="148"/>
      <c r="B46" s="152"/>
      <c r="C46" s="290"/>
      <c r="N46" s="204"/>
    </row>
    <row r="47" spans="1:14" x14ac:dyDescent="0.2">
      <c r="A47" s="148"/>
      <c r="B47" s="152"/>
      <c r="C47" s="290"/>
    </row>
    <row r="48" spans="1:14" x14ac:dyDescent="0.2">
      <c r="A48" s="146" t="s">
        <v>103</v>
      </c>
      <c r="C48" s="197"/>
      <c r="N48" s="204"/>
    </row>
    <row r="49" spans="1:5" x14ac:dyDescent="0.2">
      <c r="A49" s="148"/>
      <c r="C49" s="197"/>
    </row>
    <row r="50" spans="1:5" ht="24" x14ac:dyDescent="0.2">
      <c r="A50" s="210" t="s">
        <v>57</v>
      </c>
      <c r="B50" s="287" t="s">
        <v>171</v>
      </c>
      <c r="C50" s="287" t="s">
        <v>170</v>
      </c>
      <c r="D50" s="150"/>
    </row>
    <row r="51" spans="1:5" x14ac:dyDescent="0.2">
      <c r="A51" s="151" t="s">
        <v>104</v>
      </c>
      <c r="B51" s="290">
        <f>33480-3+1274-530</f>
        <v>34221</v>
      </c>
      <c r="C51" s="290">
        <v>35743</v>
      </c>
      <c r="D51" s="150"/>
    </row>
    <row r="52" spans="1:5" x14ac:dyDescent="0.2">
      <c r="A52" s="151" t="s">
        <v>105</v>
      </c>
      <c r="B52" s="194">
        <v>403</v>
      </c>
      <c r="C52" s="194">
        <v>1521</v>
      </c>
      <c r="D52" s="150"/>
    </row>
    <row r="53" spans="1:5" x14ac:dyDescent="0.2">
      <c r="A53" s="155" t="s">
        <v>106</v>
      </c>
      <c r="B53" s="156">
        <f>SUM(B51:B52)</f>
        <v>34624</v>
      </c>
      <c r="C53" s="291">
        <f>SUM(C51:C52)</f>
        <v>37264</v>
      </c>
      <c r="D53" s="150"/>
      <c r="E53" s="204"/>
    </row>
    <row r="54" spans="1:5" x14ac:dyDescent="0.2">
      <c r="A54" s="148"/>
      <c r="B54" s="152"/>
      <c r="C54" s="290"/>
      <c r="D54" s="150"/>
      <c r="E54" s="204"/>
    </row>
    <row r="55" spans="1:5" x14ac:dyDescent="0.2">
      <c r="A55" s="148"/>
      <c r="B55" s="150"/>
      <c r="C55" s="292"/>
    </row>
    <row r="56" spans="1:5" x14ac:dyDescent="0.2">
      <c r="A56" s="146" t="s">
        <v>112</v>
      </c>
      <c r="C56" s="197"/>
    </row>
    <row r="57" spans="1:5" x14ac:dyDescent="0.2">
      <c r="A57" s="148"/>
      <c r="C57" s="197"/>
    </row>
    <row r="58" spans="1:5" x14ac:dyDescent="0.2">
      <c r="A58" s="145" t="s">
        <v>121</v>
      </c>
      <c r="C58" s="197"/>
    </row>
    <row r="59" spans="1:5" x14ac:dyDescent="0.2">
      <c r="A59" s="149"/>
      <c r="C59" s="197"/>
    </row>
    <row r="60" spans="1:5" x14ac:dyDescent="0.2">
      <c r="A60" s="148" t="s">
        <v>100</v>
      </c>
      <c r="C60" s="197"/>
    </row>
    <row r="61" spans="1:5" x14ac:dyDescent="0.2">
      <c r="A61" s="148"/>
      <c r="B61" s="150"/>
      <c r="C61" s="292"/>
      <c r="D61" s="150"/>
    </row>
    <row r="62" spans="1:5" ht="24" x14ac:dyDescent="0.2">
      <c r="A62" s="210" t="s">
        <v>57</v>
      </c>
      <c r="B62" s="287" t="s">
        <v>171</v>
      </c>
      <c r="C62" s="287" t="s">
        <v>170</v>
      </c>
      <c r="D62" s="150"/>
    </row>
    <row r="63" spans="1:5" x14ac:dyDescent="0.2">
      <c r="A63" s="151" t="s">
        <v>58</v>
      </c>
      <c r="B63" s="290">
        <f>B78</f>
        <v>7776</v>
      </c>
      <c r="C63" s="290">
        <v>6000</v>
      </c>
      <c r="D63" s="150"/>
    </row>
    <row r="64" spans="1:5" x14ac:dyDescent="0.2">
      <c r="A64" s="151" t="s">
        <v>172</v>
      </c>
      <c r="B64" s="290">
        <f>+B85</f>
        <v>6584</v>
      </c>
      <c r="C64" s="290">
        <v>939</v>
      </c>
      <c r="D64" s="150"/>
    </row>
    <row r="65" spans="1:4" x14ac:dyDescent="0.2">
      <c r="A65" s="151" t="s">
        <v>59</v>
      </c>
      <c r="B65" s="194">
        <f>B92</f>
        <v>649</v>
      </c>
      <c r="C65" s="194">
        <v>641</v>
      </c>
      <c r="D65" s="150"/>
    </row>
    <row r="66" spans="1:4" x14ac:dyDescent="0.2">
      <c r="A66" s="154" t="s">
        <v>102</v>
      </c>
      <c r="B66" s="290">
        <f>C66+Remeasurement!B25</f>
        <v>6556</v>
      </c>
      <c r="C66" s="290">
        <v>6340</v>
      </c>
      <c r="D66" s="150"/>
    </row>
    <row r="67" spans="1:4" x14ac:dyDescent="0.2">
      <c r="A67" s="155" t="s">
        <v>63</v>
      </c>
      <c r="B67" s="291">
        <f>SUM(B63:B66)</f>
        <v>21565</v>
      </c>
      <c r="C67" s="291">
        <f>SUM(C63:C66)</f>
        <v>13920</v>
      </c>
      <c r="D67" s="150"/>
    </row>
    <row r="68" spans="1:4" x14ac:dyDescent="0.2">
      <c r="A68" s="148"/>
      <c r="B68" s="152"/>
      <c r="C68" s="290"/>
      <c r="D68" s="150"/>
    </row>
    <row r="69" spans="1:4" x14ac:dyDescent="0.2">
      <c r="A69" s="148"/>
      <c r="B69" s="153"/>
      <c r="C69" s="194"/>
      <c r="D69" s="150"/>
    </row>
    <row r="70" spans="1:4" x14ac:dyDescent="0.2">
      <c r="A70" s="148" t="s">
        <v>101</v>
      </c>
      <c r="B70" s="150"/>
      <c r="C70" s="292"/>
      <c r="D70" s="150"/>
    </row>
    <row r="71" spans="1:4" x14ac:dyDescent="0.2">
      <c r="A71" s="148"/>
      <c r="B71" s="150"/>
      <c r="C71" s="292"/>
      <c r="D71" s="150"/>
    </row>
    <row r="72" spans="1:4" ht="24" x14ac:dyDescent="0.2">
      <c r="A72" s="209" t="s">
        <v>57</v>
      </c>
      <c r="B72" s="287" t="s">
        <v>171</v>
      </c>
      <c r="C72" s="287" t="s">
        <v>170</v>
      </c>
      <c r="D72" s="150"/>
    </row>
    <row r="73" spans="1:4" x14ac:dyDescent="0.2">
      <c r="A73" s="158" t="s">
        <v>174</v>
      </c>
      <c r="B73" s="194">
        <v>6000</v>
      </c>
      <c r="C73" s="194">
        <v>10000</v>
      </c>
      <c r="D73" s="150"/>
    </row>
    <row r="74" spans="1:4" x14ac:dyDescent="0.2">
      <c r="A74" s="158" t="s">
        <v>173</v>
      </c>
      <c r="B74" s="293">
        <v>0</v>
      </c>
      <c r="C74" s="194">
        <v>-4000</v>
      </c>
      <c r="D74" s="150"/>
    </row>
    <row r="75" spans="1:4" x14ac:dyDescent="0.2">
      <c r="A75" s="158" t="s">
        <v>60</v>
      </c>
      <c r="B75" s="194">
        <f>+'Income Sheet'!D14</f>
        <v>50390</v>
      </c>
      <c r="C75" s="194">
        <v>186559</v>
      </c>
      <c r="D75" s="150"/>
    </row>
    <row r="76" spans="1:4" x14ac:dyDescent="0.2">
      <c r="A76" s="158" t="s">
        <v>94</v>
      </c>
      <c r="B76" s="293">
        <v>-1422</v>
      </c>
      <c r="C76" s="293">
        <v>-1422</v>
      </c>
      <c r="D76" s="150"/>
    </row>
    <row r="77" spans="1:4" x14ac:dyDescent="0.2">
      <c r="A77" s="157" t="s">
        <v>61</v>
      </c>
      <c r="B77" s="195">
        <f>+'Income Sheet'!D15</f>
        <v>-47192</v>
      </c>
      <c r="C77" s="195">
        <v>-185137</v>
      </c>
      <c r="D77" s="150"/>
    </row>
    <row r="78" spans="1:4" x14ac:dyDescent="0.2">
      <c r="A78" s="159" t="s">
        <v>63</v>
      </c>
      <c r="B78" s="294">
        <f>SUM(B73:B77)</f>
        <v>7776</v>
      </c>
      <c r="C78" s="294">
        <f>SUM(C73:C77)</f>
        <v>6000</v>
      </c>
      <c r="D78" s="204"/>
    </row>
    <row r="79" spans="1:4" x14ac:dyDescent="0.2">
      <c r="A79" s="148"/>
      <c r="B79" s="150"/>
      <c r="C79" s="292"/>
    </row>
    <row r="80" spans="1:4" x14ac:dyDescent="0.2">
      <c r="A80" s="148" t="s">
        <v>175</v>
      </c>
      <c r="B80" s="150"/>
      <c r="C80" s="292"/>
    </row>
    <row r="81" spans="1:3" ht="24" x14ac:dyDescent="0.2">
      <c r="A81" s="157" t="s">
        <v>57</v>
      </c>
      <c r="B81" s="287" t="s">
        <v>171</v>
      </c>
      <c r="C81" s="287" t="s">
        <v>170</v>
      </c>
    </row>
    <row r="82" spans="1:3" x14ac:dyDescent="0.2">
      <c r="A82" s="158" t="s">
        <v>174</v>
      </c>
      <c r="B82" s="194">
        <v>939</v>
      </c>
      <c r="C82" s="194">
        <v>0</v>
      </c>
    </row>
    <row r="83" spans="1:3" x14ac:dyDescent="0.2">
      <c r="A83" s="158" t="s">
        <v>8</v>
      </c>
      <c r="B83" s="194">
        <f>+'Income Sheet'!D26</f>
        <v>11938</v>
      </c>
      <c r="C83" s="194">
        <v>25655</v>
      </c>
    </row>
    <row r="84" spans="1:3" x14ac:dyDescent="0.2">
      <c r="A84" s="157" t="s">
        <v>65</v>
      </c>
      <c r="B84" s="195">
        <f>+'Income Sheet'!D27</f>
        <v>-6293</v>
      </c>
      <c r="C84" s="195">
        <v>-24716</v>
      </c>
    </row>
    <row r="85" spans="1:3" x14ac:dyDescent="0.2">
      <c r="A85" s="159" t="s">
        <v>63</v>
      </c>
      <c r="B85" s="294">
        <f>SUM(B82:B84)</f>
        <v>6584</v>
      </c>
      <c r="C85" s="294">
        <f>SUM(C82:C84)</f>
        <v>939</v>
      </c>
    </row>
    <row r="86" spans="1:3" x14ac:dyDescent="0.2">
      <c r="A86" s="263"/>
      <c r="B86" s="264"/>
      <c r="C86" s="264"/>
    </row>
    <row r="87" spans="1:3" x14ac:dyDescent="0.2">
      <c r="A87" s="148" t="s">
        <v>64</v>
      </c>
      <c r="B87" s="292"/>
      <c r="C87" s="292"/>
    </row>
    <row r="88" spans="1:3" ht="24" x14ac:dyDescent="0.2">
      <c r="A88" s="157" t="s">
        <v>57</v>
      </c>
      <c r="B88" s="287" t="s">
        <v>171</v>
      </c>
      <c r="C88" s="287" t="s">
        <v>170</v>
      </c>
    </row>
    <row r="89" spans="1:3" x14ac:dyDescent="0.2">
      <c r="A89" s="158" t="s">
        <v>174</v>
      </c>
      <c r="B89" s="194">
        <v>641</v>
      </c>
      <c r="C89" s="194">
        <v>726</v>
      </c>
    </row>
    <row r="90" spans="1:3" x14ac:dyDescent="0.2">
      <c r="A90" s="158" t="s">
        <v>8</v>
      </c>
      <c r="B90" s="194">
        <f>+'Income Sheet'!D31</f>
        <v>1139</v>
      </c>
      <c r="C90" s="194">
        <v>3176</v>
      </c>
    </row>
    <row r="91" spans="1:3" x14ac:dyDescent="0.2">
      <c r="A91" s="157" t="s">
        <v>65</v>
      </c>
      <c r="B91" s="195">
        <f>+'Income Sheet'!D32</f>
        <v>-1131</v>
      </c>
      <c r="C91" s="195">
        <v>-3261</v>
      </c>
    </row>
    <row r="92" spans="1:3" x14ac:dyDescent="0.2">
      <c r="A92" s="159" t="s">
        <v>63</v>
      </c>
      <c r="B92" s="294">
        <f>SUM(B89:B91)</f>
        <v>649</v>
      </c>
      <c r="C92" s="294">
        <f>SUM(C89:C91)</f>
        <v>641</v>
      </c>
    </row>
    <row r="93" spans="1:3" x14ac:dyDescent="0.2">
      <c r="A93" s="145"/>
    </row>
    <row r="94" spans="1:3" x14ac:dyDescent="0.2">
      <c r="A94" s="145"/>
    </row>
    <row r="95" spans="1:3" x14ac:dyDescent="0.2">
      <c r="A95" s="146" t="s">
        <v>107</v>
      </c>
    </row>
    <row r="97" spans="1:5" x14ac:dyDescent="0.2">
      <c r="A97" s="148" t="s">
        <v>66</v>
      </c>
    </row>
    <row r="98" spans="1:5" x14ac:dyDescent="0.2">
      <c r="A98" s="145"/>
    </row>
    <row r="99" spans="1:5" ht="53.45" customHeight="1" x14ac:dyDescent="0.2">
      <c r="A99" s="305" t="s">
        <v>176</v>
      </c>
      <c r="B99" s="305"/>
      <c r="C99" s="305"/>
      <c r="D99" s="305"/>
      <c r="E99" s="305"/>
    </row>
    <row r="100" spans="1:5" x14ac:dyDescent="0.2">
      <c r="A100" s="145"/>
    </row>
    <row r="101" spans="1:5" x14ac:dyDescent="0.2">
      <c r="A101" s="196" t="s">
        <v>67</v>
      </c>
      <c r="B101" s="197"/>
      <c r="C101" s="197"/>
      <c r="D101" s="197"/>
      <c r="E101" s="197"/>
    </row>
    <row r="102" spans="1:5" ht="13.15" customHeight="1" x14ac:dyDescent="0.2">
      <c r="A102" s="198"/>
      <c r="B102" s="197"/>
      <c r="C102" s="197"/>
      <c r="D102" s="197"/>
      <c r="E102" s="197"/>
    </row>
    <row r="103" spans="1:5" ht="55.9" customHeight="1" x14ac:dyDescent="0.2">
      <c r="A103" s="305" t="s">
        <v>177</v>
      </c>
      <c r="B103" s="305"/>
      <c r="C103" s="305"/>
      <c r="D103" s="305"/>
      <c r="E103" s="305"/>
    </row>
    <row r="104" spans="1:5" s="197" customFormat="1" x14ac:dyDescent="0.2">
      <c r="A104" s="199"/>
      <c r="B104" s="199"/>
      <c r="C104" s="199"/>
      <c r="D104" s="199"/>
      <c r="E104" s="199"/>
    </row>
    <row r="105" spans="1:5" ht="12.75" customHeight="1" x14ac:dyDescent="0.2">
      <c r="A105" s="147"/>
      <c r="B105" s="147"/>
      <c r="C105" s="147"/>
      <c r="D105" s="147"/>
      <c r="E105" s="147"/>
    </row>
    <row r="106" spans="1:5" ht="12.75" customHeight="1" x14ac:dyDescent="0.2">
      <c r="A106" s="146"/>
      <c r="B106" s="147"/>
      <c r="C106" s="147"/>
      <c r="D106" s="147"/>
      <c r="E106" s="147"/>
    </row>
    <row r="107" spans="1:5" ht="12.75" customHeight="1" x14ac:dyDescent="0.2">
      <c r="A107" s="147"/>
      <c r="B107" s="147"/>
      <c r="C107" s="147"/>
      <c r="D107" s="147"/>
      <c r="E107" s="147"/>
    </row>
    <row r="108" spans="1:5" ht="12.75" customHeight="1" x14ac:dyDescent="0.2">
      <c r="A108" s="147"/>
      <c r="B108" s="147"/>
      <c r="C108" s="147"/>
      <c r="D108" s="147"/>
      <c r="E108" s="147"/>
    </row>
    <row r="109" spans="1:5" x14ac:dyDescent="0.2">
      <c r="A109" s="145"/>
    </row>
    <row r="110" spans="1:5" x14ac:dyDescent="0.2">
      <c r="A110" s="148" t="s">
        <v>193</v>
      </c>
    </row>
    <row r="111" spans="1:5" x14ac:dyDescent="0.2">
      <c r="A111" s="148"/>
    </row>
    <row r="112" spans="1:5" x14ac:dyDescent="0.2">
      <c r="A112" s="306" t="s">
        <v>189</v>
      </c>
      <c r="B112" s="306"/>
      <c r="C112" s="306"/>
      <c r="D112" s="306"/>
      <c r="E112" s="306"/>
    </row>
    <row r="113" spans="1:7" ht="60" x14ac:dyDescent="0.2">
      <c r="A113" s="161" t="s">
        <v>57</v>
      </c>
      <c r="B113" s="162" t="s">
        <v>68</v>
      </c>
      <c r="C113" s="162" t="s">
        <v>65</v>
      </c>
      <c r="D113" s="162" t="s">
        <v>69</v>
      </c>
      <c r="E113" s="162" t="s">
        <v>190</v>
      </c>
      <c r="F113" s="273" t="s">
        <v>192</v>
      </c>
    </row>
    <row r="114" spans="1:7" x14ac:dyDescent="0.2">
      <c r="A114" s="163"/>
      <c r="B114" s="167"/>
      <c r="C114" s="167"/>
      <c r="D114" s="167"/>
      <c r="E114" s="168"/>
      <c r="F114" s="168"/>
    </row>
    <row r="115" spans="1:7" x14ac:dyDescent="0.2">
      <c r="A115" s="163"/>
      <c r="B115" s="167" t="s">
        <v>3</v>
      </c>
      <c r="C115" s="167" t="s">
        <v>3</v>
      </c>
      <c r="D115" s="167" t="s">
        <v>3</v>
      </c>
      <c r="E115" s="168" t="s">
        <v>3</v>
      </c>
      <c r="F115" s="168" t="s">
        <v>3</v>
      </c>
    </row>
    <row r="116" spans="1:7" x14ac:dyDescent="0.2">
      <c r="A116" s="174" t="s">
        <v>184</v>
      </c>
      <c r="B116" s="309">
        <f>29944-507+561+183</f>
        <v>30181</v>
      </c>
      <c r="C116" s="309">
        <v>722</v>
      </c>
      <c r="D116" s="309">
        <v>600</v>
      </c>
      <c r="E116" s="309">
        <v>507</v>
      </c>
      <c r="F116" s="309">
        <f>SUM(B116:E116)</f>
        <v>32010</v>
      </c>
    </row>
    <row r="117" spans="1:7" x14ac:dyDescent="0.2">
      <c r="A117" s="160" t="s">
        <v>185</v>
      </c>
      <c r="B117" s="309">
        <f>17246-13374+12</f>
        <v>3884</v>
      </c>
      <c r="C117" s="309">
        <v>241</v>
      </c>
      <c r="D117" s="309">
        <v>3454</v>
      </c>
      <c r="E117" s="309">
        <v>13374</v>
      </c>
      <c r="F117" s="309">
        <f t="shared" ref="F117:F121" si="0">SUM(B117:E117)</f>
        <v>20953</v>
      </c>
    </row>
    <row r="118" spans="1:7" x14ac:dyDescent="0.2">
      <c r="A118" s="144" t="s">
        <v>195</v>
      </c>
      <c r="B118" s="309">
        <f>8986-125+354-12</f>
        <v>9203</v>
      </c>
      <c r="C118" s="309">
        <v>169</v>
      </c>
      <c r="D118" s="309">
        <v>1369</v>
      </c>
      <c r="E118" s="309">
        <v>125</v>
      </c>
      <c r="F118" s="309">
        <f t="shared" si="0"/>
        <v>10866</v>
      </c>
    </row>
    <row r="119" spans="1:7" x14ac:dyDescent="0.2">
      <c r="A119" s="144" t="s">
        <v>72</v>
      </c>
      <c r="B119" s="309">
        <f>(5375837-860552)/1000</f>
        <v>4515.2849999999999</v>
      </c>
      <c r="C119" s="309">
        <v>0</v>
      </c>
      <c r="D119" s="309">
        <f>860552/1000</f>
        <v>860.55200000000002</v>
      </c>
      <c r="E119" s="309">
        <v>0</v>
      </c>
      <c r="F119" s="309">
        <f t="shared" si="0"/>
        <v>5375.8369999999995</v>
      </c>
      <c r="G119" s="272"/>
    </row>
    <row r="120" spans="1:7" x14ac:dyDescent="0.2">
      <c r="A120" s="144" t="s">
        <v>187</v>
      </c>
      <c r="B120" s="309">
        <f>506630/1000</f>
        <v>506.63</v>
      </c>
      <c r="C120" s="309"/>
      <c r="D120" s="309">
        <f>10620/1000</f>
        <v>10.62</v>
      </c>
      <c r="E120" s="309">
        <v>0</v>
      </c>
      <c r="F120" s="309">
        <f t="shared" si="0"/>
        <v>517.25</v>
      </c>
    </row>
    <row r="121" spans="1:7" x14ac:dyDescent="0.2">
      <c r="A121" s="144" t="s">
        <v>188</v>
      </c>
      <c r="B121" s="309">
        <f>-SUM(561285+182510+353800)/1000</f>
        <v>-1097.595</v>
      </c>
      <c r="C121" s="309">
        <v>0</v>
      </c>
      <c r="D121" s="309">
        <v>0</v>
      </c>
      <c r="E121" s="309">
        <v>0</v>
      </c>
      <c r="F121" s="309">
        <f t="shared" si="0"/>
        <v>-1097.595</v>
      </c>
      <c r="G121" s="272"/>
    </row>
    <row r="122" spans="1:7" x14ac:dyDescent="0.2">
      <c r="A122" s="157"/>
      <c r="B122" s="169"/>
      <c r="C122" s="169"/>
      <c r="D122" s="169"/>
      <c r="E122" s="170"/>
    </row>
    <row r="123" spans="1:7" x14ac:dyDescent="0.2">
      <c r="A123" s="159" t="s">
        <v>73</v>
      </c>
      <c r="B123" s="171">
        <f>SUM(B116:B121)</f>
        <v>47192.32</v>
      </c>
      <c r="C123" s="171">
        <f>SUM(C116:C121)</f>
        <v>1132</v>
      </c>
      <c r="D123" s="171">
        <f>SUM(D116:D121)</f>
        <v>6294.1719999999996</v>
      </c>
      <c r="E123" s="171">
        <f>SUM(E116:E121)</f>
        <v>14006</v>
      </c>
      <c r="F123" s="274">
        <f>SUM(F116:F121)</f>
        <v>68624.491999999998</v>
      </c>
    </row>
    <row r="124" spans="1:7" x14ac:dyDescent="0.2">
      <c r="A124" s="149"/>
      <c r="B124" s="308">
        <f>+B123-47192</f>
        <v>0.31999999999970896</v>
      </c>
    </row>
    <row r="125" spans="1:7" hidden="1" x14ac:dyDescent="0.2">
      <c r="A125" s="158" t="s">
        <v>191</v>
      </c>
    </row>
    <row r="126" spans="1:7" hidden="1" x14ac:dyDescent="0.2">
      <c r="A126" s="158"/>
    </row>
    <row r="127" spans="1:7" ht="60" hidden="1" x14ac:dyDescent="0.2">
      <c r="A127" s="161"/>
      <c r="B127" s="162" t="s">
        <v>68</v>
      </c>
      <c r="C127" s="162" t="s">
        <v>65</v>
      </c>
      <c r="D127" s="162" t="s">
        <v>69</v>
      </c>
      <c r="E127" s="162" t="s">
        <v>62</v>
      </c>
    </row>
    <row r="128" spans="1:7" hidden="1" x14ac:dyDescent="0.2">
      <c r="A128" s="163" t="s">
        <v>70</v>
      </c>
      <c r="B128" s="164">
        <v>2014</v>
      </c>
      <c r="C128" s="164">
        <v>2014</v>
      </c>
      <c r="D128" s="164">
        <v>2014</v>
      </c>
      <c r="E128" s="165">
        <v>2014</v>
      </c>
    </row>
    <row r="129" spans="1:5" hidden="1" x14ac:dyDescent="0.2">
      <c r="A129" s="163" t="s">
        <v>57</v>
      </c>
      <c r="B129" s="164" t="s">
        <v>3</v>
      </c>
      <c r="C129" s="164" t="s">
        <v>3</v>
      </c>
      <c r="D129" s="164" t="s">
        <v>3</v>
      </c>
      <c r="E129" s="165" t="s">
        <v>3</v>
      </c>
    </row>
    <row r="130" spans="1:5" hidden="1" x14ac:dyDescent="0.2">
      <c r="A130" s="174" t="s">
        <v>184</v>
      </c>
      <c r="B130" s="166">
        <v>29258</v>
      </c>
      <c r="C130" s="167">
        <v>521</v>
      </c>
      <c r="D130" s="167">
        <v>628</v>
      </c>
      <c r="E130" s="168" t="s">
        <v>71</v>
      </c>
    </row>
    <row r="131" spans="1:5" hidden="1" x14ac:dyDescent="0.2">
      <c r="A131" s="160" t="s">
        <v>185</v>
      </c>
      <c r="B131" s="166">
        <v>3495</v>
      </c>
      <c r="C131" s="167" t="s">
        <v>71</v>
      </c>
      <c r="D131" s="167">
        <v>184</v>
      </c>
      <c r="E131" s="168" t="s">
        <v>71</v>
      </c>
    </row>
    <row r="132" spans="1:5" hidden="1" x14ac:dyDescent="0.2">
      <c r="A132" s="144" t="s">
        <v>186</v>
      </c>
      <c r="B132" s="166">
        <v>2985</v>
      </c>
      <c r="C132" s="167">
        <v>108</v>
      </c>
      <c r="D132" s="166">
        <v>4312</v>
      </c>
      <c r="E132" s="168" t="s">
        <v>71</v>
      </c>
    </row>
    <row r="133" spans="1:5" hidden="1" x14ac:dyDescent="0.2">
      <c r="A133" s="144" t="s">
        <v>72</v>
      </c>
      <c r="B133" s="167">
        <v>763</v>
      </c>
      <c r="C133" s="167" t="s">
        <v>71</v>
      </c>
      <c r="D133" s="167">
        <v>5</v>
      </c>
      <c r="E133" s="168" t="s">
        <v>71</v>
      </c>
    </row>
    <row r="134" spans="1:5" hidden="1" x14ac:dyDescent="0.2">
      <c r="A134" s="144" t="s">
        <v>187</v>
      </c>
      <c r="B134" s="166">
        <v>4244</v>
      </c>
      <c r="C134" s="167">
        <v>32</v>
      </c>
      <c r="D134" s="167">
        <v>50</v>
      </c>
      <c r="E134" s="168" t="s">
        <v>71</v>
      </c>
    </row>
    <row r="135" spans="1:5" hidden="1" x14ac:dyDescent="0.2">
      <c r="A135" s="144" t="s">
        <v>188</v>
      </c>
      <c r="B135" s="166">
        <v>4265</v>
      </c>
      <c r="C135" s="167" t="s">
        <v>71</v>
      </c>
      <c r="D135" s="167">
        <v>977</v>
      </c>
      <c r="E135" s="168" t="s">
        <v>71</v>
      </c>
    </row>
    <row r="136" spans="1:5" hidden="1" x14ac:dyDescent="0.2">
      <c r="A136" s="157"/>
      <c r="B136" s="169">
        <v>404</v>
      </c>
      <c r="C136" s="169" t="s">
        <v>71</v>
      </c>
      <c r="D136" s="169">
        <v>324</v>
      </c>
      <c r="E136" s="170" t="s">
        <v>71</v>
      </c>
    </row>
    <row r="137" spans="1:5" hidden="1" x14ac:dyDescent="0.2">
      <c r="A137" s="159" t="s">
        <v>73</v>
      </c>
      <c r="B137" s="171">
        <v>45414</v>
      </c>
      <c r="C137" s="172">
        <v>661</v>
      </c>
      <c r="D137" s="171">
        <v>6480</v>
      </c>
      <c r="E137" s="173" t="s">
        <v>71</v>
      </c>
    </row>
    <row r="138" spans="1:5" hidden="1" x14ac:dyDescent="0.2">
      <c r="A138" s="160"/>
    </row>
    <row r="139" spans="1:5" x14ac:dyDescent="0.2">
      <c r="A139" s="295" t="s">
        <v>188</v>
      </c>
    </row>
    <row r="140" spans="1:5" x14ac:dyDescent="0.2">
      <c r="A140" s="295" t="s">
        <v>201</v>
      </c>
      <c r="B140" s="295">
        <v>183</v>
      </c>
    </row>
    <row r="141" spans="1:5" x14ac:dyDescent="0.2">
      <c r="A141" s="295" t="s">
        <v>201</v>
      </c>
      <c r="B141" s="295">
        <v>561</v>
      </c>
    </row>
    <row r="142" spans="1:5" x14ac:dyDescent="0.2">
      <c r="A142" s="295" t="s">
        <v>202</v>
      </c>
      <c r="B142" s="295">
        <v>354</v>
      </c>
    </row>
    <row r="143" spans="1:5" x14ac:dyDescent="0.2">
      <c r="A143" s="295"/>
      <c r="B143" s="296">
        <f>SUM(B140:B142)</f>
        <v>1098</v>
      </c>
    </row>
  </sheetData>
  <mergeCells count="12">
    <mergeCell ref="A8:E8"/>
    <mergeCell ref="A10:E10"/>
    <mergeCell ref="A99:E99"/>
    <mergeCell ref="A103:E103"/>
    <mergeCell ref="A112:E112"/>
    <mergeCell ref="A15:E15"/>
    <mergeCell ref="A17:E17"/>
    <mergeCell ref="A19:E19"/>
    <mergeCell ref="A21:E21"/>
    <mergeCell ref="A23:E23"/>
    <mergeCell ref="A25:E25"/>
    <mergeCell ref="A27:E27"/>
  </mergeCells>
  <pageMargins left="0.7" right="0.7" top="0.75" bottom="0.75" header="0.3" footer="0.3"/>
  <pageSetup scale="81" fitToHeight="2" orientation="portrait" r:id="rId1"/>
  <rowBreaks count="1" manualBreakCount="1">
    <brk id="39"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Balance Sheet</vt:lpstr>
      <vt:lpstr>Income Sheet</vt:lpstr>
      <vt:lpstr>Remeasurement</vt:lpstr>
      <vt:lpstr>Change in Net Debt</vt:lpstr>
      <vt:lpstr>Cash Flow</vt:lpstr>
      <vt:lpstr>Quarterly Notes</vt:lpstr>
      <vt:lpstr>'Balance Sheet'!Print_Area</vt:lpstr>
      <vt:lpstr>'Cash Flow'!Print_Area</vt:lpstr>
      <vt:lpstr>'Change in Net Debt'!Print_Area</vt:lpstr>
      <vt:lpstr>'Income Sheet'!Print_Area</vt:lpstr>
      <vt:lpstr>'Quarterly Notes'!Print_Area</vt:lpstr>
      <vt:lpstr>Remeasurement!Print_Area</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Mansoor Ahmad</cp:lastModifiedBy>
  <cp:lastPrinted>2018-04-13T20:11:43Z</cp:lastPrinted>
  <dcterms:created xsi:type="dcterms:W3CDTF">2015-03-25T13:01:23Z</dcterms:created>
  <dcterms:modified xsi:type="dcterms:W3CDTF">2018-04-13T20:57:38Z</dcterms:modified>
</cp:coreProperties>
</file>