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455" windowWidth="16605" windowHeight="6330" tabRatio="680"/>
  </bookViews>
  <sheets>
    <sheet name="Balance Sheet" sheetId="5" r:id="rId1"/>
    <sheet name="Income Sheet" sheetId="8" r:id="rId2"/>
    <sheet name="Remeasurement" sheetId="2" r:id="rId3"/>
    <sheet name="Change in Net Debt" sheetId="4" r:id="rId4"/>
    <sheet name="Cash Flow" sheetId="3" r:id="rId5"/>
    <sheet name="Quarterly Notes" sheetId="7" r:id="rId6"/>
  </sheets>
  <definedNames>
    <definedName name="_xlnm.Print_Area" localSheetId="0">'Balance Sheet'!$B$1:$E$53</definedName>
    <definedName name="_xlnm.Print_Area" localSheetId="4">'Cash Flow'!$A$1:$I$51</definedName>
    <definedName name="_xlnm.Print_Area" localSheetId="3">'Change in Net Debt'!$A$1:$D$31</definedName>
    <definedName name="_xlnm.Print_Area" localSheetId="1">'Income Sheet'!$B$1:$F$42</definedName>
    <definedName name="_xlnm.Print_Area" localSheetId="5">'Quarterly Notes'!$B$1:$G$146</definedName>
    <definedName name="_xlnm.Print_Area" localSheetId="2">Remeasurement!$A$1:$C$36</definedName>
  </definedNames>
  <calcPr calcId="145621"/>
</workbook>
</file>

<file path=xl/calcChain.xml><?xml version="1.0" encoding="utf-8"?>
<calcChain xmlns="http://schemas.openxmlformats.org/spreadsheetml/2006/main">
  <c r="D12" i="8" l="1"/>
  <c r="D15" i="8"/>
  <c r="E105" i="7"/>
  <c r="C45" i="7"/>
  <c r="H20" i="3"/>
  <c r="D18" i="5"/>
  <c r="D37" i="8" l="1"/>
  <c r="B18" i="2"/>
  <c r="B16" i="4" l="1"/>
  <c r="B17" i="4" l="1"/>
  <c r="B17" i="2" l="1"/>
  <c r="B22" i="2"/>
  <c r="D32" i="5" l="1"/>
  <c r="H38" i="3" l="1"/>
  <c r="H47" i="3"/>
  <c r="H33" i="3"/>
  <c r="D32" i="8" l="1"/>
  <c r="C22" i="8" l="1"/>
  <c r="B26" i="4" l="1"/>
  <c r="C37" i="8"/>
  <c r="D24" i="5" l="1"/>
  <c r="G138" i="7" l="1"/>
  <c r="F145" i="7"/>
  <c r="G143" i="7"/>
  <c r="G142" i="7"/>
  <c r="G141" i="7"/>
  <c r="G140" i="7"/>
  <c r="G139" i="7"/>
  <c r="D145" i="7"/>
  <c r="E145" i="7"/>
  <c r="C145" i="7"/>
  <c r="G145" i="7" l="1"/>
  <c r="G109" i="7" l="1"/>
  <c r="C132" i="7" l="1"/>
  <c r="E37" i="5" l="1"/>
  <c r="C112" i="7"/>
  <c r="G108" i="7"/>
  <c r="G107" i="7"/>
  <c r="G106" i="7"/>
  <c r="G105" i="7"/>
  <c r="F112" i="7"/>
  <c r="D112" i="7"/>
  <c r="G110" i="7" l="1"/>
  <c r="G112" i="7" s="1"/>
  <c r="E112" i="7"/>
  <c r="C70" i="7" l="1"/>
  <c r="H42" i="3" l="1"/>
  <c r="H24" i="3"/>
  <c r="H23" i="3"/>
  <c r="H22" i="3"/>
  <c r="H21" i="3"/>
  <c r="D28" i="8"/>
  <c r="C84" i="7"/>
  <c r="C83" i="7"/>
  <c r="C77" i="7"/>
  <c r="C76" i="7"/>
  <c r="E33" i="8"/>
  <c r="D33" i="8"/>
  <c r="C33" i="8"/>
  <c r="E28" i="8"/>
  <c r="C28" i="8"/>
  <c r="E23" i="8"/>
  <c r="D23" i="8"/>
  <c r="C23" i="8"/>
  <c r="E14" i="8"/>
  <c r="E16" i="8" s="1"/>
  <c r="D14" i="8"/>
  <c r="C14" i="8"/>
  <c r="C16" i="8" s="1"/>
  <c r="C18" i="8" s="1"/>
  <c r="C35" i="8" l="1"/>
  <c r="D16" i="8"/>
  <c r="C68" i="7"/>
  <c r="C71" i="7" s="1"/>
  <c r="E18" i="8"/>
  <c r="E35" i="8" s="1"/>
  <c r="D18" i="8" l="1"/>
  <c r="D35" i="8" s="1"/>
  <c r="E39" i="8"/>
  <c r="D13" i="4"/>
  <c r="I11" i="3"/>
  <c r="C39" i="8"/>
  <c r="B13" i="4"/>
  <c r="D78" i="7"/>
  <c r="C75" i="7" s="1"/>
  <c r="C78" i="7"/>
  <c r="C58" i="7" s="1"/>
  <c r="C13" i="4" l="1"/>
  <c r="D39" i="8"/>
  <c r="D35" i="5" s="1"/>
  <c r="H11" i="3"/>
  <c r="I43" i="3"/>
  <c r="I39" i="3"/>
  <c r="I35" i="3"/>
  <c r="I29" i="3"/>
  <c r="I25" i="3"/>
  <c r="I18" i="3"/>
  <c r="D20" i="4"/>
  <c r="C25" i="2"/>
  <c r="C27" i="2" s="1"/>
  <c r="E36" i="5"/>
  <c r="E35" i="5"/>
  <c r="E30" i="5"/>
  <c r="E32" i="5" s="1"/>
  <c r="E24" i="5"/>
  <c r="E20" i="5"/>
  <c r="E25" i="5" s="1"/>
  <c r="E18" i="5"/>
  <c r="E11" i="5"/>
  <c r="E10" i="5"/>
  <c r="E15" i="5" s="1"/>
  <c r="E27" i="5" l="1"/>
  <c r="I12" i="3" l="1"/>
  <c r="I30" i="3" s="1"/>
  <c r="I45" i="3" s="1"/>
  <c r="I48" i="3" s="1"/>
  <c r="D24" i="4"/>
  <c r="D28" i="4" s="1"/>
  <c r="H35" i="3" l="1"/>
  <c r="C20" i="4" l="1"/>
  <c r="D15" i="5" l="1"/>
  <c r="D25" i="5" l="1"/>
  <c r="D27" i="5" s="1"/>
  <c r="D85" i="7" l="1"/>
  <c r="D71" i="7"/>
  <c r="D39" i="7" l="1"/>
  <c r="D26" i="7" s="1"/>
  <c r="D31" i="7" s="1"/>
  <c r="C39" i="7"/>
  <c r="C26" i="7" l="1"/>
  <c r="C31" i="7" s="1"/>
  <c r="H43" i="3"/>
  <c r="D47" i="7" l="1"/>
  <c r="C47" i="7" l="1"/>
  <c r="O26" i="3" l="1"/>
  <c r="O18" i="3" l="1"/>
  <c r="O19" i="3"/>
  <c r="O21" i="3"/>
  <c r="O22" i="3"/>
  <c r="O27" i="3"/>
  <c r="O28" i="3"/>
  <c r="O29" i="3"/>
  <c r="O30" i="3"/>
  <c r="O31" i="3"/>
  <c r="O32" i="3"/>
  <c r="O38" i="3"/>
  <c r="O39" i="3"/>
  <c r="O40" i="3"/>
  <c r="O43" i="3"/>
  <c r="O44" i="3"/>
  <c r="O45" i="3"/>
  <c r="N39" i="3"/>
  <c r="N38" i="3"/>
  <c r="N32" i="3"/>
  <c r="N31" i="3"/>
  <c r="N30" i="3"/>
  <c r="N29" i="3"/>
  <c r="N28" i="3"/>
  <c r="N27" i="3"/>
  <c r="N26" i="3"/>
  <c r="P26" i="3" s="1"/>
  <c r="N22" i="3"/>
  <c r="N21" i="3"/>
  <c r="N19" i="3"/>
  <c r="N18" i="3"/>
  <c r="P18" i="3" l="1"/>
  <c r="O33" i="3" l="1"/>
  <c r="D61" i="7" l="1"/>
  <c r="P39" i="3"/>
  <c r="H39" i="3"/>
  <c r="P38" i="3"/>
  <c r="P32" i="3"/>
  <c r="P31" i="3"/>
  <c r="P30" i="3"/>
  <c r="P29" i="3"/>
  <c r="H29" i="3"/>
  <c r="P28" i="3"/>
  <c r="P27" i="3"/>
  <c r="H25" i="3"/>
  <c r="P22" i="3"/>
  <c r="P21" i="3"/>
  <c r="P19" i="3"/>
  <c r="H18" i="3"/>
  <c r="B20" i="4"/>
  <c r="B25" i="2"/>
  <c r="C60" i="7" s="1"/>
  <c r="O23" i="3"/>
  <c r="N23" i="3"/>
  <c r="B27" i="2" l="1"/>
  <c r="C22" i="4"/>
  <c r="C24" i="4" s="1"/>
  <c r="C28" i="4" s="1"/>
  <c r="P23" i="3"/>
  <c r="N40" i="3"/>
  <c r="P40" i="3" s="1"/>
  <c r="O35" i="3"/>
  <c r="N35" i="3"/>
  <c r="N33" i="3"/>
  <c r="P33" i="3" s="1"/>
  <c r="C85" i="7"/>
  <c r="C59" i="7" s="1"/>
  <c r="C57" i="7"/>
  <c r="D36" i="5" l="1"/>
  <c r="D37" i="5" s="1"/>
  <c r="P35" i="3"/>
  <c r="C61" i="7"/>
  <c r="N44" i="3" l="1"/>
  <c r="P44" i="3" s="1"/>
  <c r="B24" i="4"/>
  <c r="B28" i="4" s="1"/>
  <c r="H12" i="3"/>
  <c r="H30" i="3" l="1"/>
  <c r="H45" i="3" s="1"/>
  <c r="N43" i="3"/>
  <c r="P43" i="3" s="1"/>
  <c r="H48" i="3" l="1"/>
  <c r="N45" i="3"/>
  <c r="P45" i="3" s="1"/>
</calcChain>
</file>

<file path=xl/sharedStrings.xml><?xml version="1.0" encoding="utf-8"?>
<sst xmlns="http://schemas.openxmlformats.org/spreadsheetml/2006/main" count="352" uniqueCount="206">
  <si>
    <t>Independent Electricity System Operator</t>
  </si>
  <si>
    <t>Budget</t>
  </si>
  <si>
    <t>Actual</t>
  </si>
  <si>
    <t>$</t>
  </si>
  <si>
    <t xml:space="preserve">    System fees</t>
  </si>
  <si>
    <t xml:space="preserve">    Interest and investment income </t>
  </si>
  <si>
    <t>MARKET SANCTIONS AND PAYMENT ADJUSTMENTS</t>
  </si>
  <si>
    <t>SMART METERING ENTITY</t>
  </si>
  <si>
    <t>Market sanctions and payment adjustments</t>
  </si>
  <si>
    <t>CHANGE IN NON-FINANCIAL ASSETS</t>
  </si>
  <si>
    <t xml:space="preserve">    Acquisition of tangible capital assets</t>
  </si>
  <si>
    <t xml:space="preserve">    Amortization of tangible capital assets</t>
  </si>
  <si>
    <t xml:space="preserve">    Change in prepaid expenses</t>
  </si>
  <si>
    <t>TOTAL CHANGE IN NON-FINANCIAL ASSETS</t>
  </si>
  <si>
    <t>CHANGE IN NET DEBT</t>
  </si>
  <si>
    <t>NET DEBT, BEGINNING OF PERIOD</t>
  </si>
  <si>
    <t>NET DEBT, END OF PERIOD</t>
  </si>
  <si>
    <t>FINANCIAL ASSETS</t>
  </si>
  <si>
    <t>Cash and cash equivalents</t>
  </si>
  <si>
    <t>Accounts receivable</t>
  </si>
  <si>
    <t xml:space="preserve">  TOTAL FINANCIAL ASSETS</t>
  </si>
  <si>
    <t>LIABILITIES</t>
  </si>
  <si>
    <t xml:space="preserve">Accrued interest on debt </t>
  </si>
  <si>
    <t xml:space="preserve">  TOTAL LIABILITIES</t>
  </si>
  <si>
    <t>NET DEBT</t>
  </si>
  <si>
    <t>NON-FINANCIAL ASSETS</t>
  </si>
  <si>
    <t>Prepaid expenses</t>
  </si>
  <si>
    <t xml:space="preserve">  TOTAL NON-FINANCIAL ASSETS</t>
  </si>
  <si>
    <t>Accumulated remeasurement gains</t>
  </si>
  <si>
    <t xml:space="preserve"> Statement of Remeasurement Gains and Losses</t>
  </si>
  <si>
    <t xml:space="preserve">     Foreign exchange - derivatives</t>
  </si>
  <si>
    <t xml:space="preserve">     Foreign exchange - other</t>
  </si>
  <si>
    <t>AMOUNTS RECLASSIFIED TO THE STATEMENT OF OPERATIONS:</t>
  </si>
  <si>
    <t xml:space="preserve">     Portfolio investments</t>
  </si>
  <si>
    <t xml:space="preserve"> </t>
  </si>
  <si>
    <t>ACCUMULATED REMEASUREMENT GAINS, END OF PERIOD</t>
  </si>
  <si>
    <t>.</t>
  </si>
  <si>
    <t>OPERATING TRANSACTIONS</t>
  </si>
  <si>
    <t xml:space="preserve">   Amortization</t>
  </si>
  <si>
    <t xml:space="preserve">   Pension expense</t>
  </si>
  <si>
    <t xml:space="preserve">   Other employee future benefits expense</t>
  </si>
  <si>
    <t xml:space="preserve">   Change in fair value of long-term investments</t>
  </si>
  <si>
    <t>Changes in non-cash balances related to operations:</t>
  </si>
  <si>
    <t xml:space="preserve">  Change in accounts payable and accrued liabilities</t>
  </si>
  <si>
    <t xml:space="preserve">  Change in accounts receivable</t>
  </si>
  <si>
    <t xml:space="preserve">  Change in rebates due to market participants</t>
  </si>
  <si>
    <t xml:space="preserve">  Change in prepaid expenses</t>
  </si>
  <si>
    <t>Other:</t>
  </si>
  <si>
    <t xml:space="preserve">  Payment of employee future benefits</t>
  </si>
  <si>
    <t>Acquisition of tangible capital assets</t>
  </si>
  <si>
    <t>Cash applied to capital transactions</t>
  </si>
  <si>
    <t>INVESTING TRANSACTIONS</t>
  </si>
  <si>
    <t>FINANCING TRANSACTIONS</t>
  </si>
  <si>
    <t>ACCUMULATED REMEASUREMENT GAINS, BEGINNING OF PERIOD</t>
  </si>
  <si>
    <t>UNREALIZED GAINS ATTRIBUTABLE TO:</t>
  </si>
  <si>
    <t>Notes to Financial Statements (unaudited)</t>
  </si>
  <si>
    <t>1)       INTERIM FINANCIAL STATEMENTS</t>
  </si>
  <si>
    <t>(in thousands of Canadian dollars)</t>
  </si>
  <si>
    <t>Approved regulatory deferral account</t>
  </si>
  <si>
    <t>Accumulated market sanctions and payment adjustments</t>
  </si>
  <si>
    <t>Revenues (before rebates due to market participants)</t>
  </si>
  <si>
    <t>IESO operation expenses</t>
  </si>
  <si>
    <t>IESO-OPA amalgamation expenses</t>
  </si>
  <si>
    <t>Accumulated surplus – end of period</t>
  </si>
  <si>
    <t>Accumulated Market Sanctions and Payment Adjustments</t>
  </si>
  <si>
    <t>Customer education and market enforcement expenses</t>
  </si>
  <si>
    <t>Note Payable to Ontario Electricity Finance Corporation (OEFC)</t>
  </si>
  <si>
    <t>Credit Facility</t>
  </si>
  <si>
    <t>IESO operations</t>
  </si>
  <si>
    <t>Smart metering entity</t>
  </si>
  <si>
    <t>For the quarter ended March 31</t>
  </si>
  <si>
    <t>-</t>
  </si>
  <si>
    <t>Amortization</t>
  </si>
  <si>
    <t>Total Expense</t>
  </si>
  <si>
    <t>As at (in thousands of Canadian dollars)</t>
  </si>
  <si>
    <t>IESO CORE OPERATIONS</t>
  </si>
  <si>
    <t>Core operation revenues</t>
  </si>
  <si>
    <t>December 31, 2016</t>
  </si>
  <si>
    <t xml:space="preserve">    Rebates due to market participants</t>
  </si>
  <si>
    <t>Purchase of long-term investments</t>
  </si>
  <si>
    <t>Cash applied to investing transactions</t>
  </si>
  <si>
    <t>Change in accounts payable and accrued liabilities</t>
  </si>
  <si>
    <t>CAPITAL TRANSACTIONS</t>
  </si>
  <si>
    <t xml:space="preserve">  Change in regulated assets</t>
  </si>
  <si>
    <t>Accounts payable and accrued liabilities (Note 5)</t>
  </si>
  <si>
    <t>Rebates due to market participants (Note 6)</t>
  </si>
  <si>
    <t>Debt (Note 7)</t>
  </si>
  <si>
    <t>Accrued pension liability (Note 8)</t>
  </si>
  <si>
    <t>Accrued liability for employee future benefits other than pension (Note 8)</t>
  </si>
  <si>
    <t>Net tangible capital assets (Note 9)</t>
  </si>
  <si>
    <t>ACCUMULATED SURPLUS</t>
  </si>
  <si>
    <t>Accumulated surplus from operations (Note 6)</t>
  </si>
  <si>
    <r>
      <t xml:space="preserve"> Statement of Operations </t>
    </r>
    <r>
      <rPr>
        <b/>
        <i/>
        <sz val="16"/>
        <color rgb="FFFF0000"/>
        <rFont val="Times New Roman"/>
        <family val="1"/>
      </rPr>
      <t>and Accumulated Surplus</t>
    </r>
  </si>
  <si>
    <t>Rebates due to market participants</t>
  </si>
  <si>
    <t>March 31, 2017</t>
  </si>
  <si>
    <t>Long-term investments (Note 4)</t>
  </si>
  <si>
    <t>Market accounts - assets (Note 3)</t>
  </si>
  <si>
    <t>Market accounts - liabilities (Note 3)</t>
  </si>
  <si>
    <t>Accumulated Surplus</t>
  </si>
  <si>
    <t>Regulatory Deferral Account</t>
  </si>
  <si>
    <t>Remeasurement gains</t>
  </si>
  <si>
    <r>
      <t>3)</t>
    </r>
    <r>
      <rPr>
        <b/>
        <sz val="7"/>
        <rFont val="Times New Roman"/>
        <family val="1"/>
      </rPr>
      <t xml:space="preserve">       </t>
    </r>
    <r>
      <rPr>
        <b/>
        <sz val="10"/>
        <rFont val="Times New Roman"/>
        <family val="1"/>
      </rPr>
      <t>ACCOUNTS PAYABLE AND ACCRUED LIABILITIES</t>
    </r>
  </si>
  <si>
    <t>Relating to operations</t>
  </si>
  <si>
    <t>Relating to tangible capital assets</t>
  </si>
  <si>
    <t>Closing balance</t>
  </si>
  <si>
    <r>
      <t>5)</t>
    </r>
    <r>
      <rPr>
        <b/>
        <sz val="7"/>
        <rFont val="Times New Roman"/>
        <family val="1"/>
      </rPr>
      <t xml:space="preserve">       </t>
    </r>
    <r>
      <rPr>
        <b/>
        <sz val="10"/>
        <rFont val="Times New Roman"/>
        <family val="1"/>
      </rPr>
      <t>DEBT</t>
    </r>
  </si>
  <si>
    <r>
      <t>2)</t>
    </r>
    <r>
      <rPr>
        <b/>
        <sz val="7"/>
        <rFont val="Times New Roman"/>
        <family val="1"/>
      </rPr>
      <t xml:space="preserve">       </t>
    </r>
    <r>
      <rPr>
        <b/>
        <sz val="10"/>
        <rFont val="Times New Roman"/>
        <family val="1"/>
      </rPr>
      <t>MARKET ACCOUNTS</t>
    </r>
  </si>
  <si>
    <t>Statement of Financial Position</t>
  </si>
  <si>
    <t xml:space="preserve"> Statement of Change in Net Debt</t>
  </si>
  <si>
    <t>Statement of Cash Flows</t>
  </si>
  <si>
    <r>
      <t>4)</t>
    </r>
    <r>
      <rPr>
        <b/>
        <sz val="7"/>
        <rFont val="Times New Roman"/>
        <family val="1"/>
      </rPr>
      <t xml:space="preserve">       </t>
    </r>
    <r>
      <rPr>
        <b/>
        <sz val="10"/>
        <rFont val="Times New Roman"/>
        <family val="1"/>
      </rPr>
      <t>REBATES DUE TO MARKET PARTICIPANTS AND ACCUMULATED SURPLUS</t>
    </r>
  </si>
  <si>
    <t>Regulated Price Plan Variance</t>
  </si>
  <si>
    <t>NET REMEASUREMENT GAINS FOR THE PERIOD</t>
  </si>
  <si>
    <t>ACCUMULATED SURPLUS FROM OPERATIONS, BEGINNING OF PERIOD</t>
  </si>
  <si>
    <t xml:space="preserve">ACCUMULATED SURPLUS FROM OPERATIONS, END OF PERIOD </t>
  </si>
  <si>
    <t>Core operations surplus/(deficit) before rebates</t>
  </si>
  <si>
    <t>Amounts due from market participants</t>
  </si>
  <si>
    <t>Amounts due to market participants</t>
  </si>
  <si>
    <t>HST receivable</t>
  </si>
  <si>
    <t>Components of the market accounts are as follows:</t>
  </si>
  <si>
    <t>Cash, restricted for market accounts</t>
  </si>
  <si>
    <t>Interest receivable</t>
  </si>
  <si>
    <t>Regulatory assets/liabilities consist of the following:</t>
  </si>
  <si>
    <t>Deferred Global Adjustment Variance</t>
  </si>
  <si>
    <t>Ontario Electricity Support Program Variance</t>
  </si>
  <si>
    <t>Rural or Remote Rate Protection Variance</t>
  </si>
  <si>
    <t>Regulatory assets/liabilities</t>
  </si>
  <si>
    <t>Other net liabilities</t>
  </si>
  <si>
    <t xml:space="preserve">As of January 1, 2016 the IESO changed its accounting policy regarding the recognition of market accounts assets and liabilities on the statement of financial position. The IESO-administered markets is a balancing system and includes amounts due from market participants (e.g. LDCs) and amounts due to market participants (e.g. generators). The net position of market accounts will settle to a $nil balance.
</t>
  </si>
  <si>
    <t>December 31, 2017</t>
  </si>
  <si>
    <t xml:space="preserve">    Market sanctions and payment adjustments</t>
  </si>
  <si>
    <t xml:space="preserve">    Smart metering charge</t>
  </si>
  <si>
    <t>Smart metering entity surplus</t>
  </si>
  <si>
    <t>Market sanctions and payment adjustments surplus/(deficit)</t>
  </si>
  <si>
    <t>Government transfer surplus</t>
  </si>
  <si>
    <t>OTHER GOVERNMENT PROGRAMS</t>
  </si>
  <si>
    <t xml:space="preserve">  Contributions to pension fund</t>
  </si>
  <si>
    <t>Cash</t>
  </si>
  <si>
    <t>CASH  - BEGINNING OF PERIOD</t>
  </si>
  <si>
    <t>CASH  - END OF PERIOD</t>
  </si>
  <si>
    <t xml:space="preserve">Accumulated surplus from operations </t>
  </si>
  <si>
    <t>Issuance of debt</t>
  </si>
  <si>
    <t>Cash provided by financing transactions</t>
  </si>
  <si>
    <t>Changes in non-cash items:</t>
  </si>
  <si>
    <t>Unaudited</t>
  </si>
  <si>
    <t xml:space="preserve">Regulated assets </t>
  </si>
  <si>
    <t xml:space="preserve">Long-term investments </t>
  </si>
  <si>
    <t xml:space="preserve">Accrued pension liability </t>
  </si>
  <si>
    <t>Accrued liability for employee future benefits other than pension</t>
  </si>
  <si>
    <t xml:space="preserve">Net tangible capital assets </t>
  </si>
  <si>
    <t xml:space="preserve">    Other revenue </t>
  </si>
  <si>
    <t xml:space="preserve">    Government transfer </t>
  </si>
  <si>
    <t xml:space="preserve">     Portfolio investments </t>
  </si>
  <si>
    <t xml:space="preserve">The interim financial statements follow the same accounting policies and methods of their application as the 2017 IESO annual financial statements.  </t>
  </si>
  <si>
    <t xml:space="preserve">The interim financial statements have been prepared on a going concern basis and should be read in conjunction with the 2017 IESO annual financial statements.  </t>
  </si>
  <si>
    <t>As at 
December 31, 2017</t>
  </si>
  <si>
    <t>Smart Metering Entity</t>
  </si>
  <si>
    <t>OEB decision and order</t>
  </si>
  <si>
    <t>Accumulated surplus – December 31, 2017</t>
  </si>
  <si>
    <t>Smart Metering Entity - Accumulated Surplus</t>
  </si>
  <si>
    <t>Market accounts - assets (Note 2)</t>
  </si>
  <si>
    <t>Market accounts - liabilities (Note 2)</t>
  </si>
  <si>
    <t>Accounts payable and accrued liabilities (Note 3)</t>
  </si>
  <si>
    <t>Rebates due to market participants (Note 4)</t>
  </si>
  <si>
    <t>Debt (Note 5)</t>
  </si>
  <si>
    <t>Compensation &amp; benefits</t>
  </si>
  <si>
    <t>Professional &amp; consulting</t>
  </si>
  <si>
    <t>operating &amp; administration</t>
  </si>
  <si>
    <t>Interest</t>
  </si>
  <si>
    <t>Less: Recoveries</t>
  </si>
  <si>
    <t>Other Government Programs</t>
  </si>
  <si>
    <t>Totals</t>
  </si>
  <si>
    <t xml:space="preserve">       6)       SEGMENT DISCLOSURES</t>
  </si>
  <si>
    <t xml:space="preserve">   Core operation expenses (Note 6)</t>
  </si>
  <si>
    <t>Operating &amp; administration</t>
  </si>
  <si>
    <t xml:space="preserve">    Government transfer expenses (Note 6)</t>
  </si>
  <si>
    <t xml:space="preserve">    Smart metering expenses (Note 6)</t>
  </si>
  <si>
    <t xml:space="preserve">    Customer education and market enforcement expenses (Note 6)</t>
  </si>
  <si>
    <t>(DECREASE) / INCREASE IN CASH</t>
  </si>
  <si>
    <t>C&amp;B</t>
  </si>
  <si>
    <t>O&amp;A</t>
  </si>
  <si>
    <t>Smart Metering Entity Expenses</t>
  </si>
  <si>
    <t>Smart Metering Entity Revenues</t>
  </si>
  <si>
    <t>Expenses by object for the quarter ended March 31, 2017 comprise of the following:</t>
  </si>
  <si>
    <t xml:space="preserve">In 2017, the Government of Ontario announced its Fair Hydro Plan (FHP). Under this Plan, the IESO continues to settle the transactions between generators and distributors, but collects only a portion of the Global Adjustment from eligible customers, identified in the Ontario Fair Hydro Plan Act. </t>
  </si>
  <si>
    <t xml:space="preserve">The FHP also shifted the cost of the Ontario Electricity Support Program (OESP) and most of the Rural or Remote Rate Protection (RRRP) program costs from ratepayers to taxpayer-funded programs. </t>
  </si>
  <si>
    <t xml:space="preserve">Core operations surplus </t>
  </si>
  <si>
    <t>Change in accumulated surplus</t>
  </si>
  <si>
    <t>Market debt</t>
  </si>
  <si>
    <t>June 30, 2018</t>
  </si>
  <si>
    <t>For the quarter ended June 30 (in thousands of Canadian dollars)</t>
  </si>
  <si>
    <t>As at 
June 30, 2018</t>
  </si>
  <si>
    <t xml:space="preserve">In April 2017, the IESO entered into a note payable with the OEFC.  The note payable is unsecured, bears interest at a fixed rate of 1.767% per annum and is repayable in full on June 30, 2020.  Interest accrues daily and is payable in arrears semi-annually in June and December of each year.  As at June 30, 2018, the note payable to the OEFC was $120 million (December 31, 2017 - $120 million).
</t>
  </si>
  <si>
    <t>The IESO has an unsecured credit facility agreement with the OEFC, which will make available to the IESO an amount up to $160.0 million.  Advances under the credit facility are payable at a variable interest rate equal to the Province of Ontario’s cost of borrowing for a 30 day term plus 0.50% per annum, with draws, repayments and interest payments due monthly.  The credit facility expires June 30, 2020.  As at June 30, 2018, no funds were drawn on the credit facility (December 31, 2017 - $nil).</t>
  </si>
  <si>
    <t>Expenses by object for the quarter ended June 30, 2018 comprised of the following:</t>
  </si>
  <si>
    <t>Expenses by object for the quarter ended June 30, 2017 comprised of the following:</t>
  </si>
  <si>
    <t xml:space="preserve">                 -  </t>
  </si>
  <si>
    <t xml:space="preserve">          -  </t>
  </si>
  <si>
    <t xml:space="preserve">In consideration of the implementation of the FHP, the OEB rescinded the OESP charge and determined to fund the program through the credit balance in the Ontario Electricity Support Program Variance account. As of June 30, the OESP variance account had been fully depleted.        </t>
  </si>
  <si>
    <t xml:space="preserve">On July 1, 2017 the OEB set a new rate for the RRRP program that has resulted in the IESO paying eligible markets participants more than rate collection permits. The balance in the RRRP variance account to June 30, 2018, was $16,579 thousand net of interest. </t>
  </si>
  <si>
    <t>The cumulative amount recorded in the Deferred Global Adjustment Variance account to the end of June 2018 was $2,557,769 thousand. To date a total of $1,788,000 thousand has been transferred to the Fair Hydro Trust. As a result, as at June 30, the Deferred Global Adjustment Variance account balance was $769,769 thousand, including interest and carrying charges.</t>
  </si>
  <si>
    <t>As at June 30, 2018 and December 31, 2017, the components of the IESO’s Accumulated Surplus were as follows:</t>
  </si>
  <si>
    <t>SURPLUS/(DEFICIT)</t>
  </si>
  <si>
    <t>Surplus/(Deficit)</t>
  </si>
  <si>
    <t>Cash applied/provided by operating transactions</t>
  </si>
  <si>
    <t xml:space="preserve">   Unrealized foreign exchange gains/(losses) for the period </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</si>
</sst>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4" formatCode="_-&quot;$&quot;* #,##0.00_-;\-&quot;$&quot;* #,##0.00_-;_-&quot;$&quot;* &quot;-&quot;??_-;_-@_-"/>
    <numFmt numFmtId="43" formatCode="_-* #,##0.00_-;\-* #,##0.00_-;_-* &quot;-&quot;??_-;_-@_-"/>
    <numFmt numFmtId="164" formatCode="_(* #,##0_);_(* \(#,##0\);_(* &quot;-&quot;_);_(@_)"/>
    <numFmt numFmtId="165" formatCode="_(* #,##0.00_);_(* \(#,##0.00\);_(* &quot;-&quot;??_);_(@_)"/>
    <numFmt numFmtId="166" formatCode="_(* #,##0.0_);_(* \(#,##0.0\);_(* &quot;-&quot;??_);_(@_)"/>
    <numFmt numFmtId="167" formatCode="_(* #,##0_);_(* \(#,##0\);_(* &quot;-&quot;??_);_(@_)"/>
    <numFmt numFmtId="168" formatCode="#,##0;\(#,##0\)"/>
    <numFmt numFmtId="169" formatCode="#,##0.00000;\(#,##0.00000\)"/>
    <numFmt numFmtId="170" formatCode="_(* #,##0.00000_);_(* \(#,##0.00000\);_(* &quot;-&quot;??_);_(@_)"/>
    <numFmt numFmtId="171" formatCode="_(* #,##0.0_);_(* \(#,##0.0\);_(* &quot;-&quot;?_);_(@_)"/>
    <numFmt numFmtId="172" formatCode="_(* #,##0.0000_);_(* \(#,##0.0000\);_(* &quot;-&quot;??_);_(@_)"/>
    <numFmt numFmtId="173" formatCode="0.0000"/>
    <numFmt numFmtId="174" formatCode="&quot;$&quot;#,##0_);\(&quot;$&quot;#,##0\)"/>
    <numFmt numFmtId="175" formatCode="_(&quot;$&quot;* #,##0_);_(&quot;$&quot;* \(#,##0\);_(&quot;$&quot;* &quot;-&quot;_);_(@_)"/>
    <numFmt numFmtId="176" formatCode="_(&quot;$&quot;* #,##0.00_);_(&quot;$&quot;* \(#,##0.00\);_(&quot;$&quot;* &quot;-&quot;??_);_(@_)"/>
    <numFmt numFmtId="177" formatCode="_-* #,##0_-;\-* #,##0_-;_-* &quot;-&quot;??_-;_-@_-"/>
  </numFmts>
  <fonts count="4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sz val="10"/>
      <name val="Arial"/>
      <family val="2"/>
    </font>
    <font>
      <b/>
      <i/>
      <sz val="16"/>
      <name val="Times New Roman"/>
      <family val="1"/>
    </font>
    <font>
      <sz val="11"/>
      <name val="Arial"/>
      <family val="2"/>
    </font>
    <font>
      <b/>
      <i/>
      <sz val="16"/>
      <color rgb="FFFF0000"/>
      <name val="Times New Roman"/>
      <family val="1"/>
    </font>
    <font>
      <b/>
      <i/>
      <sz val="10"/>
      <name val="Arial"/>
      <family val="2"/>
    </font>
    <font>
      <b/>
      <sz val="9"/>
      <name val="Arial"/>
      <family val="2"/>
    </font>
    <font>
      <b/>
      <sz val="11"/>
      <name val="Arial"/>
      <family val="2"/>
    </font>
    <font>
      <b/>
      <sz val="10"/>
      <name val="Arial"/>
      <family val="2"/>
    </font>
    <font>
      <vertAlign val="superscript"/>
      <sz val="10.5"/>
      <name val="Times New Roman"/>
      <family val="1"/>
    </font>
    <font>
      <sz val="10"/>
      <color indexed="8"/>
      <name val="Arial"/>
      <family val="2"/>
    </font>
    <font>
      <sz val="9"/>
      <name val="Arial"/>
      <family val="2"/>
    </font>
    <font>
      <sz val="10.5"/>
      <name val="Times New Roman"/>
      <family val="1"/>
    </font>
    <font>
      <sz val="12"/>
      <name val="Times New Roman"/>
      <family val="1"/>
    </font>
    <font>
      <b/>
      <sz val="12"/>
      <name val="Times New Roman"/>
      <family val="1"/>
    </font>
    <font>
      <sz val="11"/>
      <name val="Times New Roman"/>
      <family val="1"/>
    </font>
    <font>
      <sz val="10"/>
      <name val="Times New Roman"/>
      <family val="1"/>
    </font>
    <font>
      <b/>
      <u/>
      <sz val="12"/>
      <name val="Times New Roman"/>
      <family val="1"/>
    </font>
    <font>
      <b/>
      <sz val="9"/>
      <color rgb="FFFF0000"/>
      <name val="Arial"/>
      <family val="2"/>
    </font>
    <font>
      <b/>
      <sz val="12"/>
      <name val="Arial"/>
      <family val="2"/>
    </font>
    <font>
      <strike/>
      <sz val="10"/>
      <name val="Arial"/>
      <family val="2"/>
    </font>
    <font>
      <b/>
      <sz val="11"/>
      <name val="Times New Roman"/>
      <family val="1"/>
    </font>
    <font>
      <b/>
      <sz val="10"/>
      <name val="Times New Roman"/>
      <family val="1"/>
    </font>
    <font>
      <b/>
      <sz val="7"/>
      <name val="Times New Roman"/>
      <family val="1"/>
    </font>
    <font>
      <sz val="9"/>
      <name val="Times New Roman"/>
      <family val="1"/>
    </font>
    <font>
      <b/>
      <sz val="9"/>
      <name val="Times New Roman"/>
      <family val="1"/>
    </font>
    <font>
      <b/>
      <i/>
      <sz val="14"/>
      <name val="Times New Roman"/>
      <family val="1"/>
    </font>
    <font>
      <b/>
      <sz val="10.5"/>
      <name val="Times New Roman"/>
      <family val="1"/>
    </font>
    <font>
      <sz val="10"/>
      <name val="Tahoma"/>
      <family val="2"/>
    </font>
    <font>
      <sz val="11"/>
      <color theme="1"/>
      <name val="Calibri"/>
      <family val="2"/>
    </font>
    <font>
      <sz val="8"/>
      <name val="MS Sans Serif"/>
      <family val="2"/>
    </font>
    <font>
      <b/>
      <u/>
      <sz val="12"/>
      <name val="Arial"/>
      <family val="2"/>
    </font>
    <font>
      <b/>
      <u/>
      <sz val="14"/>
      <name val="Arial"/>
      <family val="2"/>
    </font>
    <font>
      <u/>
      <sz val="10"/>
      <color indexed="12"/>
      <name val="Arial"/>
      <family val="2"/>
    </font>
    <font>
      <sz val="11"/>
      <color theme="1"/>
      <name val="Tahoma"/>
      <family val="2"/>
    </font>
    <font>
      <sz val="10"/>
      <color rgb="FFFF0000"/>
      <name val="Arial"/>
      <family val="2"/>
    </font>
    <font>
      <sz val="11"/>
      <color indexed="8"/>
      <name val="Calibri"/>
      <family val="2"/>
    </font>
    <font>
      <sz val="10"/>
      <name val="MS Sans Serif"/>
      <family val="2"/>
    </font>
    <font>
      <sz val="9"/>
      <color rgb="FF000000"/>
      <name val="Times New Roman"/>
      <family val="1"/>
    </font>
    <font>
      <sz val="10"/>
      <color rgb="FF1F497D"/>
      <name val="Times New Roman"/>
      <family val="1"/>
    </font>
  </fonts>
  <fills count="5">
    <fill>
      <patternFill patternType="none"/>
    </fill>
    <fill>
      <patternFill patternType="gray125"/>
    </fill>
    <fill>
      <patternFill patternType="solid">
        <fgColor rgb="FFF2F2F2"/>
        <bgColor indexed="64"/>
      </patternFill>
    </fill>
    <fill>
      <patternFill patternType="solid">
        <fgColor rgb="FFFFFF00"/>
        <bgColor indexed="64"/>
      </patternFill>
    </fill>
    <fill>
      <patternFill patternType="solid">
        <fgColor theme="0" tint="-4.9989318521683403E-2"/>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705">
    <xf numFmtId="0" fontId="0"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1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9" fillId="0" borderId="0"/>
    <xf numFmtId="0" fontId="7" fillId="0" borderId="0"/>
    <xf numFmtId="0" fontId="7" fillId="0" borderId="0"/>
    <xf numFmtId="0" fontId="7" fillId="0" borderId="0"/>
    <xf numFmtId="0" fontId="18" fillId="0" borderId="0"/>
    <xf numFmtId="0" fontId="7" fillId="0" borderId="0"/>
    <xf numFmtId="0" fontId="7" fillId="0" borderId="0"/>
    <xf numFmtId="0" fontId="24"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174"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175" fontId="9" fillId="0" borderId="0" applyFont="0" applyFill="0" applyBorder="0" applyAlignment="0" applyProtection="0"/>
    <xf numFmtId="165" fontId="9" fillId="0" borderId="0" applyFont="0" applyFill="0" applyBorder="0" applyAlignment="0" applyProtection="0"/>
    <xf numFmtId="43" fontId="36" fillId="0" borderId="0" applyFont="0" applyFill="0" applyBorder="0" applyAlignment="0" applyProtection="0"/>
    <xf numFmtId="43" fontId="37" fillId="0" borderId="0" applyFont="0" applyFill="0" applyBorder="0" applyAlignment="0" applyProtection="0"/>
    <xf numFmtId="176" fontId="9" fillId="0" borderId="0" applyFont="0" applyFill="0" applyBorder="0" applyAlignment="0" applyProtection="0"/>
    <xf numFmtId="173" fontId="9" fillId="0" borderId="0" applyFont="0" applyFill="0" applyBorder="0" applyAlignment="0" applyProtection="0"/>
    <xf numFmtId="44" fontId="9" fillId="0" borderId="0" applyFont="0" applyFill="0" applyBorder="0" applyAlignment="0" applyProtection="0"/>
    <xf numFmtId="44" fontId="38" fillId="0" borderId="0" applyFont="0" applyFill="0" applyBorder="0" applyAlignment="0" applyProtection="0"/>
    <xf numFmtId="0" fontId="39" fillId="0" borderId="0"/>
    <xf numFmtId="0" fontId="40" fillId="0" borderId="0"/>
    <xf numFmtId="0" fontId="41" fillId="0" borderId="0" applyNumberFormat="0" applyFill="0" applyBorder="0" applyAlignment="0" applyProtection="0">
      <alignment vertical="top"/>
      <protection locked="0"/>
    </xf>
    <xf numFmtId="0" fontId="9" fillId="0" borderId="0"/>
    <xf numFmtId="0" fontId="9" fillId="0" borderId="0"/>
    <xf numFmtId="0" fontId="6" fillId="0" borderId="0"/>
    <xf numFmtId="0" fontId="36" fillId="0" borderId="0"/>
    <xf numFmtId="0" fontId="6" fillId="0" borderId="0"/>
    <xf numFmtId="0" fontId="6" fillId="0" borderId="0"/>
    <xf numFmtId="9" fontId="9" fillId="0" borderId="0" applyFont="0" applyFill="0" applyBorder="0" applyAlignment="0" applyProtection="0"/>
    <xf numFmtId="43" fontId="42" fillId="0" borderId="0" applyFont="0" applyFill="0" applyBorder="0" applyAlignment="0" applyProtection="0"/>
    <xf numFmtId="0" fontId="42" fillId="0" borderId="0"/>
    <xf numFmtId="165" fontId="1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xf numFmtId="0" fontId="4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0"/>
    <xf numFmtId="0" fontId="38" fillId="0" borderId="0"/>
    <xf numFmtId="0" fontId="38" fillId="0" borderId="0"/>
    <xf numFmtId="0" fontId="37" fillId="0" borderId="0"/>
    <xf numFmtId="0" fontId="37" fillId="0" borderId="0"/>
    <xf numFmtId="0" fontId="3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4"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4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cellStyleXfs>
  <cellXfs count="323">
    <xf numFmtId="0" fontId="0" fillId="0" borderId="0" xfId="0"/>
    <xf numFmtId="0" fontId="8" fillId="0" borderId="0" xfId="0" applyFont="1"/>
    <xf numFmtId="0" fontId="9" fillId="0" borderId="0" xfId="0" applyFont="1"/>
    <xf numFmtId="0" fontId="13" fillId="0" borderId="0" xfId="0" applyFont="1" applyBorder="1" applyAlignment="1">
      <alignment horizontal="center"/>
    </xf>
    <xf numFmtId="0" fontId="9" fillId="0" borderId="0" xfId="0" applyFont="1" applyFill="1"/>
    <xf numFmtId="0" fontId="14" fillId="0" borderId="1" xfId="0" applyFont="1" applyFill="1" applyBorder="1" applyAlignment="1">
      <alignment horizontal="left"/>
    </xf>
    <xf numFmtId="0" fontId="14" fillId="0" borderId="0" xfId="0" applyFont="1" applyFill="1" applyBorder="1" applyAlignment="1">
      <alignment horizontal="left"/>
    </xf>
    <xf numFmtId="0" fontId="14" fillId="0" borderId="0" xfId="0" applyFont="1" applyFill="1" applyBorder="1" applyAlignment="1">
      <alignment horizontal="right"/>
    </xf>
    <xf numFmtId="165" fontId="14" fillId="0" borderId="0" xfId="1" applyNumberFormat="1" applyFont="1" applyFill="1" applyBorder="1" applyAlignment="1">
      <alignment horizontal="right" wrapText="1"/>
    </xf>
    <xf numFmtId="168" fontId="15" fillId="0" borderId="0" xfId="0" applyNumberFormat="1" applyFont="1" applyFill="1" applyBorder="1" applyAlignment="1">
      <alignment horizontal="left"/>
    </xf>
    <xf numFmtId="168" fontId="9" fillId="0" borderId="0" xfId="0" applyNumberFormat="1" applyFont="1" applyFill="1" applyBorder="1"/>
    <xf numFmtId="168" fontId="9" fillId="0" borderId="0" xfId="0" quotePrefix="1" applyNumberFormat="1" applyFont="1" applyFill="1" applyBorder="1"/>
    <xf numFmtId="168" fontId="16" fillId="0" borderId="0" xfId="0" applyNumberFormat="1" applyFont="1" applyFill="1" applyBorder="1" applyAlignment="1">
      <alignment horizontal="center"/>
    </xf>
    <xf numFmtId="169" fontId="16" fillId="0" borderId="0" xfId="1" applyNumberFormat="1" applyFont="1" applyFill="1" applyBorder="1" applyAlignment="1">
      <alignment horizontal="right" wrapText="1"/>
    </xf>
    <xf numFmtId="168" fontId="15" fillId="0" borderId="0" xfId="0" applyNumberFormat="1" applyFont="1" applyFill="1" applyBorder="1"/>
    <xf numFmtId="169" fontId="15" fillId="0" borderId="0" xfId="1" applyNumberFormat="1" applyFont="1" applyFill="1" applyBorder="1"/>
    <xf numFmtId="169" fontId="15" fillId="0" borderId="0" xfId="0" applyNumberFormat="1" applyFont="1" applyFill="1" applyBorder="1"/>
    <xf numFmtId="168" fontId="15" fillId="0" borderId="3" xfId="0" applyNumberFormat="1" applyFont="1" applyFill="1" applyBorder="1"/>
    <xf numFmtId="0" fontId="17" fillId="0" borderId="0" xfId="0" applyFont="1" applyFill="1" applyBorder="1" applyAlignment="1"/>
    <xf numFmtId="167" fontId="9" fillId="0" borderId="0" xfId="0" applyNumberFormat="1" applyFont="1" applyFill="1" applyBorder="1" applyAlignment="1"/>
    <xf numFmtId="165" fontId="9" fillId="0" borderId="0" xfId="1" applyNumberFormat="1" applyFont="1" applyFill="1" applyBorder="1" applyAlignment="1"/>
    <xf numFmtId="167" fontId="9" fillId="0" borderId="0" xfId="1" applyNumberFormat="1" applyFont="1" applyFill="1"/>
    <xf numFmtId="168" fontId="9" fillId="0" borderId="1" xfId="0" applyNumberFormat="1" applyFont="1" applyFill="1" applyBorder="1"/>
    <xf numFmtId="167" fontId="16" fillId="0" borderId="0" xfId="1" applyNumberFormat="1" applyFont="1" applyFill="1" applyBorder="1" applyAlignment="1">
      <alignment horizontal="right" wrapText="1"/>
    </xf>
    <xf numFmtId="167" fontId="9" fillId="0" borderId="0" xfId="1" applyNumberFormat="1" applyFont="1" applyFill="1" applyBorder="1" applyAlignment="1">
      <alignment horizontal="right" wrapText="1"/>
    </xf>
    <xf numFmtId="166" fontId="10" fillId="0" borderId="0" xfId="1" applyNumberFormat="1" applyFont="1" applyFill="1" applyBorder="1" applyAlignment="1">
      <alignment horizontal="center"/>
    </xf>
    <xf numFmtId="0" fontId="13" fillId="0" borderId="0" xfId="0" applyFont="1" applyFill="1" applyBorder="1" applyAlignment="1">
      <alignment horizontal="center"/>
    </xf>
    <xf numFmtId="0" fontId="9" fillId="0" borderId="0" xfId="0" applyFont="1" applyBorder="1"/>
    <xf numFmtId="0" fontId="9" fillId="0" borderId="0" xfId="0" applyFont="1" applyFill="1" applyBorder="1"/>
    <xf numFmtId="0" fontId="19" fillId="0" borderId="0" xfId="0" applyFont="1"/>
    <xf numFmtId="165" fontId="14" fillId="0" borderId="0" xfId="1" applyNumberFormat="1" applyFont="1" applyFill="1" applyBorder="1" applyAlignment="1">
      <alignment horizontal="center" wrapText="1"/>
    </xf>
    <xf numFmtId="165" fontId="16" fillId="0" borderId="0" xfId="1" applyNumberFormat="1" applyFont="1" applyFill="1" applyBorder="1" applyAlignment="1">
      <alignment horizontal="right" wrapText="1"/>
    </xf>
    <xf numFmtId="0" fontId="11" fillId="0" borderId="0" xfId="0" applyFont="1" applyFill="1" applyBorder="1"/>
    <xf numFmtId="167" fontId="15" fillId="0" borderId="0" xfId="0" applyNumberFormat="1" applyFont="1" applyFill="1" applyBorder="1"/>
    <xf numFmtId="167" fontId="15" fillId="0" borderId="1" xfId="1" applyNumberFormat="1" applyFont="1" applyFill="1" applyBorder="1" applyAlignment="1">
      <alignment horizontal="right" wrapText="1"/>
    </xf>
    <xf numFmtId="0" fontId="16" fillId="0" borderId="0" xfId="0" applyFont="1"/>
    <xf numFmtId="167" fontId="9" fillId="0" borderId="0" xfId="0" applyNumberFormat="1" applyFont="1" applyFill="1" applyBorder="1"/>
    <xf numFmtId="170" fontId="16" fillId="0" borderId="0" xfId="1" applyNumberFormat="1" applyFont="1" applyFill="1" applyBorder="1" applyAlignment="1">
      <alignment horizontal="right" wrapText="1"/>
    </xf>
    <xf numFmtId="167" fontId="9" fillId="0" borderId="0" xfId="1" applyNumberFormat="1" applyFont="1" applyFill="1" applyBorder="1"/>
    <xf numFmtId="166" fontId="15" fillId="0" borderId="2" xfId="1" applyNumberFormat="1" applyFont="1" applyFill="1" applyBorder="1" applyAlignment="1"/>
    <xf numFmtId="167" fontId="15" fillId="0" borderId="2" xfId="1" applyNumberFormat="1" applyFont="1" applyFill="1" applyBorder="1"/>
    <xf numFmtId="167" fontId="16" fillId="0" borderId="0" xfId="1" applyNumberFormat="1" applyFont="1" applyFill="1" applyBorder="1"/>
    <xf numFmtId="167" fontId="9" fillId="0" borderId="0" xfId="1" applyNumberFormat="1" applyFont="1"/>
    <xf numFmtId="166" fontId="15" fillId="0" borderId="0" xfId="1" applyNumberFormat="1" applyFont="1" applyFill="1" applyBorder="1" applyAlignment="1"/>
    <xf numFmtId="167" fontId="15" fillId="0" borderId="2" xfId="0" applyNumberFormat="1" applyFont="1" applyFill="1" applyBorder="1"/>
    <xf numFmtId="167" fontId="16" fillId="0" borderId="0" xfId="0" applyNumberFormat="1" applyFont="1" applyFill="1" applyBorder="1"/>
    <xf numFmtId="167" fontId="15" fillId="0" borderId="3" xfId="0" applyNumberFormat="1" applyFont="1" applyFill="1" applyBorder="1"/>
    <xf numFmtId="167" fontId="15" fillId="0" borderId="3" xfId="1" applyNumberFormat="1" applyFont="1" applyFill="1" applyBorder="1"/>
    <xf numFmtId="0" fontId="9" fillId="0" borderId="0" xfId="0" applyFont="1" applyAlignment="1">
      <alignment horizontal="right"/>
    </xf>
    <xf numFmtId="164" fontId="9" fillId="0" borderId="0" xfId="0" applyNumberFormat="1" applyFont="1" applyFill="1"/>
    <xf numFmtId="164" fontId="9" fillId="0" borderId="0" xfId="0" applyNumberFormat="1" applyFont="1"/>
    <xf numFmtId="0" fontId="9" fillId="0" borderId="0" xfId="0" quotePrefix="1" applyFont="1" applyAlignment="1">
      <alignment horizontal="right"/>
    </xf>
    <xf numFmtId="170" fontId="9" fillId="0" borderId="0" xfId="1" applyNumberFormat="1" applyFont="1" applyFill="1"/>
    <xf numFmtId="43" fontId="9" fillId="0" borderId="0" xfId="0" applyNumberFormat="1" applyFont="1"/>
    <xf numFmtId="167" fontId="9" fillId="0" borderId="0" xfId="1" quotePrefix="1" applyNumberFormat="1" applyFont="1" applyFill="1" applyBorder="1" applyAlignment="1">
      <alignment horizontal="right" wrapText="1"/>
    </xf>
    <xf numFmtId="167" fontId="9" fillId="0" borderId="0" xfId="1" applyNumberFormat="1" applyFont="1" applyFill="1" applyBorder="1" applyAlignment="1">
      <alignment horizontal="center"/>
    </xf>
    <xf numFmtId="167" fontId="9" fillId="0" borderId="0" xfId="1" applyNumberFormat="1" applyFont="1" applyFill="1" applyBorder="1" applyAlignment="1"/>
    <xf numFmtId="0" fontId="20" fillId="0" borderId="0" xfId="0" quotePrefix="1" applyFont="1" applyFill="1" applyBorder="1" applyAlignment="1"/>
    <xf numFmtId="0" fontId="20" fillId="0" borderId="0" xfId="0" applyFont="1" applyFill="1" applyBorder="1" applyAlignment="1"/>
    <xf numFmtId="0" fontId="21" fillId="0" borderId="1" xfId="0" quotePrefix="1" applyFont="1" applyFill="1" applyBorder="1" applyAlignment="1"/>
    <xf numFmtId="166" fontId="14" fillId="0" borderId="1" xfId="1" quotePrefix="1" applyNumberFormat="1" applyFont="1" applyFill="1" applyBorder="1" applyAlignment="1">
      <alignment horizontal="right" wrapText="1"/>
    </xf>
    <xf numFmtId="0" fontId="21" fillId="0" borderId="0" xfId="0" applyFont="1" applyFill="1" applyBorder="1" applyAlignment="1"/>
    <xf numFmtId="0" fontId="22" fillId="0" borderId="0" xfId="0" applyFont="1" applyFill="1" applyBorder="1" applyAlignment="1">
      <alignment horizontal="center"/>
    </xf>
    <xf numFmtId="166" fontId="16" fillId="0" borderId="0" xfId="1" quotePrefix="1" applyNumberFormat="1" applyFont="1" applyFill="1" applyBorder="1" applyAlignment="1">
      <alignment horizontal="right" wrapText="1"/>
    </xf>
    <xf numFmtId="0" fontId="23" fillId="0" borderId="0" xfId="0" quotePrefix="1" applyFont="1" applyFill="1" applyBorder="1" applyAlignment="1"/>
    <xf numFmtId="0" fontId="15" fillId="0" borderId="0" xfId="0" quotePrefix="1" applyFont="1" applyFill="1" applyBorder="1" applyAlignment="1">
      <alignment horizontal="left"/>
    </xf>
    <xf numFmtId="0" fontId="15" fillId="0" borderId="0" xfId="0" applyFont="1" applyFill="1" applyBorder="1" applyAlignment="1">
      <alignment horizontal="left"/>
    </xf>
    <xf numFmtId="0" fontId="23" fillId="0" borderId="0" xfId="0" applyFont="1" applyFill="1" applyBorder="1" applyAlignment="1"/>
    <xf numFmtId="0" fontId="24" fillId="0" borderId="0" xfId="0" quotePrefix="1" applyFont="1" applyFill="1" applyBorder="1" applyAlignment="1"/>
    <xf numFmtId="166" fontId="9" fillId="0" borderId="0" xfId="1" quotePrefix="1" applyNumberFormat="1" applyFont="1" applyFill="1" applyBorder="1" applyAlignment="1"/>
    <xf numFmtId="0" fontId="24" fillId="0" borderId="0" xfId="0" applyFont="1" applyFill="1" applyBorder="1" applyAlignment="1"/>
    <xf numFmtId="166" fontId="16" fillId="0" borderId="0" xfId="1" quotePrefix="1" applyNumberFormat="1" applyFont="1" applyFill="1" applyBorder="1" applyAlignment="1"/>
    <xf numFmtId="166" fontId="15" fillId="0" borderId="2" xfId="1" quotePrefix="1" applyNumberFormat="1" applyFont="1" applyFill="1" applyBorder="1" applyAlignment="1"/>
    <xf numFmtId="167" fontId="15" fillId="0" borderId="2" xfId="1" applyNumberFormat="1" applyFont="1" applyFill="1" applyBorder="1" applyAlignment="1">
      <alignment horizontal="center"/>
    </xf>
    <xf numFmtId="0" fontId="15" fillId="0" borderId="0" xfId="0" applyFont="1" applyFill="1" applyBorder="1" applyAlignment="1"/>
    <xf numFmtId="166" fontId="15" fillId="0" borderId="0" xfId="1" quotePrefix="1" applyNumberFormat="1" applyFont="1" applyFill="1" applyBorder="1" applyAlignment="1"/>
    <xf numFmtId="166" fontId="9" fillId="0" borderId="0" xfId="1" applyNumberFormat="1" applyFont="1" applyFill="1" applyBorder="1" applyAlignment="1"/>
    <xf numFmtId="166" fontId="16" fillId="0" borderId="0" xfId="1" applyNumberFormat="1" applyFont="1" applyFill="1" applyBorder="1" applyAlignment="1"/>
    <xf numFmtId="167" fontId="15" fillId="0" borderId="0" xfId="1" applyNumberFormat="1" applyFont="1" applyFill="1" applyBorder="1" applyAlignment="1">
      <alignment horizontal="center"/>
    </xf>
    <xf numFmtId="166" fontId="15" fillId="0" borderId="3" xfId="1" quotePrefix="1" applyNumberFormat="1" applyFont="1" applyFill="1" applyBorder="1" applyAlignment="1"/>
    <xf numFmtId="167" fontId="16" fillId="0" borderId="0" xfId="1" applyNumberFormat="1" applyFont="1" applyFill="1" applyBorder="1" applyAlignment="1"/>
    <xf numFmtId="0" fontId="9" fillId="0" borderId="0" xfId="0" applyFont="1" applyFill="1" applyBorder="1" applyAlignment="1"/>
    <xf numFmtId="165" fontId="26" fillId="0" borderId="0" xfId="1" applyNumberFormat="1" applyFont="1" applyFill="1" applyBorder="1" applyAlignment="1">
      <alignment horizontal="center" wrapText="1"/>
    </xf>
    <xf numFmtId="0" fontId="14" fillId="0" borderId="1" xfId="0" applyFont="1" applyFill="1" applyBorder="1" applyAlignment="1">
      <alignment horizontal="right"/>
    </xf>
    <xf numFmtId="164" fontId="9" fillId="0" borderId="0" xfId="0" applyNumberFormat="1" applyFont="1" applyFill="1" applyBorder="1"/>
    <xf numFmtId="0" fontId="16" fillId="0" borderId="3" xfId="0" applyFont="1" applyBorder="1"/>
    <xf numFmtId="164" fontId="15" fillId="0" borderId="0" xfId="0" applyNumberFormat="1" applyFont="1" applyFill="1" applyBorder="1"/>
    <xf numFmtId="0" fontId="15" fillId="0" borderId="3" xfId="0" applyFont="1" applyBorder="1"/>
    <xf numFmtId="167" fontId="9" fillId="0" borderId="0" xfId="1" applyNumberFormat="1" applyBorder="1"/>
    <xf numFmtId="164" fontId="0" fillId="0" borderId="0" xfId="1" applyNumberFormat="1" applyFont="1"/>
    <xf numFmtId="165" fontId="9" fillId="0" borderId="0" xfId="1" applyFont="1" applyFill="1"/>
    <xf numFmtId="165" fontId="9" fillId="0" borderId="0" xfId="1" applyFont="1"/>
    <xf numFmtId="166" fontId="10" fillId="0" borderId="0" xfId="1" applyNumberFormat="1" applyFont="1" applyFill="1" applyAlignment="1">
      <alignment horizontal="center"/>
    </xf>
    <xf numFmtId="0" fontId="21" fillId="0" borderId="0" xfId="0" applyFont="1"/>
    <xf numFmtId="0" fontId="24" fillId="0" borderId="0" xfId="0" applyFont="1"/>
    <xf numFmtId="0" fontId="24" fillId="0" borderId="0" xfId="0" quotePrefix="1" applyFont="1"/>
    <xf numFmtId="167" fontId="24" fillId="0" borderId="0" xfId="1" applyNumberFormat="1" applyFont="1" applyFill="1"/>
    <xf numFmtId="0" fontId="8" fillId="0" borderId="0" xfId="0" applyFont="1" applyFill="1" applyBorder="1"/>
    <xf numFmtId="171" fontId="21" fillId="0" borderId="0" xfId="0" applyNumberFormat="1" applyFont="1" applyFill="1" applyBorder="1"/>
    <xf numFmtId="0" fontId="27" fillId="0" borderId="0" xfId="0" applyFont="1" applyFill="1" applyBorder="1"/>
    <xf numFmtId="0" fontId="8" fillId="0" borderId="0" xfId="0" quotePrefix="1" applyFont="1" applyFill="1" applyBorder="1"/>
    <xf numFmtId="0" fontId="15" fillId="0" borderId="0" xfId="0" quotePrefix="1" applyFont="1" applyFill="1" applyBorder="1"/>
    <xf numFmtId="171" fontId="23" fillId="0" borderId="0" xfId="0" applyNumberFormat="1" applyFont="1" applyFill="1" applyBorder="1"/>
    <xf numFmtId="167" fontId="23" fillId="0" borderId="0" xfId="1" applyNumberFormat="1" applyFont="1" applyFill="1" applyBorder="1"/>
    <xf numFmtId="0" fontId="15" fillId="0" borderId="0" xfId="0" applyFont="1" applyFill="1" applyBorder="1"/>
    <xf numFmtId="0" fontId="9" fillId="0" borderId="0" xfId="0" quotePrefix="1" applyFont="1" applyFill="1" applyBorder="1"/>
    <xf numFmtId="0" fontId="11" fillId="0" borderId="0" xfId="0" quotePrefix="1" applyFont="1" applyFill="1" applyBorder="1"/>
    <xf numFmtId="0" fontId="24" fillId="0" borderId="0" xfId="0" applyFont="1" applyFill="1"/>
    <xf numFmtId="0" fontId="24" fillId="0" borderId="2" xfId="0" applyFont="1" applyFill="1" applyBorder="1"/>
    <xf numFmtId="0" fontId="9" fillId="0" borderId="2" xfId="0" quotePrefix="1" applyFont="1" applyFill="1" applyBorder="1"/>
    <xf numFmtId="0" fontId="9" fillId="0" borderId="2" xfId="0" applyFont="1" applyFill="1" applyBorder="1"/>
    <xf numFmtId="167" fontId="9" fillId="0" borderId="2" xfId="1" applyNumberFormat="1" applyFont="1" applyFill="1" applyBorder="1"/>
    <xf numFmtId="170" fontId="9" fillId="0" borderId="0" xfId="1" applyNumberFormat="1" applyFont="1" applyFill="1" applyBorder="1"/>
    <xf numFmtId="0" fontId="28" fillId="0" borderId="0" xfId="0" applyFont="1" applyFill="1" applyBorder="1"/>
    <xf numFmtId="0" fontId="28" fillId="0" borderId="0" xfId="0" quotePrefix="1" applyFont="1" applyFill="1" applyBorder="1"/>
    <xf numFmtId="0" fontId="9" fillId="0" borderId="0" xfId="0" quotePrefix="1" applyFont="1"/>
    <xf numFmtId="0" fontId="15" fillId="0" borderId="2" xfId="0" quotePrefix="1" applyFont="1" applyFill="1" applyBorder="1"/>
    <xf numFmtId="0" fontId="11" fillId="0" borderId="2" xfId="0" applyFont="1" applyFill="1" applyBorder="1"/>
    <xf numFmtId="0" fontId="23" fillId="0" borderId="0" xfId="0" applyFont="1" applyFill="1" applyBorder="1"/>
    <xf numFmtId="0" fontId="16" fillId="0" borderId="0" xfId="0" applyFont="1" applyFill="1" applyBorder="1"/>
    <xf numFmtId="0" fontId="15" fillId="0" borderId="2" xfId="0" applyFont="1" applyFill="1" applyBorder="1"/>
    <xf numFmtId="171" fontId="11" fillId="0" borderId="0" xfId="0" applyNumberFormat="1" applyFont="1" applyFill="1" applyBorder="1"/>
    <xf numFmtId="0" fontId="15" fillId="0" borderId="3" xfId="0" applyFont="1" applyFill="1" applyBorder="1"/>
    <xf numFmtId="0" fontId="11" fillId="0" borderId="3" xfId="0" applyFont="1" applyFill="1" applyBorder="1"/>
    <xf numFmtId="171" fontId="11" fillId="0" borderId="3" xfId="0" applyNumberFormat="1" applyFont="1" applyFill="1" applyBorder="1"/>
    <xf numFmtId="0" fontId="21" fillId="0" borderId="0" xfId="0" applyFont="1" applyFill="1" applyBorder="1"/>
    <xf numFmtId="171" fontId="21" fillId="0" borderId="0" xfId="0" applyNumberFormat="1" applyFont="1"/>
    <xf numFmtId="170" fontId="21" fillId="0" borderId="0" xfId="1" applyNumberFormat="1" applyFont="1" applyFill="1"/>
    <xf numFmtId="167" fontId="21" fillId="0" borderId="0" xfId="1" applyNumberFormat="1" applyFont="1" applyFill="1"/>
    <xf numFmtId="0" fontId="0" fillId="0" borderId="0" xfId="0" applyFill="1"/>
    <xf numFmtId="0" fontId="8" fillId="0" borderId="0" xfId="0" applyFont="1" applyFill="1"/>
    <xf numFmtId="167" fontId="11" fillId="0" borderId="0" xfId="1" applyNumberFormat="1" applyFont="1" applyFill="1"/>
    <xf numFmtId="165" fontId="9" fillId="0" borderId="0" xfId="1" applyNumberFormat="1" applyFont="1" applyFill="1"/>
    <xf numFmtId="166" fontId="25" fillId="0" borderId="0" xfId="1" applyNumberFormat="1" applyFont="1" applyFill="1" applyBorder="1" applyAlignment="1"/>
    <xf numFmtId="166" fontId="10" fillId="0" borderId="0" xfId="1" quotePrefix="1" applyNumberFormat="1" applyFont="1" applyAlignment="1">
      <alignment horizontal="center"/>
    </xf>
    <xf numFmtId="166" fontId="10" fillId="0" borderId="0" xfId="1" applyNumberFormat="1" applyFont="1" applyAlignment="1">
      <alignment horizontal="center"/>
    </xf>
    <xf numFmtId="167" fontId="15" fillId="0" borderId="0" xfId="1" applyNumberFormat="1" applyFont="1" applyFill="1" applyBorder="1"/>
    <xf numFmtId="167" fontId="15" fillId="0" borderId="0" xfId="0" applyNumberFormat="1" applyFont="1" applyFill="1" applyBorder="1" applyAlignment="1"/>
    <xf numFmtId="167" fontId="15" fillId="0" borderId="0" xfId="1" applyNumberFormat="1" applyFont="1" applyFill="1" applyBorder="1" applyAlignment="1"/>
    <xf numFmtId="167" fontId="15" fillId="0" borderId="0" xfId="0" applyNumberFormat="1" applyFont="1" applyFill="1" applyBorder="1" applyAlignment="1">
      <alignment horizontal="left"/>
    </xf>
    <xf numFmtId="166" fontId="14" fillId="0" borderId="0" xfId="1" applyNumberFormat="1" applyFont="1" applyFill="1" applyBorder="1" applyAlignment="1">
      <alignment wrapText="1"/>
    </xf>
    <xf numFmtId="0" fontId="29" fillId="0" borderId="0" xfId="2" applyFont="1" applyAlignment="1">
      <alignment vertical="center"/>
    </xf>
    <xf numFmtId="0" fontId="9" fillId="0" borderId="0" xfId="2"/>
    <xf numFmtId="0" fontId="24" fillId="0" borderId="0" xfId="2" applyFont="1" applyAlignment="1">
      <alignment vertical="center"/>
    </xf>
    <xf numFmtId="0" fontId="30" fillId="0" borderId="0" xfId="2" applyFont="1" applyAlignment="1">
      <alignment horizontal="left" vertical="center" indent="2"/>
    </xf>
    <xf numFmtId="0" fontId="30" fillId="0" borderId="0" xfId="2" applyFont="1" applyAlignment="1">
      <alignment vertical="center"/>
    </xf>
    <xf numFmtId="0" fontId="32" fillId="0" borderId="0" xfId="2" applyFont="1" applyAlignment="1">
      <alignment horizontal="justify" vertical="center"/>
    </xf>
    <xf numFmtId="49" fontId="9" fillId="0" borderId="0" xfId="2" applyNumberFormat="1"/>
    <xf numFmtId="0" fontId="32" fillId="0" borderId="0" xfId="2" applyFont="1" applyAlignment="1">
      <alignment vertical="center" wrapText="1"/>
    </xf>
    <xf numFmtId="168" fontId="32" fillId="0" borderId="0" xfId="2" applyNumberFormat="1" applyFont="1" applyBorder="1" applyAlignment="1">
      <alignment horizontal="right" vertical="center"/>
    </xf>
    <xf numFmtId="168" fontId="32" fillId="0" borderId="0" xfId="2" applyNumberFormat="1" applyFont="1" applyAlignment="1">
      <alignment horizontal="right" vertical="center"/>
    </xf>
    <xf numFmtId="0" fontId="32" fillId="0" borderId="0" xfId="2" applyFont="1" applyBorder="1" applyAlignment="1">
      <alignment vertical="center" wrapText="1"/>
    </xf>
    <xf numFmtId="0" fontId="33" fillId="2" borderId="2" xfId="2" applyFont="1" applyFill="1" applyBorder="1" applyAlignment="1">
      <alignment vertical="center" wrapText="1"/>
    </xf>
    <xf numFmtId="0" fontId="32" fillId="0" borderId="1" xfId="2" applyFont="1" applyBorder="1" applyAlignment="1">
      <alignment vertical="center"/>
    </xf>
    <xf numFmtId="0" fontId="32" fillId="0" borderId="0" xfId="2" applyFont="1" applyAlignment="1">
      <alignment vertical="center"/>
    </xf>
    <xf numFmtId="0" fontId="33" fillId="2" borderId="1" xfId="2" applyFont="1" applyFill="1" applyBorder="1" applyAlignment="1">
      <alignment vertical="center"/>
    </xf>
    <xf numFmtId="0" fontId="33" fillId="0" borderId="1" xfId="2" applyFont="1" applyBorder="1" applyAlignment="1">
      <alignment horizontal="right" wrapText="1"/>
    </xf>
    <xf numFmtId="0" fontId="33" fillId="0" borderId="0" xfId="2" applyFont="1" applyAlignment="1">
      <alignment vertical="center"/>
    </xf>
    <xf numFmtId="0" fontId="33" fillId="0" borderId="0" xfId="2" applyFont="1" applyAlignment="1">
      <alignment horizontal="right" vertical="center"/>
    </xf>
    <xf numFmtId="0" fontId="33" fillId="0" borderId="0" xfId="2" applyFont="1" applyAlignment="1">
      <alignment horizontal="right" vertical="center" wrapText="1"/>
    </xf>
    <xf numFmtId="3" fontId="32" fillId="0" borderId="0" xfId="2" applyNumberFormat="1" applyFont="1" applyAlignment="1">
      <alignment horizontal="right" vertical="center"/>
    </xf>
    <xf numFmtId="0" fontId="32" fillId="0" borderId="0" xfId="2" applyFont="1" applyAlignment="1">
      <alignment horizontal="right" vertical="center"/>
    </xf>
    <xf numFmtId="0" fontId="32" fillId="0" borderId="0" xfId="2" applyFont="1" applyAlignment="1">
      <alignment horizontal="right" vertical="center" wrapText="1"/>
    </xf>
    <xf numFmtId="0" fontId="32" fillId="0" borderId="1" xfId="2" applyFont="1" applyBorder="1" applyAlignment="1">
      <alignment horizontal="right" vertical="center"/>
    </xf>
    <xf numFmtId="0" fontId="32" fillId="0" borderId="1" xfId="2" applyFont="1" applyBorder="1" applyAlignment="1">
      <alignment horizontal="right" vertical="center" wrapText="1"/>
    </xf>
    <xf numFmtId="3" fontId="33" fillId="2" borderId="1" xfId="2" applyNumberFormat="1" applyFont="1" applyFill="1" applyBorder="1" applyAlignment="1">
      <alignment horizontal="right" vertical="center"/>
    </xf>
    <xf numFmtId="0" fontId="33" fillId="2" borderId="1" xfId="2" applyFont="1" applyFill="1" applyBorder="1" applyAlignment="1">
      <alignment horizontal="right" vertical="center"/>
    </xf>
    <xf numFmtId="0" fontId="33" fillId="2" borderId="1" xfId="2" applyFont="1" applyFill="1" applyBorder="1" applyAlignment="1">
      <alignment horizontal="right" vertical="center" wrapText="1"/>
    </xf>
    <xf numFmtId="166" fontId="10" fillId="0" borderId="0" xfId="1" applyNumberFormat="1" applyFont="1" applyBorder="1" applyAlignment="1"/>
    <xf numFmtId="166" fontId="10" fillId="0" borderId="0" xfId="1" quotePrefix="1" applyNumberFormat="1" applyFont="1" applyAlignment="1"/>
    <xf numFmtId="167" fontId="24" fillId="0" borderId="0" xfId="0" applyNumberFormat="1" applyFont="1" applyFill="1" applyBorder="1" applyAlignment="1"/>
    <xf numFmtId="167" fontId="0" fillId="0" borderId="0" xfId="0" applyNumberFormat="1"/>
    <xf numFmtId="166" fontId="10" fillId="0" borderId="0" xfId="1" applyNumberFormat="1" applyFont="1" applyFill="1" applyBorder="1" applyAlignment="1">
      <alignment horizontal="center"/>
    </xf>
    <xf numFmtId="0" fontId="35" fillId="0" borderId="0" xfId="0" applyFont="1" applyFill="1" applyBorder="1" applyAlignment="1"/>
    <xf numFmtId="0" fontId="9" fillId="0" borderId="0" xfId="0" quotePrefix="1" applyFont="1" applyFill="1"/>
    <xf numFmtId="165" fontId="9" fillId="0" borderId="0" xfId="1" quotePrefix="1" applyFont="1" applyFill="1"/>
    <xf numFmtId="168" fontId="15" fillId="0" borderId="2" xfId="0" applyNumberFormat="1" applyFont="1" applyFill="1" applyBorder="1" applyAlignment="1">
      <alignment horizontal="left"/>
    </xf>
    <xf numFmtId="167" fontId="15" fillId="0" borderId="1" xfId="0" applyNumberFormat="1" applyFont="1" applyFill="1" applyBorder="1"/>
    <xf numFmtId="0" fontId="14" fillId="0" borderId="1" xfId="2" quotePrefix="1" applyFont="1" applyFill="1" applyBorder="1" applyAlignment="1">
      <alignment horizontal="left"/>
    </xf>
    <xf numFmtId="0" fontId="19" fillId="0" borderId="1" xfId="2" applyFont="1" applyFill="1" applyBorder="1" applyAlignment="1">
      <alignment horizontal="left"/>
    </xf>
    <xf numFmtId="0" fontId="14" fillId="0" borderId="0" xfId="0" quotePrefix="1" applyFont="1" applyFill="1" applyBorder="1" applyAlignment="1">
      <alignment horizontal="left"/>
    </xf>
    <xf numFmtId="0" fontId="21" fillId="0" borderId="0" xfId="0" quotePrefix="1" applyFont="1" applyFill="1" applyBorder="1" applyAlignment="1"/>
    <xf numFmtId="166" fontId="14" fillId="0" borderId="0" xfId="1" quotePrefix="1" applyNumberFormat="1" applyFont="1" applyFill="1" applyBorder="1" applyAlignment="1">
      <alignment horizontal="right" wrapText="1"/>
    </xf>
    <xf numFmtId="0" fontId="14" fillId="0" borderId="0" xfId="0" quotePrefix="1" applyFont="1" applyFill="1" applyBorder="1" applyAlignment="1">
      <alignment horizontal="right"/>
    </xf>
    <xf numFmtId="0" fontId="21" fillId="0" borderId="1" xfId="0" applyFont="1" applyFill="1" applyBorder="1" applyAlignment="1"/>
    <xf numFmtId="0" fontId="9" fillId="0" borderId="1" xfId="0" applyFont="1" applyFill="1" applyBorder="1"/>
    <xf numFmtId="0" fontId="0" fillId="0" borderId="1" xfId="0" applyBorder="1"/>
    <xf numFmtId="168" fontId="32" fillId="0" borderId="0" xfId="2" applyNumberFormat="1" applyFont="1" applyFill="1" applyAlignment="1">
      <alignment horizontal="right" vertical="center"/>
    </xf>
    <xf numFmtId="168" fontId="32" fillId="0" borderId="1" xfId="2" applyNumberFormat="1" applyFont="1" applyFill="1" applyBorder="1" applyAlignment="1">
      <alignment horizontal="right" vertical="center"/>
    </xf>
    <xf numFmtId="0" fontId="30" fillId="0" borderId="0" xfId="2" applyFont="1" applyFill="1" applyAlignment="1">
      <alignment vertical="center"/>
    </xf>
    <xf numFmtId="0" fontId="9" fillId="0" borderId="0" xfId="2" applyFill="1"/>
    <xf numFmtId="0" fontId="24" fillId="0" borderId="0" xfId="2" applyFont="1" applyFill="1" applyAlignment="1">
      <alignment vertical="center"/>
    </xf>
    <xf numFmtId="0" fontId="24" fillId="0" borderId="0" xfId="2" applyFont="1" applyFill="1" applyAlignment="1">
      <alignment horizontal="left" vertical="center" wrapText="1"/>
    </xf>
    <xf numFmtId="167" fontId="0" fillId="3" borderId="0" xfId="0" applyNumberFormat="1" applyFill="1"/>
    <xf numFmtId="0" fontId="43" fillId="0" borderId="0" xfId="0" applyFont="1"/>
    <xf numFmtId="167" fontId="9" fillId="0" borderId="0" xfId="0" applyNumberFormat="1" applyFont="1"/>
    <xf numFmtId="167" fontId="15" fillId="0" borderId="3" xfId="1" applyNumberFormat="1" applyFont="1" applyFill="1" applyBorder="1" applyAlignment="1">
      <alignment horizontal="center"/>
    </xf>
    <xf numFmtId="168" fontId="9" fillId="0" borderId="0" xfId="2" applyNumberFormat="1"/>
    <xf numFmtId="0" fontId="33" fillId="2" borderId="2" xfId="2" quotePrefix="1" applyFont="1" applyFill="1" applyBorder="1" applyAlignment="1">
      <alignment vertical="center" wrapText="1"/>
    </xf>
    <xf numFmtId="168" fontId="15" fillId="0" borderId="3" xfId="1" applyNumberFormat="1" applyFont="1" applyFill="1" applyBorder="1"/>
    <xf numFmtId="0" fontId="43" fillId="0" borderId="0" xfId="2" applyFont="1"/>
    <xf numFmtId="0" fontId="30" fillId="0" borderId="0" xfId="2" applyFont="1" applyFill="1" applyAlignment="1">
      <alignment horizontal="left" vertical="center" indent="2"/>
    </xf>
    <xf numFmtId="0" fontId="32" fillId="0" borderId="1" xfId="2" applyFont="1" applyBorder="1" applyAlignment="1"/>
    <xf numFmtId="0" fontId="32" fillId="0" borderId="1" xfId="2" applyFont="1" applyBorder="1" applyAlignment="1">
      <alignment wrapText="1"/>
    </xf>
    <xf numFmtId="0" fontId="43" fillId="0" borderId="0" xfId="0" applyFont="1" applyFill="1"/>
    <xf numFmtId="167" fontId="9" fillId="0" borderId="0" xfId="1" applyNumberFormat="1" applyFont="1" applyFill="1" applyBorder="1"/>
    <xf numFmtId="0" fontId="16" fillId="0" borderId="0" xfId="2" applyFont="1"/>
    <xf numFmtId="168" fontId="9" fillId="0" borderId="0" xfId="2" applyNumberFormat="1" applyFill="1"/>
    <xf numFmtId="0" fontId="33" fillId="0" borderId="0" xfId="2" applyFont="1"/>
    <xf numFmtId="0" fontId="32" fillId="0" borderId="0" xfId="2" applyFont="1"/>
    <xf numFmtId="168" fontId="32" fillId="0" borderId="0" xfId="2" applyNumberFormat="1" applyFont="1" applyFill="1"/>
    <xf numFmtId="0" fontId="32" fillId="0" borderId="0" xfId="2" applyFont="1" applyFill="1"/>
    <xf numFmtId="0" fontId="33" fillId="0" borderId="0" xfId="2" quotePrefix="1" applyFont="1" applyFill="1" applyBorder="1" applyAlignment="1">
      <alignment vertical="center" wrapText="1"/>
    </xf>
    <xf numFmtId="167" fontId="33" fillId="0" borderId="0" xfId="1" applyNumberFormat="1" applyFont="1" applyFill="1" applyBorder="1" applyAlignment="1">
      <alignment horizontal="right" vertical="center"/>
    </xf>
    <xf numFmtId="168" fontId="9" fillId="0" borderId="2" xfId="0" quotePrefix="1" applyNumberFormat="1" applyFont="1" applyFill="1" applyBorder="1"/>
    <xf numFmtId="167" fontId="9" fillId="0" borderId="0" xfId="1" applyNumberFormat="1" applyFont="1" applyFill="1"/>
    <xf numFmtId="168" fontId="9" fillId="0" borderId="0" xfId="0" applyNumberFormat="1" applyFont="1" applyFill="1"/>
    <xf numFmtId="167" fontId="23" fillId="0" borderId="0" xfId="0" applyNumberFormat="1" applyFont="1" applyFill="1" applyBorder="1" applyAlignment="1"/>
    <xf numFmtId="166" fontId="11" fillId="0" borderId="0" xfId="1" quotePrefix="1" applyNumberFormat="1" applyFont="1" applyFill="1" applyBorder="1" applyAlignment="1"/>
    <xf numFmtId="0" fontId="14" fillId="0" borderId="1" xfId="0" quotePrefix="1" applyFont="1" applyFill="1" applyBorder="1" applyAlignment="1">
      <alignment horizontal="right"/>
    </xf>
    <xf numFmtId="0" fontId="14" fillId="0" borderId="0" xfId="0" applyFont="1" applyFill="1" applyBorder="1" applyAlignment="1">
      <alignment horizontal="right"/>
    </xf>
    <xf numFmtId="168" fontId="16" fillId="0" borderId="0" xfId="1" applyNumberFormat="1" applyFont="1" applyFill="1" applyBorder="1" applyAlignment="1">
      <alignment horizontal="right" wrapText="1"/>
    </xf>
    <xf numFmtId="168" fontId="15" fillId="0" borderId="0" xfId="1" applyNumberFormat="1" applyFont="1" applyFill="1" applyBorder="1"/>
    <xf numFmtId="167" fontId="16" fillId="0" borderId="0" xfId="1" applyNumberFormat="1" applyFont="1" applyFill="1" applyBorder="1" applyAlignment="1">
      <alignment horizontal="right" wrapText="1"/>
    </xf>
    <xf numFmtId="165" fontId="16" fillId="0" borderId="0" xfId="1" applyNumberFormat="1" applyFont="1" applyFill="1" applyBorder="1" applyAlignment="1">
      <alignment horizontal="right" wrapText="1"/>
    </xf>
    <xf numFmtId="167" fontId="9" fillId="0" borderId="0" xfId="0" applyNumberFormat="1" applyFont="1" applyFill="1" applyBorder="1"/>
    <xf numFmtId="167" fontId="9" fillId="0" borderId="0" xfId="1" applyNumberFormat="1" applyFont="1" applyFill="1" applyBorder="1"/>
    <xf numFmtId="167" fontId="9" fillId="0" borderId="0" xfId="1" applyNumberFormat="1" applyFont="1" applyFill="1" applyBorder="1" applyAlignment="1">
      <alignment horizontal="center"/>
    </xf>
    <xf numFmtId="167" fontId="9" fillId="0" borderId="0" xfId="1" applyNumberFormat="1" applyFont="1" applyFill="1" applyBorder="1" applyAlignment="1"/>
    <xf numFmtId="166" fontId="14" fillId="0" borderId="1" xfId="1" quotePrefix="1" applyNumberFormat="1" applyFont="1" applyFill="1" applyBorder="1" applyAlignment="1">
      <alignment horizontal="right" wrapText="1"/>
    </xf>
    <xf numFmtId="166" fontId="16" fillId="0" borderId="0" xfId="1" quotePrefix="1" applyNumberFormat="1" applyFont="1" applyFill="1" applyBorder="1" applyAlignment="1">
      <alignment horizontal="right" wrapText="1"/>
    </xf>
    <xf numFmtId="0" fontId="15" fillId="0" borderId="0" xfId="0" applyFont="1" applyFill="1" applyBorder="1" applyAlignment="1">
      <alignment horizontal="left"/>
    </xf>
    <xf numFmtId="166" fontId="9" fillId="0" borderId="0" xfId="1" quotePrefix="1" applyNumberFormat="1" applyFont="1" applyFill="1" applyBorder="1" applyAlignment="1"/>
    <xf numFmtId="167" fontId="15" fillId="0" borderId="2" xfId="1" applyNumberFormat="1" applyFont="1" applyFill="1" applyBorder="1" applyAlignment="1">
      <alignment horizontal="center"/>
    </xf>
    <xf numFmtId="166" fontId="15" fillId="0" borderId="3" xfId="1" quotePrefix="1" applyNumberFormat="1" applyFont="1" applyFill="1" applyBorder="1" applyAlignment="1"/>
    <xf numFmtId="167" fontId="16" fillId="0" borderId="0" xfId="1" applyNumberFormat="1" applyFont="1" applyFill="1" applyBorder="1" applyAlignment="1"/>
    <xf numFmtId="0" fontId="14" fillId="0" borderId="1" xfId="0" applyFont="1" applyFill="1" applyBorder="1" applyAlignment="1">
      <alignment horizontal="right"/>
    </xf>
    <xf numFmtId="170" fontId="9" fillId="0" borderId="0" xfId="1" applyNumberFormat="1" applyFont="1" applyFill="1" applyBorder="1"/>
    <xf numFmtId="172" fontId="9" fillId="0" borderId="0" xfId="1" applyNumberFormat="1" applyFont="1" applyFill="1" applyBorder="1"/>
    <xf numFmtId="172" fontId="23" fillId="0" borderId="0" xfId="1" applyNumberFormat="1" applyFont="1" applyFill="1" applyBorder="1"/>
    <xf numFmtId="167" fontId="15" fillId="0" borderId="0" xfId="1" applyNumberFormat="1" applyFont="1" applyFill="1" applyBorder="1"/>
    <xf numFmtId="167" fontId="15" fillId="0" borderId="2" xfId="1" applyNumberFormat="1" applyFont="1" applyFill="1" applyBorder="1" applyAlignment="1">
      <alignment horizontal="right" wrapText="1"/>
    </xf>
    <xf numFmtId="167" fontId="15" fillId="0" borderId="0" xfId="0" applyNumberFormat="1" applyFont="1" applyFill="1" applyBorder="1" applyAlignment="1">
      <alignment horizontal="left"/>
    </xf>
    <xf numFmtId="166" fontId="14" fillId="0" borderId="0" xfId="1" quotePrefix="1" applyNumberFormat="1" applyFont="1" applyFill="1" applyBorder="1" applyAlignment="1">
      <alignment horizontal="right" wrapText="1"/>
    </xf>
    <xf numFmtId="0" fontId="14" fillId="0" borderId="0" xfId="0" quotePrefix="1" applyFont="1" applyFill="1" applyBorder="1" applyAlignment="1">
      <alignment horizontal="right"/>
    </xf>
    <xf numFmtId="167" fontId="16" fillId="0" borderId="2" xfId="1" quotePrefix="1" applyNumberFormat="1" applyFont="1" applyFill="1" applyBorder="1"/>
    <xf numFmtId="0" fontId="33" fillId="0" borderId="0" xfId="2" applyFont="1" applyFill="1" applyBorder="1" applyAlignment="1">
      <alignment vertical="center"/>
    </xf>
    <xf numFmtId="168" fontId="33" fillId="0" borderId="0" xfId="2" applyNumberFormat="1" applyFont="1" applyFill="1" applyBorder="1" applyAlignment="1">
      <alignment horizontal="right" vertical="center"/>
    </xf>
    <xf numFmtId="166" fontId="10" fillId="0" borderId="0" xfId="1" applyNumberFormat="1" applyFont="1" applyFill="1" applyBorder="1" applyAlignment="1">
      <alignment horizontal="center"/>
    </xf>
    <xf numFmtId="167" fontId="9" fillId="0" borderId="0" xfId="0" applyNumberFormat="1" applyFont="1" applyFill="1"/>
    <xf numFmtId="167" fontId="9" fillId="0" borderId="0" xfId="1" quotePrefix="1" applyNumberFormat="1" applyFont="1" applyFill="1" applyBorder="1"/>
    <xf numFmtId="168" fontId="15" fillId="0" borderId="2" xfId="0" applyNumberFormat="1" applyFont="1" applyFill="1" applyBorder="1"/>
    <xf numFmtId="167" fontId="16" fillId="0" borderId="3" xfId="1" applyNumberFormat="1" applyFont="1" applyFill="1" applyBorder="1" applyAlignment="1">
      <alignment horizontal="right" wrapText="1"/>
    </xf>
    <xf numFmtId="167" fontId="9" fillId="0" borderId="2" xfId="1" applyNumberFormat="1" applyFont="1" applyFill="1" applyBorder="1" applyAlignment="1">
      <alignment horizontal="center"/>
    </xf>
    <xf numFmtId="49" fontId="24" fillId="0" borderId="0" xfId="2" applyNumberFormat="1" applyFont="1" applyFill="1" applyAlignment="1">
      <alignment vertical="center"/>
    </xf>
    <xf numFmtId="49" fontId="32" fillId="0" borderId="1" xfId="2" applyNumberFormat="1" applyFont="1" applyFill="1" applyBorder="1" applyAlignment="1">
      <alignment horizontal="right" vertical="center" wrapText="1"/>
    </xf>
    <xf numFmtId="167" fontId="32" fillId="0" borderId="0" xfId="2" applyNumberFormat="1" applyFont="1" applyFill="1"/>
    <xf numFmtId="168" fontId="32" fillId="0" borderId="0" xfId="2" applyNumberFormat="1" applyFont="1" applyFill="1" applyBorder="1" applyAlignment="1">
      <alignment horizontal="right" vertical="center"/>
    </xf>
    <xf numFmtId="49" fontId="9" fillId="0" borderId="0" xfId="2" applyNumberFormat="1" applyFill="1"/>
    <xf numFmtId="167" fontId="32" fillId="0" borderId="0" xfId="1" applyNumberFormat="1" applyFont="1" applyFill="1" applyAlignment="1">
      <alignment horizontal="right" vertical="center"/>
    </xf>
    <xf numFmtId="167" fontId="11" fillId="0" borderId="0" xfId="1" applyNumberFormat="1" applyFont="1" applyFill="1" applyBorder="1" applyAlignment="1">
      <alignment horizontal="right" wrapText="1"/>
    </xf>
    <xf numFmtId="167" fontId="0" fillId="0" borderId="0" xfId="0" applyNumberFormat="1" applyFill="1"/>
    <xf numFmtId="167" fontId="33" fillId="4" borderId="2" xfId="1" applyNumberFormat="1" applyFont="1" applyFill="1" applyBorder="1" applyAlignment="1">
      <alignment horizontal="right" vertical="center"/>
    </xf>
    <xf numFmtId="0" fontId="33" fillId="4" borderId="2" xfId="2" applyFont="1" applyFill="1" applyBorder="1" applyAlignment="1">
      <alignment vertical="center" wrapText="1"/>
    </xf>
    <xf numFmtId="168" fontId="33" fillId="4" borderId="2" xfId="2" applyNumberFormat="1" applyFont="1" applyFill="1" applyBorder="1" applyAlignment="1">
      <alignment horizontal="right" vertical="center"/>
    </xf>
    <xf numFmtId="168" fontId="33" fillId="4" borderId="1" xfId="2" applyNumberFormat="1" applyFont="1" applyFill="1" applyBorder="1" applyAlignment="1">
      <alignment horizontal="right" vertical="center"/>
    </xf>
    <xf numFmtId="0" fontId="24" fillId="0" borderId="0" xfId="2" applyFont="1" applyFill="1" applyAlignment="1">
      <alignment horizontal="left" vertical="top" wrapText="1"/>
    </xf>
    <xf numFmtId="0" fontId="32" fillId="0" borderId="1" xfId="2" applyFont="1" applyBorder="1"/>
    <xf numFmtId="0" fontId="46" fillId="0" borderId="0" xfId="2" applyFont="1" applyAlignment="1">
      <alignment horizontal="justify" vertical="center"/>
    </xf>
    <xf numFmtId="0" fontId="9" fillId="0" borderId="0" xfId="2" applyFont="1"/>
    <xf numFmtId="167" fontId="16" fillId="0" borderId="2" xfId="1" applyNumberFormat="1" applyFont="1" applyFill="1" applyBorder="1" applyAlignment="1">
      <alignment horizontal="right" wrapText="1"/>
    </xf>
    <xf numFmtId="167" fontId="9" fillId="0" borderId="0" xfId="0" quotePrefix="1" applyNumberFormat="1" applyFont="1" applyFill="1" applyBorder="1" applyAlignment="1"/>
    <xf numFmtId="0" fontId="9" fillId="0" borderId="0" xfId="0" quotePrefix="1" applyFont="1" applyFill="1" applyBorder="1" applyAlignment="1"/>
    <xf numFmtId="0" fontId="32" fillId="0" borderId="1" xfId="2" applyFont="1" applyBorder="1" applyAlignment="1">
      <alignment horizontal="center"/>
    </xf>
    <xf numFmtId="167" fontId="32" fillId="0" borderId="0" xfId="2" applyNumberFormat="1" applyFont="1"/>
    <xf numFmtId="165" fontId="32" fillId="0" borderId="0" xfId="1" applyFont="1"/>
    <xf numFmtId="0" fontId="32" fillId="3" borderId="0" xfId="2" applyFont="1" applyFill="1"/>
    <xf numFmtId="0" fontId="32" fillId="3" borderId="2" xfId="2" applyFont="1" applyFill="1" applyBorder="1"/>
    <xf numFmtId="3" fontId="32" fillId="0" borderId="0" xfId="2" applyNumberFormat="1" applyFont="1"/>
    <xf numFmtId="0" fontId="9" fillId="0" borderId="0" xfId="2"/>
    <xf numFmtId="177" fontId="9" fillId="0" borderId="0" xfId="2" applyNumberFormat="1" applyBorder="1"/>
    <xf numFmtId="0" fontId="24" fillId="0" borderId="0" xfId="0" applyFont="1" applyFill="1" applyBorder="1" applyAlignment="1">
      <alignment vertical="center" wrapText="1"/>
    </xf>
    <xf numFmtId="167" fontId="24" fillId="0" borderId="0" xfId="0" applyNumberFormat="1" applyFont="1" applyFill="1" applyBorder="1" applyAlignment="1">
      <alignment vertical="center" wrapText="1"/>
    </xf>
    <xf numFmtId="167" fontId="43" fillId="0" borderId="0" xfId="1" applyNumberFormat="1" applyFont="1" applyBorder="1"/>
    <xf numFmtId="167" fontId="47" fillId="0" borderId="0" xfId="0" applyNumberFormat="1" applyFont="1" applyFill="1" applyBorder="1" applyAlignment="1">
      <alignment vertical="center" wrapText="1"/>
    </xf>
    <xf numFmtId="0" fontId="47" fillId="0" borderId="0" xfId="0" applyFont="1" applyFill="1" applyBorder="1" applyAlignment="1">
      <alignment vertical="center" wrapText="1"/>
    </xf>
    <xf numFmtId="167" fontId="19" fillId="0" borderId="0" xfId="0" applyNumberFormat="1" applyFont="1"/>
    <xf numFmtId="168" fontId="16" fillId="0" borderId="2" xfId="0" quotePrefix="1" applyNumberFormat="1" applyFont="1" applyFill="1" applyBorder="1"/>
    <xf numFmtId="168" fontId="15" fillId="0" borderId="4" xfId="1" applyNumberFormat="1" applyFont="1" applyFill="1" applyBorder="1" applyAlignment="1">
      <alignment horizontal="right" wrapText="1"/>
    </xf>
    <xf numFmtId="167" fontId="9" fillId="0" borderId="0" xfId="1" applyNumberFormat="1" applyFont="1" applyFill="1" applyBorder="1" applyAlignment="1">
      <alignment horizontal="center" wrapText="1"/>
    </xf>
    <xf numFmtId="167" fontId="32" fillId="0" borderId="0" xfId="1" applyNumberFormat="1" applyFont="1" applyFill="1"/>
    <xf numFmtId="167" fontId="32" fillId="0" borderId="1" xfId="1" applyNumberFormat="1" applyFont="1" applyFill="1" applyBorder="1" applyAlignment="1">
      <alignment horizontal="right" vertical="center"/>
    </xf>
    <xf numFmtId="167" fontId="33" fillId="4" borderId="1" xfId="1" applyNumberFormat="1" applyFont="1" applyFill="1" applyBorder="1" applyAlignment="1">
      <alignment horizontal="right" vertical="center"/>
    </xf>
    <xf numFmtId="167" fontId="32" fillId="0" borderId="0" xfId="1" applyNumberFormat="1" applyFont="1" applyFill="1" applyBorder="1" applyAlignment="1">
      <alignment horizontal="right" vertical="center"/>
    </xf>
    <xf numFmtId="167" fontId="32" fillId="0" borderId="1" xfId="1" applyNumberFormat="1" applyFont="1" applyBorder="1" applyAlignment="1">
      <alignment horizontal="right" vertical="center"/>
    </xf>
    <xf numFmtId="167" fontId="33" fillId="2" borderId="1" xfId="1" applyNumberFormat="1" applyFont="1" applyFill="1" applyBorder="1" applyAlignment="1">
      <alignment horizontal="right" vertical="center"/>
    </xf>
    <xf numFmtId="165" fontId="15" fillId="0" borderId="0" xfId="1" applyFont="1" applyFill="1" applyBorder="1" applyAlignment="1"/>
    <xf numFmtId="165" fontId="9" fillId="0" borderId="0" xfId="1" applyFont="1" applyFill="1" applyBorder="1" applyAlignment="1">
      <alignment horizontal="center"/>
    </xf>
    <xf numFmtId="165" fontId="15" fillId="0" borderId="0" xfId="1" applyFont="1" applyFill="1" applyBorder="1" applyAlignment="1">
      <alignment horizontal="left"/>
    </xf>
    <xf numFmtId="165" fontId="16" fillId="0" borderId="0" xfId="1" applyFont="1" applyFill="1" applyBorder="1" applyAlignment="1"/>
    <xf numFmtId="167" fontId="15" fillId="0" borderId="4" xfId="1" applyNumberFormat="1" applyFont="1" applyFill="1" applyBorder="1" applyAlignment="1">
      <alignment horizontal="right" wrapText="1"/>
    </xf>
    <xf numFmtId="167" fontId="32" fillId="0" borderId="1" xfId="1" applyNumberFormat="1" applyFont="1" applyBorder="1" applyAlignment="1">
      <alignment horizontal="right" vertical="center" wrapText="1"/>
    </xf>
    <xf numFmtId="167" fontId="32" fillId="0" borderId="0" xfId="1" applyNumberFormat="1" applyFont="1"/>
    <xf numFmtId="167" fontId="33" fillId="2" borderId="2" xfId="1" applyNumberFormat="1" applyFont="1" applyFill="1" applyBorder="1" applyAlignment="1">
      <alignment horizontal="right" vertical="center"/>
    </xf>
    <xf numFmtId="165" fontId="32" fillId="0" borderId="0" xfId="2" applyNumberFormat="1" applyFont="1" applyFill="1"/>
    <xf numFmtId="167" fontId="24" fillId="0" borderId="0" xfId="1" applyNumberFormat="1" applyFont="1" applyFill="1" applyBorder="1" applyAlignment="1">
      <alignment vertical="center" wrapText="1"/>
    </xf>
    <xf numFmtId="167" fontId="15" fillId="0" borderId="0" xfId="1" applyNumberFormat="1" applyFont="1" applyFill="1" applyBorder="1" applyAlignment="1">
      <alignment horizontal="left"/>
    </xf>
    <xf numFmtId="167" fontId="11" fillId="0" borderId="0" xfId="1" applyNumberFormat="1" applyFont="1" applyFill="1" applyBorder="1"/>
    <xf numFmtId="165" fontId="9" fillId="0" borderId="0" xfId="1" applyFont="1" applyFill="1" applyBorder="1"/>
    <xf numFmtId="166" fontId="10" fillId="0" borderId="0" xfId="1" quotePrefix="1" applyNumberFormat="1" applyFont="1" applyFill="1" applyBorder="1" applyAlignment="1">
      <alignment horizontal="center"/>
    </xf>
    <xf numFmtId="166" fontId="34" fillId="0" borderId="0" xfId="1" applyNumberFormat="1" applyFont="1" applyBorder="1" applyAlignment="1">
      <alignment horizontal="center"/>
    </xf>
    <xf numFmtId="166" fontId="10" fillId="0" borderId="0" xfId="1" applyNumberFormat="1" applyFont="1" applyFill="1" applyBorder="1" applyAlignment="1">
      <alignment horizontal="center"/>
    </xf>
    <xf numFmtId="166" fontId="10" fillId="0" borderId="0" xfId="1" applyNumberFormat="1" applyFont="1" applyBorder="1" applyAlignment="1">
      <alignment horizontal="center"/>
    </xf>
    <xf numFmtId="0" fontId="14" fillId="0" borderId="0" xfId="2" quotePrefix="1" applyFont="1" applyFill="1" applyBorder="1" applyAlignment="1">
      <alignment horizontal="left"/>
    </xf>
    <xf numFmtId="0" fontId="19" fillId="0" borderId="0" xfId="2" applyFont="1" applyFill="1" applyBorder="1" applyAlignment="1">
      <alignment horizontal="left"/>
    </xf>
    <xf numFmtId="166" fontId="10" fillId="0" borderId="0" xfId="1" quotePrefix="1" applyNumberFormat="1" applyFont="1" applyAlignment="1">
      <alignment horizontal="center"/>
    </xf>
    <xf numFmtId="0" fontId="24" fillId="0" borderId="0" xfId="0" applyFont="1" applyFill="1" applyAlignment="1">
      <alignment vertical="center" wrapText="1"/>
    </xf>
    <xf numFmtId="0" fontId="24" fillId="0" borderId="0" xfId="0" applyFont="1" applyFill="1" applyBorder="1" applyAlignment="1">
      <alignment vertical="center" wrapText="1"/>
    </xf>
    <xf numFmtId="0" fontId="24" fillId="0" borderId="0" xfId="2" applyFont="1" applyAlignment="1">
      <alignment horizontal="left" vertical="center"/>
    </xf>
    <xf numFmtId="0" fontId="24" fillId="0" borderId="0" xfId="2" applyFont="1" applyFill="1" applyAlignment="1">
      <alignment horizontal="left" vertical="top" wrapText="1"/>
    </xf>
    <xf numFmtId="0" fontId="0" fillId="0" borderId="0" xfId="0" applyFill="1" applyAlignment="1">
      <alignment horizontal="left" vertical="top" wrapText="1"/>
    </xf>
    <xf numFmtId="0" fontId="24" fillId="0" borderId="0" xfId="2" applyFont="1" applyFill="1" applyAlignment="1">
      <alignment horizontal="left" vertical="center" wrapText="1"/>
    </xf>
    <xf numFmtId="0" fontId="24" fillId="0" borderId="0" xfId="167" applyFont="1" applyFill="1" applyAlignment="1">
      <alignment horizontal="left" vertical="top" wrapText="1"/>
    </xf>
  </cellXfs>
  <cellStyles count="705">
    <cellStyle name="Comma" xfId="1" builtinId="3"/>
    <cellStyle name="Comma 10" xfId="30"/>
    <cellStyle name="Comma 11" xfId="32"/>
    <cellStyle name="Comma 11 2" xfId="33"/>
    <cellStyle name="Comma 11 2 2" xfId="333"/>
    <cellStyle name="Comma 11 2 2 2" xfId="652"/>
    <cellStyle name="Comma 11 2 3" xfId="93"/>
    <cellStyle name="Comma 11 2 3 2" xfId="448"/>
    <cellStyle name="Comma 11 2 4" xfId="383"/>
    <cellStyle name="Comma 11 2 4 2" xfId="701"/>
    <cellStyle name="Comma 11 2 5" xfId="410"/>
    <cellStyle name="Comma 11 3" xfId="332"/>
    <cellStyle name="Comma 11 3 2" xfId="651"/>
    <cellStyle name="Comma 11 4" xfId="92"/>
    <cellStyle name="Comma 11 4 2" xfId="447"/>
    <cellStyle name="Comma 11 5" xfId="382"/>
    <cellStyle name="Comma 11 5 2" xfId="700"/>
    <cellStyle name="Comma 11 6" xfId="409"/>
    <cellStyle name="Comma 12" xfId="56"/>
    <cellStyle name="Comma 2" xfId="3"/>
    <cellStyle name="Comma 2 2" xfId="34"/>
    <cellStyle name="Comma 2 2 2" xfId="98"/>
    <cellStyle name="Comma 2 3" xfId="35"/>
    <cellStyle name="Comma 2 4" xfId="36"/>
    <cellStyle name="Comma 2 5" xfId="37"/>
    <cellStyle name="Comma 25" xfId="99"/>
    <cellStyle name="Comma 3" xfId="4"/>
    <cellStyle name="Comma 3 10" xfId="81"/>
    <cellStyle name="Comma 3 10 2" xfId="436"/>
    <cellStyle name="Comma 3 11" xfId="360"/>
    <cellStyle name="Comma 3 11 2" xfId="678"/>
    <cellStyle name="Comma 3 12" xfId="387"/>
    <cellStyle name="Comma 3 2" xfId="38"/>
    <cellStyle name="Comma 3 3" xfId="39"/>
    <cellStyle name="Comma 3 4" xfId="40"/>
    <cellStyle name="Comma 3 5" xfId="58"/>
    <cellStyle name="Comma 3 6" xfId="19"/>
    <cellStyle name="Comma 3 6 2" xfId="321"/>
    <cellStyle name="Comma 3 6 2 2" xfId="640"/>
    <cellStyle name="Comma 3 6 3" xfId="100"/>
    <cellStyle name="Comma 3 6 4" xfId="371"/>
    <cellStyle name="Comma 3 6 4 2" xfId="689"/>
    <cellStyle name="Comma 3 6 5" xfId="398"/>
    <cellStyle name="Comma 3 7" xfId="59"/>
    <cellStyle name="Comma 3 7 2" xfId="309"/>
    <cellStyle name="Comma 3 7 2 2" xfId="629"/>
    <cellStyle name="Comma 3 7 3" xfId="414"/>
    <cellStyle name="Comma 3 8" xfId="70"/>
    <cellStyle name="Comma 3 8 2" xfId="338"/>
    <cellStyle name="Comma 3 8 2 2" xfId="656"/>
    <cellStyle name="Comma 3 8 3" xfId="425"/>
    <cellStyle name="Comma 3 9" xfId="349"/>
    <cellStyle name="Comma 3 9 2" xfId="667"/>
    <cellStyle name="Comma 4" xfId="5"/>
    <cellStyle name="Comma 4 2" xfId="23"/>
    <cellStyle name="Comma 4 2 2" xfId="325"/>
    <cellStyle name="Comma 4 2 2 2" xfId="644"/>
    <cellStyle name="Comma 4 2 3" xfId="102"/>
    <cellStyle name="Comma 4 2 4" xfId="375"/>
    <cellStyle name="Comma 4 2 4 2" xfId="693"/>
    <cellStyle name="Comma 4 2 5" xfId="402"/>
    <cellStyle name="Comma 4 3" xfId="60"/>
    <cellStyle name="Comma 4 3 2" xfId="101"/>
    <cellStyle name="Comma 4 3 3" xfId="415"/>
    <cellStyle name="Comma 4 4" xfId="71"/>
    <cellStyle name="Comma 4 4 2" xfId="310"/>
    <cellStyle name="Comma 4 4 2 2" xfId="630"/>
    <cellStyle name="Comma 4 4 3" xfId="426"/>
    <cellStyle name="Comma 4 5" xfId="339"/>
    <cellStyle name="Comma 4 5 2" xfId="657"/>
    <cellStyle name="Comma 4 6" xfId="350"/>
    <cellStyle name="Comma 4 6 2" xfId="668"/>
    <cellStyle name="Comma 4 7" xfId="85"/>
    <cellStyle name="Comma 4 7 2" xfId="440"/>
    <cellStyle name="Comma 4 8" xfId="361"/>
    <cellStyle name="Comma 4 8 2" xfId="679"/>
    <cellStyle name="Comma 4 9" xfId="388"/>
    <cellStyle name="Comma 5" xfId="6"/>
    <cellStyle name="Comma 5 2" xfId="104"/>
    <cellStyle name="Comma 5 2 2" xfId="105"/>
    <cellStyle name="Comma 5 2 2 2" xfId="106"/>
    <cellStyle name="Comma 5 2 2 2 2" xfId="456"/>
    <cellStyle name="Comma 5 2 2 3" xfId="107"/>
    <cellStyle name="Comma 5 2 2 3 2" xfId="457"/>
    <cellStyle name="Comma 5 2 2 4" xfId="108"/>
    <cellStyle name="Comma 5 2 2 4 2" xfId="458"/>
    <cellStyle name="Comma 5 2 2 5" xfId="455"/>
    <cellStyle name="Comma 5 2 3" xfId="109"/>
    <cellStyle name="Comma 5 2 3 2" xfId="459"/>
    <cellStyle name="Comma 5 2 4" xfId="110"/>
    <cellStyle name="Comma 5 2 4 2" xfId="460"/>
    <cellStyle name="Comma 5 2 5" xfId="111"/>
    <cellStyle name="Comma 5 2 5 2" xfId="461"/>
    <cellStyle name="Comma 5 2 6" xfId="454"/>
    <cellStyle name="Comma 5 3" xfId="112"/>
    <cellStyle name="Comma 5 3 2" xfId="113"/>
    <cellStyle name="Comma 5 3 2 2" xfId="463"/>
    <cellStyle name="Comma 5 3 3" xfId="114"/>
    <cellStyle name="Comma 5 3 3 2" xfId="464"/>
    <cellStyle name="Comma 5 3 4" xfId="115"/>
    <cellStyle name="Comma 5 3 4 2" xfId="465"/>
    <cellStyle name="Comma 5 3 5" xfId="462"/>
    <cellStyle name="Comma 5 4" xfId="116"/>
    <cellStyle name="Comma 5 4 2" xfId="466"/>
    <cellStyle name="Comma 5 5" xfId="117"/>
    <cellStyle name="Comma 5 5 2" xfId="467"/>
    <cellStyle name="Comma 5 6" xfId="118"/>
    <cellStyle name="Comma 5 6 2" xfId="468"/>
    <cellStyle name="Comma 5 7" xfId="103"/>
    <cellStyle name="Comma 5 7 2" xfId="453"/>
    <cellStyle name="Comma 6" xfId="7"/>
    <cellStyle name="Comma 6 10" xfId="351"/>
    <cellStyle name="Comma 6 10 2" xfId="669"/>
    <cellStyle name="Comma 6 11" xfId="88"/>
    <cellStyle name="Comma 6 11 2" xfId="443"/>
    <cellStyle name="Comma 6 12" xfId="362"/>
    <cellStyle name="Comma 6 12 2" xfId="680"/>
    <cellStyle name="Comma 6 13" xfId="389"/>
    <cellStyle name="Comma 6 2" xfId="26"/>
    <cellStyle name="Comma 6 2 2" xfId="121"/>
    <cellStyle name="Comma 6 2 2 2" xfId="122"/>
    <cellStyle name="Comma 6 2 2 2 2" xfId="472"/>
    <cellStyle name="Comma 6 2 2 3" xfId="123"/>
    <cellStyle name="Comma 6 2 2 3 2" xfId="473"/>
    <cellStyle name="Comma 6 2 2 4" xfId="124"/>
    <cellStyle name="Comma 6 2 2 4 2" xfId="474"/>
    <cellStyle name="Comma 6 2 2 5" xfId="471"/>
    <cellStyle name="Comma 6 2 3" xfId="125"/>
    <cellStyle name="Comma 6 2 3 2" xfId="475"/>
    <cellStyle name="Comma 6 2 4" xfId="126"/>
    <cellStyle name="Comma 6 2 4 2" xfId="476"/>
    <cellStyle name="Comma 6 2 5" xfId="127"/>
    <cellStyle name="Comma 6 2 5 2" xfId="477"/>
    <cellStyle name="Comma 6 2 6" xfId="328"/>
    <cellStyle name="Comma 6 2 6 2" xfId="647"/>
    <cellStyle name="Comma 6 2 7" xfId="120"/>
    <cellStyle name="Comma 6 2 7 2" xfId="470"/>
    <cellStyle name="Comma 6 2 8" xfId="378"/>
    <cellStyle name="Comma 6 2 8 2" xfId="696"/>
    <cellStyle name="Comma 6 2 9" xfId="405"/>
    <cellStyle name="Comma 6 3" xfId="61"/>
    <cellStyle name="Comma 6 3 2" xfId="129"/>
    <cellStyle name="Comma 6 3 2 2" xfId="479"/>
    <cellStyle name="Comma 6 3 3" xfId="130"/>
    <cellStyle name="Comma 6 3 3 2" xfId="480"/>
    <cellStyle name="Comma 6 3 4" xfId="131"/>
    <cellStyle name="Comma 6 3 4 2" xfId="481"/>
    <cellStyle name="Comma 6 3 5" xfId="128"/>
    <cellStyle name="Comma 6 3 5 2" xfId="478"/>
    <cellStyle name="Comma 6 3 6" xfId="416"/>
    <cellStyle name="Comma 6 4" xfId="72"/>
    <cellStyle name="Comma 6 4 2" xfId="132"/>
    <cellStyle name="Comma 6 4 2 2" xfId="482"/>
    <cellStyle name="Comma 6 4 3" xfId="427"/>
    <cellStyle name="Comma 6 5" xfId="133"/>
    <cellStyle name="Comma 6 5 2" xfId="483"/>
    <cellStyle name="Comma 6 6" xfId="134"/>
    <cellStyle name="Comma 6 6 2" xfId="484"/>
    <cellStyle name="Comma 6 7" xfId="119"/>
    <cellStyle name="Comma 6 7 2" xfId="469"/>
    <cellStyle name="Comma 6 8" xfId="311"/>
    <cellStyle name="Comma 6 8 2" xfId="631"/>
    <cellStyle name="Comma 6 9" xfId="340"/>
    <cellStyle name="Comma 6 9 2" xfId="658"/>
    <cellStyle name="Comma 7" xfId="8"/>
    <cellStyle name="Comma 7 10" xfId="352"/>
    <cellStyle name="Comma 7 10 2" xfId="670"/>
    <cellStyle name="Comma 7 11" xfId="91"/>
    <cellStyle name="Comma 7 11 2" xfId="446"/>
    <cellStyle name="Comma 7 12" xfId="363"/>
    <cellStyle name="Comma 7 12 2" xfId="681"/>
    <cellStyle name="Comma 7 13" xfId="390"/>
    <cellStyle name="Comma 7 2" xfId="29"/>
    <cellStyle name="Comma 7 2 2" xfId="137"/>
    <cellStyle name="Comma 7 2 2 2" xfId="138"/>
    <cellStyle name="Comma 7 2 2 2 2" xfId="488"/>
    <cellStyle name="Comma 7 2 2 3" xfId="139"/>
    <cellStyle name="Comma 7 2 2 3 2" xfId="489"/>
    <cellStyle name="Comma 7 2 2 4" xfId="140"/>
    <cellStyle name="Comma 7 2 2 4 2" xfId="490"/>
    <cellStyle name="Comma 7 2 2 5" xfId="487"/>
    <cellStyle name="Comma 7 2 3" xfId="141"/>
    <cellStyle name="Comma 7 2 3 2" xfId="491"/>
    <cellStyle name="Comma 7 2 4" xfId="142"/>
    <cellStyle name="Comma 7 2 4 2" xfId="492"/>
    <cellStyle name="Comma 7 2 5" xfId="143"/>
    <cellStyle name="Comma 7 2 5 2" xfId="493"/>
    <cellStyle name="Comma 7 2 6" xfId="331"/>
    <cellStyle name="Comma 7 2 6 2" xfId="650"/>
    <cellStyle name="Comma 7 2 7" xfId="136"/>
    <cellStyle name="Comma 7 2 7 2" xfId="486"/>
    <cellStyle name="Comma 7 2 8" xfId="381"/>
    <cellStyle name="Comma 7 2 8 2" xfId="699"/>
    <cellStyle name="Comma 7 2 9" xfId="408"/>
    <cellStyle name="Comma 7 3" xfId="62"/>
    <cellStyle name="Comma 7 3 2" xfId="145"/>
    <cellStyle name="Comma 7 3 2 2" xfId="495"/>
    <cellStyle name="Comma 7 3 3" xfId="146"/>
    <cellStyle name="Comma 7 3 3 2" xfId="496"/>
    <cellStyle name="Comma 7 3 4" xfId="147"/>
    <cellStyle name="Comma 7 3 4 2" xfId="497"/>
    <cellStyle name="Comma 7 3 5" xfId="144"/>
    <cellStyle name="Comma 7 3 5 2" xfId="494"/>
    <cellStyle name="Comma 7 3 6" xfId="417"/>
    <cellStyle name="Comma 7 4" xfId="73"/>
    <cellStyle name="Comma 7 4 2" xfId="148"/>
    <cellStyle name="Comma 7 4 2 2" xfId="498"/>
    <cellStyle name="Comma 7 4 3" xfId="428"/>
    <cellStyle name="Comma 7 5" xfId="149"/>
    <cellStyle name="Comma 7 5 2" xfId="499"/>
    <cellStyle name="Comma 7 6" xfId="150"/>
    <cellStyle name="Comma 7 6 2" xfId="500"/>
    <cellStyle name="Comma 7 7" xfId="135"/>
    <cellStyle name="Comma 7 7 2" xfId="485"/>
    <cellStyle name="Comma 7 8" xfId="312"/>
    <cellStyle name="Comma 7 8 2" xfId="632"/>
    <cellStyle name="Comma 7 9" xfId="341"/>
    <cellStyle name="Comma 7 9 2" xfId="659"/>
    <cellStyle name="Comma 8" xfId="31"/>
    <cellStyle name="Comma 9" xfId="41"/>
    <cellStyle name="Currency 2" xfId="42"/>
    <cellStyle name="Currency 2 2" xfId="43"/>
    <cellStyle name="Currency 3" xfId="44"/>
    <cellStyle name="Currency 4" xfId="45"/>
    <cellStyle name="head12bu" xfId="46"/>
    <cellStyle name="head14bu" xfId="47"/>
    <cellStyle name="Hyperlink 2" xfId="48"/>
    <cellStyle name="Normal" xfId="0" builtinId="0"/>
    <cellStyle name="Normal 10" xfId="9"/>
    <cellStyle name="Normal 10 10" xfId="353"/>
    <cellStyle name="Normal 10 10 2" xfId="671"/>
    <cellStyle name="Normal 10 11" xfId="90"/>
    <cellStyle name="Normal 10 11 2" xfId="445"/>
    <cellStyle name="Normal 10 12" xfId="364"/>
    <cellStyle name="Normal 10 12 2" xfId="682"/>
    <cellStyle name="Normal 10 13" xfId="391"/>
    <cellStyle name="Normal 10 2" xfId="28"/>
    <cellStyle name="Normal 10 2 2" xfId="153"/>
    <cellStyle name="Normal 10 2 2 2" xfId="154"/>
    <cellStyle name="Normal 10 2 2 2 2" xfId="504"/>
    <cellStyle name="Normal 10 2 2 3" xfId="155"/>
    <cellStyle name="Normal 10 2 2 3 2" xfId="505"/>
    <cellStyle name="Normal 10 2 2 4" xfId="156"/>
    <cellStyle name="Normal 10 2 2 4 2" xfId="506"/>
    <cellStyle name="Normal 10 2 2 5" xfId="503"/>
    <cellStyle name="Normal 10 2 3" xfId="157"/>
    <cellStyle name="Normal 10 2 3 2" xfId="507"/>
    <cellStyle name="Normal 10 2 4" xfId="158"/>
    <cellStyle name="Normal 10 2 4 2" xfId="508"/>
    <cellStyle name="Normal 10 2 5" xfId="159"/>
    <cellStyle name="Normal 10 2 5 2" xfId="509"/>
    <cellStyle name="Normal 10 2 6" xfId="330"/>
    <cellStyle name="Normal 10 2 6 2" xfId="649"/>
    <cellStyle name="Normal 10 2 7" xfId="152"/>
    <cellStyle name="Normal 10 2 7 2" xfId="502"/>
    <cellStyle name="Normal 10 2 8" xfId="380"/>
    <cellStyle name="Normal 10 2 8 2" xfId="698"/>
    <cellStyle name="Normal 10 2 9" xfId="407"/>
    <cellStyle name="Normal 10 3" xfId="63"/>
    <cellStyle name="Normal 10 3 2" xfId="161"/>
    <cellStyle name="Normal 10 3 2 2" xfId="511"/>
    <cellStyle name="Normal 10 3 3" xfId="162"/>
    <cellStyle name="Normal 10 3 3 2" xfId="512"/>
    <cellStyle name="Normal 10 3 4" xfId="163"/>
    <cellStyle name="Normal 10 3 4 2" xfId="513"/>
    <cellStyle name="Normal 10 3 5" xfId="160"/>
    <cellStyle name="Normal 10 3 5 2" xfId="510"/>
    <cellStyle name="Normal 10 3 6" xfId="418"/>
    <cellStyle name="Normal 10 4" xfId="74"/>
    <cellStyle name="Normal 10 4 2" xfId="164"/>
    <cellStyle name="Normal 10 4 2 2" xfId="514"/>
    <cellStyle name="Normal 10 4 3" xfId="429"/>
    <cellStyle name="Normal 10 5" xfId="165"/>
    <cellStyle name="Normal 10 5 2" xfId="515"/>
    <cellStyle name="Normal 10 6" xfId="166"/>
    <cellStyle name="Normal 10 6 2" xfId="516"/>
    <cellStyle name="Normal 10 7" xfId="151"/>
    <cellStyle name="Normal 10 7 2" xfId="501"/>
    <cellStyle name="Normal 10 8" xfId="313"/>
    <cellStyle name="Normal 10 8 2" xfId="633"/>
    <cellStyle name="Normal 10 9" xfId="342"/>
    <cellStyle name="Normal 10 9 2" xfId="660"/>
    <cellStyle name="Normal 11" xfId="18"/>
    <cellStyle name="Normal 11 2" xfId="57"/>
    <cellStyle name="Normal 11 2 2" xfId="337"/>
    <cellStyle name="Normal 11 2 3" xfId="167"/>
    <cellStyle name="Normal 11 3" xfId="320"/>
    <cellStyle name="Normal 12" xfId="97"/>
    <cellStyle name="Normal 12 2" xfId="168"/>
    <cellStyle name="Normal 12 3" xfId="452"/>
    <cellStyle name="Normal 13" xfId="169"/>
    <cellStyle name="Normal 13 2" xfId="170"/>
    <cellStyle name="Normal 13 2 2" xfId="518"/>
    <cellStyle name="Normal 13 3" xfId="171"/>
    <cellStyle name="Normal 13 3 2" xfId="519"/>
    <cellStyle name="Normal 13 4" xfId="172"/>
    <cellStyle name="Normal 13 4 2" xfId="520"/>
    <cellStyle name="Normal 13 5" xfId="517"/>
    <cellStyle name="Normal 14" xfId="173"/>
    <cellStyle name="Normal 14 2" xfId="174"/>
    <cellStyle name="Normal 14 2 2" xfId="522"/>
    <cellStyle name="Normal 14 3" xfId="175"/>
    <cellStyle name="Normal 14 3 2" xfId="523"/>
    <cellStyle name="Normal 14 4" xfId="176"/>
    <cellStyle name="Normal 14 4 2" xfId="524"/>
    <cellStyle name="Normal 14 5" xfId="521"/>
    <cellStyle name="Normal 15" xfId="177"/>
    <cellStyle name="Normal 15 2" xfId="178"/>
    <cellStyle name="Normal 15 2 2" xfId="526"/>
    <cellStyle name="Normal 15 3" xfId="179"/>
    <cellStyle name="Normal 15 3 2" xfId="527"/>
    <cellStyle name="Normal 15 4" xfId="180"/>
    <cellStyle name="Normal 15 4 2" xfId="528"/>
    <cellStyle name="Normal 15 5" xfId="525"/>
    <cellStyle name="Normal 16" xfId="181"/>
    <cellStyle name="Normal 16 2" xfId="182"/>
    <cellStyle name="Normal 16 2 2" xfId="530"/>
    <cellStyle name="Normal 16 3" xfId="183"/>
    <cellStyle name="Normal 16 3 2" xfId="531"/>
    <cellStyle name="Normal 16 4" xfId="184"/>
    <cellStyle name="Normal 16 4 2" xfId="532"/>
    <cellStyle name="Normal 16 5" xfId="529"/>
    <cellStyle name="Normal 17" xfId="185"/>
    <cellStyle name="Normal 17 2" xfId="186"/>
    <cellStyle name="Normal 17 2 2" xfId="534"/>
    <cellStyle name="Normal 17 3" xfId="187"/>
    <cellStyle name="Normal 17 3 2" xfId="535"/>
    <cellStyle name="Normal 17 4" xfId="188"/>
    <cellStyle name="Normal 17 4 2" xfId="536"/>
    <cellStyle name="Normal 17 5" xfId="533"/>
    <cellStyle name="Normal 18" xfId="189"/>
    <cellStyle name="Normal 18 2" xfId="190"/>
    <cellStyle name="Normal 18 2 2" xfId="538"/>
    <cellStyle name="Normal 18 3" xfId="191"/>
    <cellStyle name="Normal 18 3 2" xfId="539"/>
    <cellStyle name="Normal 18 4" xfId="192"/>
    <cellStyle name="Normal 18 4 2" xfId="540"/>
    <cellStyle name="Normal 18 5" xfId="537"/>
    <cellStyle name="Normal 19" xfId="193"/>
    <cellStyle name="Normal 19 2" xfId="194"/>
    <cellStyle name="Normal 19 2 2" xfId="542"/>
    <cellStyle name="Normal 19 3" xfId="195"/>
    <cellStyle name="Normal 19 3 2" xfId="543"/>
    <cellStyle name="Normal 19 4" xfId="196"/>
    <cellStyle name="Normal 19 4 2" xfId="544"/>
    <cellStyle name="Normal 19 5" xfId="541"/>
    <cellStyle name="Normal 2" xfId="2"/>
    <cellStyle name="Normal 2 10" xfId="197"/>
    <cellStyle name="Normal 2 11" xfId="198"/>
    <cellStyle name="Normal 2 12" xfId="199"/>
    <cellStyle name="Normal 2 13" xfId="200"/>
    <cellStyle name="Normal 2 14" xfId="201"/>
    <cellStyle name="Normal 2 15" xfId="202"/>
    <cellStyle name="Normal 2 16" xfId="203"/>
    <cellStyle name="Normal 2 17" xfId="204"/>
    <cellStyle name="Normal 2 18" xfId="205"/>
    <cellStyle name="Normal 2 19" xfId="206"/>
    <cellStyle name="Normal 2 2" xfId="10"/>
    <cellStyle name="Normal 2 2 2" xfId="24"/>
    <cellStyle name="Normal 2 2 2 2" xfId="326"/>
    <cellStyle name="Normal 2 2 2 2 2" xfId="645"/>
    <cellStyle name="Normal 2 2 2 3" xfId="207"/>
    <cellStyle name="Normal 2 2 2 4" xfId="376"/>
    <cellStyle name="Normal 2 2 2 4 2" xfId="694"/>
    <cellStyle name="Normal 2 2 2 5" xfId="403"/>
    <cellStyle name="Normal 2 2 3" xfId="64"/>
    <cellStyle name="Normal 2 2 3 2" xfId="314"/>
    <cellStyle name="Normal 2 2 3 2 2" xfId="634"/>
    <cellStyle name="Normal 2 2 3 3" xfId="419"/>
    <cellStyle name="Normal 2 2 4" xfId="75"/>
    <cellStyle name="Normal 2 2 4 2" xfId="343"/>
    <cellStyle name="Normal 2 2 4 2 2" xfId="661"/>
    <cellStyle name="Normal 2 2 4 3" xfId="430"/>
    <cellStyle name="Normal 2 2 5" xfId="354"/>
    <cellStyle name="Normal 2 2 5 2" xfId="672"/>
    <cellStyle name="Normal 2 2 6" xfId="86"/>
    <cellStyle name="Normal 2 2 6 2" xfId="441"/>
    <cellStyle name="Normal 2 2 7" xfId="365"/>
    <cellStyle name="Normal 2 2 7 2" xfId="683"/>
    <cellStyle name="Normal 2 2 8" xfId="392"/>
    <cellStyle name="Normal 2 20" xfId="208"/>
    <cellStyle name="Normal 2 21" xfId="209"/>
    <cellStyle name="Normal 2 22" xfId="210"/>
    <cellStyle name="Normal 2 23" xfId="211"/>
    <cellStyle name="Normal 2 24" xfId="212"/>
    <cellStyle name="Normal 2 3" xfId="49"/>
    <cellStyle name="Normal 2 4" xfId="213"/>
    <cellStyle name="Normal 2 5" xfId="214"/>
    <cellStyle name="Normal 2 6" xfId="215"/>
    <cellStyle name="Normal 2 7" xfId="216"/>
    <cellStyle name="Normal 2 8" xfId="217"/>
    <cellStyle name="Normal 2 9" xfId="218"/>
    <cellStyle name="Normal 20" xfId="219"/>
    <cellStyle name="Normal 20 2" xfId="220"/>
    <cellStyle name="Normal 20 2 2" xfId="546"/>
    <cellStyle name="Normal 20 3" xfId="221"/>
    <cellStyle name="Normal 20 3 2" xfId="547"/>
    <cellStyle name="Normal 20 4" xfId="222"/>
    <cellStyle name="Normal 20 4 2" xfId="548"/>
    <cellStyle name="Normal 20 5" xfId="545"/>
    <cellStyle name="Normal 21" xfId="223"/>
    <cellStyle name="Normal 21 2" xfId="224"/>
    <cellStyle name="Normal 21 2 2" xfId="550"/>
    <cellStyle name="Normal 21 3" xfId="225"/>
    <cellStyle name="Normal 21 3 2" xfId="551"/>
    <cellStyle name="Normal 21 4" xfId="226"/>
    <cellStyle name="Normal 21 4 2" xfId="552"/>
    <cellStyle name="Normal 21 5" xfId="549"/>
    <cellStyle name="Normal 22" xfId="227"/>
    <cellStyle name="Normal 22 2" xfId="228"/>
    <cellStyle name="Normal 22 2 2" xfId="554"/>
    <cellStyle name="Normal 22 3" xfId="229"/>
    <cellStyle name="Normal 22 3 2" xfId="555"/>
    <cellStyle name="Normal 22 4" xfId="230"/>
    <cellStyle name="Normal 22 4 2" xfId="556"/>
    <cellStyle name="Normal 22 5" xfId="553"/>
    <cellStyle name="Normal 23" xfId="231"/>
    <cellStyle name="Normal 23 2" xfId="232"/>
    <cellStyle name="Normal 23 2 2" xfId="558"/>
    <cellStyle name="Normal 23 3" xfId="233"/>
    <cellStyle name="Normal 23 3 2" xfId="559"/>
    <cellStyle name="Normal 23 4" xfId="234"/>
    <cellStyle name="Normal 23 4 2" xfId="560"/>
    <cellStyle name="Normal 23 5" xfId="557"/>
    <cellStyle name="Normal 24" xfId="235"/>
    <cellStyle name="Normal 24 2" xfId="236"/>
    <cellStyle name="Normal 24 2 2" xfId="562"/>
    <cellStyle name="Normal 24 3" xfId="237"/>
    <cellStyle name="Normal 24 3 2" xfId="563"/>
    <cellStyle name="Normal 24 4" xfId="238"/>
    <cellStyle name="Normal 24 4 2" xfId="564"/>
    <cellStyle name="Normal 24 5" xfId="561"/>
    <cellStyle name="Normal 3" xfId="11"/>
    <cellStyle name="Normal 3 2" xfId="50"/>
    <cellStyle name="Normal 3 3" xfId="51"/>
    <cellStyle name="Normal 3 3 2" xfId="334"/>
    <cellStyle name="Normal 3 3 2 2" xfId="653"/>
    <cellStyle name="Normal 3 3 3" xfId="94"/>
    <cellStyle name="Normal 3 3 3 2" xfId="449"/>
    <cellStyle name="Normal 3 3 4" xfId="384"/>
    <cellStyle name="Normal 3 3 4 2" xfId="702"/>
    <cellStyle name="Normal 3 3 5" xfId="411"/>
    <cellStyle name="Normal 3 4" xfId="239"/>
    <cellStyle name="Normal 4" xfId="12"/>
    <cellStyle name="Normal 4 2" xfId="52"/>
    <cellStyle name="Normal 4 2 2" xfId="241"/>
    <cellStyle name="Normal 4 3" xfId="20"/>
    <cellStyle name="Normal 4 3 2" xfId="322"/>
    <cellStyle name="Normal 4 3 2 2" xfId="641"/>
    <cellStyle name="Normal 4 3 3" xfId="240"/>
    <cellStyle name="Normal 4 3 4" xfId="372"/>
    <cellStyle name="Normal 4 3 4 2" xfId="690"/>
    <cellStyle name="Normal 4 3 5" xfId="399"/>
    <cellStyle name="Normal 4 4" xfId="65"/>
    <cellStyle name="Normal 4 4 2" xfId="315"/>
    <cellStyle name="Normal 4 4 2 2" xfId="635"/>
    <cellStyle name="Normal 4 4 3" xfId="420"/>
    <cellStyle name="Normal 4 5" xfId="76"/>
    <cellStyle name="Normal 4 5 2" xfId="344"/>
    <cellStyle name="Normal 4 5 2 2" xfId="662"/>
    <cellStyle name="Normal 4 5 3" xfId="431"/>
    <cellStyle name="Normal 4 6" xfId="355"/>
    <cellStyle name="Normal 4 6 2" xfId="673"/>
    <cellStyle name="Normal 4 7" xfId="82"/>
    <cellStyle name="Normal 4 7 2" xfId="437"/>
    <cellStyle name="Normal 4 8" xfId="366"/>
    <cellStyle name="Normal 4 8 2" xfId="684"/>
    <cellStyle name="Normal 4 9" xfId="393"/>
    <cellStyle name="Normal 5" xfId="13"/>
    <cellStyle name="Normal 5 2" xfId="53"/>
    <cellStyle name="Normal 5 2 2" xfId="243"/>
    <cellStyle name="Normal 5 2 3" xfId="335"/>
    <cellStyle name="Normal 5 2 3 2" xfId="654"/>
    <cellStyle name="Normal 5 2 4" xfId="95"/>
    <cellStyle name="Normal 5 2 4 2" xfId="450"/>
    <cellStyle name="Normal 5 2 5" xfId="385"/>
    <cellStyle name="Normal 5 2 5 2" xfId="703"/>
    <cellStyle name="Normal 5 2 6" xfId="412"/>
    <cellStyle name="Normal 5 3" xfId="21"/>
    <cellStyle name="Normal 5 3 2" xfId="323"/>
    <cellStyle name="Normal 5 3 2 2" xfId="642"/>
    <cellStyle name="Normal 5 3 3" xfId="242"/>
    <cellStyle name="Normal 5 3 4" xfId="373"/>
    <cellStyle name="Normal 5 3 4 2" xfId="691"/>
    <cellStyle name="Normal 5 3 5" xfId="400"/>
    <cellStyle name="Normal 5 4" xfId="66"/>
    <cellStyle name="Normal 5 4 2" xfId="316"/>
    <cellStyle name="Normal 5 4 2 2" xfId="636"/>
    <cellStyle name="Normal 5 4 3" xfId="421"/>
    <cellStyle name="Normal 5 5" xfId="77"/>
    <cellStyle name="Normal 5 5 2" xfId="345"/>
    <cellStyle name="Normal 5 5 2 2" xfId="663"/>
    <cellStyle name="Normal 5 5 3" xfId="432"/>
    <cellStyle name="Normal 5 6" xfId="356"/>
    <cellStyle name="Normal 5 6 2" xfId="674"/>
    <cellStyle name="Normal 5 7" xfId="83"/>
    <cellStyle name="Normal 5 7 2" xfId="438"/>
    <cellStyle name="Normal 5 8" xfId="367"/>
    <cellStyle name="Normal 5 8 2" xfId="685"/>
    <cellStyle name="Normal 5 9" xfId="394"/>
    <cellStyle name="Normal 6" xfId="14"/>
    <cellStyle name="Normal 6 2" xfId="22"/>
    <cellStyle name="Normal 6 2 2" xfId="324"/>
    <cellStyle name="Normal 6 2 2 2" xfId="643"/>
    <cellStyle name="Normal 6 2 3" xfId="244"/>
    <cellStyle name="Normal 6 2 4" xfId="374"/>
    <cellStyle name="Normal 6 2 4 2" xfId="692"/>
    <cellStyle name="Normal 6 2 5" xfId="401"/>
    <cellStyle name="Normal 6 3" xfId="67"/>
    <cellStyle name="Normal 6 3 2" xfId="317"/>
    <cellStyle name="Normal 6 3 2 2" xfId="637"/>
    <cellStyle name="Normal 6 3 3" xfId="422"/>
    <cellStyle name="Normal 6 4" xfId="78"/>
    <cellStyle name="Normal 6 4 2" xfId="346"/>
    <cellStyle name="Normal 6 4 2 2" xfId="664"/>
    <cellStyle name="Normal 6 4 3" xfId="433"/>
    <cellStyle name="Normal 6 5" xfId="357"/>
    <cellStyle name="Normal 6 5 2" xfId="675"/>
    <cellStyle name="Normal 6 6" xfId="84"/>
    <cellStyle name="Normal 6 6 2" xfId="439"/>
    <cellStyle name="Normal 6 7" xfId="368"/>
    <cellStyle name="Normal 6 7 2" xfId="686"/>
    <cellStyle name="Normal 6 8" xfId="395"/>
    <cellStyle name="Normal 7" xfId="15"/>
    <cellStyle name="Normal 7 2" xfId="246"/>
    <cellStyle name="Normal 7 2 2" xfId="247"/>
    <cellStyle name="Normal 7 2 2 2" xfId="248"/>
    <cellStyle name="Normal 7 2 2 2 2" xfId="249"/>
    <cellStyle name="Normal 7 2 2 2 2 2" xfId="569"/>
    <cellStyle name="Normal 7 2 2 2 3" xfId="250"/>
    <cellStyle name="Normal 7 2 2 2 3 2" xfId="570"/>
    <cellStyle name="Normal 7 2 2 2 4" xfId="251"/>
    <cellStyle name="Normal 7 2 2 2 4 2" xfId="571"/>
    <cellStyle name="Normal 7 2 2 2 5" xfId="568"/>
    <cellStyle name="Normal 7 2 2 3" xfId="252"/>
    <cellStyle name="Normal 7 2 2 3 2" xfId="572"/>
    <cellStyle name="Normal 7 2 2 4" xfId="253"/>
    <cellStyle name="Normal 7 2 2 4 2" xfId="573"/>
    <cellStyle name="Normal 7 2 2 5" xfId="254"/>
    <cellStyle name="Normal 7 2 2 5 2" xfId="574"/>
    <cellStyle name="Normal 7 2 2 6" xfId="567"/>
    <cellStyle name="Normal 7 2 3" xfId="255"/>
    <cellStyle name="Normal 7 2 3 2" xfId="256"/>
    <cellStyle name="Normal 7 2 3 2 2" xfId="576"/>
    <cellStyle name="Normal 7 2 3 3" xfId="257"/>
    <cellStyle name="Normal 7 2 3 3 2" xfId="577"/>
    <cellStyle name="Normal 7 2 3 4" xfId="258"/>
    <cellStyle name="Normal 7 2 3 4 2" xfId="578"/>
    <cellStyle name="Normal 7 2 3 5" xfId="575"/>
    <cellStyle name="Normal 7 2 4" xfId="259"/>
    <cellStyle name="Normal 7 2 4 2" xfId="579"/>
    <cellStyle name="Normal 7 2 5" xfId="260"/>
    <cellStyle name="Normal 7 2 5 2" xfId="580"/>
    <cellStyle name="Normal 7 2 6" xfId="261"/>
    <cellStyle name="Normal 7 2 6 2" xfId="581"/>
    <cellStyle name="Normal 7 2 7" xfId="566"/>
    <cellStyle name="Normal 7 3" xfId="262"/>
    <cellStyle name="Normal 7 3 2" xfId="263"/>
    <cellStyle name="Normal 7 3 2 2" xfId="264"/>
    <cellStyle name="Normal 7 3 2 2 2" xfId="584"/>
    <cellStyle name="Normal 7 3 2 3" xfId="265"/>
    <cellStyle name="Normal 7 3 2 3 2" xfId="585"/>
    <cellStyle name="Normal 7 3 2 4" xfId="266"/>
    <cellStyle name="Normal 7 3 2 4 2" xfId="586"/>
    <cellStyle name="Normal 7 3 2 5" xfId="583"/>
    <cellStyle name="Normal 7 3 3" xfId="267"/>
    <cellStyle name="Normal 7 3 3 2" xfId="587"/>
    <cellStyle name="Normal 7 3 4" xfId="268"/>
    <cellStyle name="Normal 7 3 4 2" xfId="588"/>
    <cellStyle name="Normal 7 3 5" xfId="269"/>
    <cellStyle name="Normal 7 3 5 2" xfId="589"/>
    <cellStyle name="Normal 7 3 6" xfId="582"/>
    <cellStyle name="Normal 7 4" xfId="270"/>
    <cellStyle name="Normal 7 4 2" xfId="271"/>
    <cellStyle name="Normal 7 4 2 2" xfId="591"/>
    <cellStyle name="Normal 7 4 3" xfId="272"/>
    <cellStyle name="Normal 7 4 3 2" xfId="592"/>
    <cellStyle name="Normal 7 4 4" xfId="273"/>
    <cellStyle name="Normal 7 4 4 2" xfId="593"/>
    <cellStyle name="Normal 7 4 5" xfId="590"/>
    <cellStyle name="Normal 7 5" xfId="274"/>
    <cellStyle name="Normal 7 5 2" xfId="594"/>
    <cellStyle name="Normal 7 6" xfId="275"/>
    <cellStyle name="Normal 7 6 2" xfId="595"/>
    <cellStyle name="Normal 7 7" xfId="276"/>
    <cellStyle name="Normal 7 7 2" xfId="596"/>
    <cellStyle name="Normal 7 8" xfId="245"/>
    <cellStyle name="Normal 7 8 2" xfId="565"/>
    <cellStyle name="Normal 8" xfId="16"/>
    <cellStyle name="Normal 8 10" xfId="358"/>
    <cellStyle name="Normal 8 10 2" xfId="676"/>
    <cellStyle name="Normal 8 11" xfId="87"/>
    <cellStyle name="Normal 8 11 2" xfId="442"/>
    <cellStyle name="Normal 8 12" xfId="369"/>
    <cellStyle name="Normal 8 12 2" xfId="687"/>
    <cellStyle name="Normal 8 13" xfId="396"/>
    <cellStyle name="Normal 8 2" xfId="25"/>
    <cellStyle name="Normal 8 2 2" xfId="279"/>
    <cellStyle name="Normal 8 2 2 2" xfId="280"/>
    <cellStyle name="Normal 8 2 2 2 2" xfId="600"/>
    <cellStyle name="Normal 8 2 2 3" xfId="281"/>
    <cellStyle name="Normal 8 2 2 3 2" xfId="601"/>
    <cellStyle name="Normal 8 2 2 4" xfId="282"/>
    <cellStyle name="Normal 8 2 2 4 2" xfId="602"/>
    <cellStyle name="Normal 8 2 2 5" xfId="599"/>
    <cellStyle name="Normal 8 2 3" xfId="283"/>
    <cellStyle name="Normal 8 2 3 2" xfId="603"/>
    <cellStyle name="Normal 8 2 4" xfId="284"/>
    <cellStyle name="Normal 8 2 4 2" xfId="604"/>
    <cellStyle name="Normal 8 2 5" xfId="285"/>
    <cellStyle name="Normal 8 2 5 2" xfId="605"/>
    <cellStyle name="Normal 8 2 6" xfId="327"/>
    <cellStyle name="Normal 8 2 6 2" xfId="646"/>
    <cellStyle name="Normal 8 2 7" xfId="278"/>
    <cellStyle name="Normal 8 2 7 2" xfId="598"/>
    <cellStyle name="Normal 8 2 8" xfId="377"/>
    <cellStyle name="Normal 8 2 8 2" xfId="695"/>
    <cellStyle name="Normal 8 2 9" xfId="404"/>
    <cellStyle name="Normal 8 3" xfId="68"/>
    <cellStyle name="Normal 8 3 2" xfId="287"/>
    <cellStyle name="Normal 8 3 2 2" xfId="607"/>
    <cellStyle name="Normal 8 3 3" xfId="288"/>
    <cellStyle name="Normal 8 3 3 2" xfId="608"/>
    <cellStyle name="Normal 8 3 4" xfId="289"/>
    <cellStyle name="Normal 8 3 4 2" xfId="609"/>
    <cellStyle name="Normal 8 3 5" xfId="286"/>
    <cellStyle name="Normal 8 3 5 2" xfId="606"/>
    <cellStyle name="Normal 8 3 6" xfId="423"/>
    <cellStyle name="Normal 8 4" xfId="79"/>
    <cellStyle name="Normal 8 4 2" xfId="290"/>
    <cellStyle name="Normal 8 4 2 2" xfId="610"/>
    <cellStyle name="Normal 8 4 3" xfId="434"/>
    <cellStyle name="Normal 8 5" xfId="291"/>
    <cellStyle name="Normal 8 5 2" xfId="611"/>
    <cellStyle name="Normal 8 6" xfId="292"/>
    <cellStyle name="Normal 8 6 2" xfId="612"/>
    <cellStyle name="Normal 8 7" xfId="277"/>
    <cellStyle name="Normal 8 7 2" xfId="597"/>
    <cellStyle name="Normal 8 8" xfId="318"/>
    <cellStyle name="Normal 8 8 2" xfId="638"/>
    <cellStyle name="Normal 8 9" xfId="347"/>
    <cellStyle name="Normal 8 9 2" xfId="665"/>
    <cellStyle name="Normal 9" xfId="17"/>
    <cellStyle name="Normal 9 10" xfId="359"/>
    <cellStyle name="Normal 9 10 2" xfId="677"/>
    <cellStyle name="Normal 9 11" xfId="89"/>
    <cellStyle name="Normal 9 11 2" xfId="444"/>
    <cellStyle name="Normal 9 12" xfId="370"/>
    <cellStyle name="Normal 9 12 2" xfId="688"/>
    <cellStyle name="Normal 9 13" xfId="397"/>
    <cellStyle name="Normal 9 2" xfId="54"/>
    <cellStyle name="Normal 9 2 10" xfId="413"/>
    <cellStyle name="Normal 9 2 2" xfId="295"/>
    <cellStyle name="Normal 9 2 2 2" xfId="296"/>
    <cellStyle name="Normal 9 2 2 2 2" xfId="616"/>
    <cellStyle name="Normal 9 2 2 3" xfId="297"/>
    <cellStyle name="Normal 9 2 2 3 2" xfId="617"/>
    <cellStyle name="Normal 9 2 2 4" xfId="298"/>
    <cellStyle name="Normal 9 2 2 4 2" xfId="618"/>
    <cellStyle name="Normal 9 2 2 5" xfId="615"/>
    <cellStyle name="Normal 9 2 3" xfId="299"/>
    <cellStyle name="Normal 9 2 3 2" xfId="619"/>
    <cellStyle name="Normal 9 2 4" xfId="300"/>
    <cellStyle name="Normal 9 2 4 2" xfId="620"/>
    <cellStyle name="Normal 9 2 5" xfId="301"/>
    <cellStyle name="Normal 9 2 5 2" xfId="621"/>
    <cellStyle name="Normal 9 2 6" xfId="294"/>
    <cellStyle name="Normal 9 2 6 2" xfId="614"/>
    <cellStyle name="Normal 9 2 7" xfId="336"/>
    <cellStyle name="Normal 9 2 7 2" xfId="655"/>
    <cellStyle name="Normal 9 2 8" xfId="96"/>
    <cellStyle name="Normal 9 2 8 2" xfId="451"/>
    <cellStyle name="Normal 9 2 9" xfId="386"/>
    <cellStyle name="Normal 9 2 9 2" xfId="704"/>
    <cellStyle name="Normal 9 3" xfId="27"/>
    <cellStyle name="Normal 9 3 2" xfId="303"/>
    <cellStyle name="Normal 9 3 2 2" xfId="623"/>
    <cellStyle name="Normal 9 3 3" xfId="304"/>
    <cellStyle name="Normal 9 3 3 2" xfId="624"/>
    <cellStyle name="Normal 9 3 4" xfId="305"/>
    <cellStyle name="Normal 9 3 4 2" xfId="625"/>
    <cellStyle name="Normal 9 3 5" xfId="329"/>
    <cellStyle name="Normal 9 3 5 2" xfId="648"/>
    <cellStyle name="Normal 9 3 6" xfId="302"/>
    <cellStyle name="Normal 9 3 6 2" xfId="622"/>
    <cellStyle name="Normal 9 3 7" xfId="379"/>
    <cellStyle name="Normal 9 3 7 2" xfId="697"/>
    <cellStyle name="Normal 9 3 8" xfId="406"/>
    <cellStyle name="Normal 9 4" xfId="69"/>
    <cellStyle name="Normal 9 4 2" xfId="306"/>
    <cellStyle name="Normal 9 4 2 2" xfId="626"/>
    <cellStyle name="Normal 9 4 3" xfId="424"/>
    <cellStyle name="Normal 9 5" xfId="80"/>
    <cellStyle name="Normal 9 5 2" xfId="307"/>
    <cellStyle name="Normal 9 5 2 2" xfId="627"/>
    <cellStyle name="Normal 9 5 3" xfId="435"/>
    <cellStyle name="Normal 9 6" xfId="308"/>
    <cellStyle name="Normal 9 6 2" xfId="628"/>
    <cellStyle name="Normal 9 7" xfId="293"/>
    <cellStyle name="Normal 9 7 2" xfId="613"/>
    <cellStyle name="Normal 9 8" xfId="319"/>
    <cellStyle name="Normal 9 8 2" xfId="639"/>
    <cellStyle name="Normal 9 9" xfId="348"/>
    <cellStyle name="Normal 9 9 2" xfId="666"/>
    <cellStyle name="Percent 2" xfId="55"/>
  </cellStyles>
  <dxfs count="0"/>
  <tableStyles count="0" defaultTableStyle="TableStyleMedium2" defaultPivotStyle="PivotStyleLight16"/>
  <colors>
    <mruColors>
      <color rgb="FFFFFF99"/>
      <color rgb="FFD3D3D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161925</xdr:colOff>
      <xdr:row>7</xdr:row>
      <xdr:rowOff>190500</xdr:rowOff>
    </xdr:from>
    <xdr:ext cx="184731" cy="264560"/>
    <xdr:sp macro="" textlink="">
      <xdr:nvSpPr>
        <xdr:cNvPr id="2" name="TextBox 1"/>
        <xdr:cNvSpPr txBox="1"/>
      </xdr:nvSpPr>
      <xdr:spPr>
        <a:xfrm>
          <a:off x="8505825" y="186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tabSelected="1" zoomScaleNormal="100" zoomScaleSheetLayoutView="120" zoomScalePageLayoutView="40" workbookViewId="0">
      <selection activeCell="D38" sqref="D38"/>
    </sheetView>
  </sheetViews>
  <sheetFormatPr defaultColWidth="5.7109375" defaultRowHeight="13.5" x14ac:dyDescent="0.2"/>
  <cols>
    <col min="1" max="1" width="3.7109375" style="58" customWidth="1"/>
    <col min="2" max="2" width="46.85546875" style="58" customWidth="1"/>
    <col min="3" max="3" width="19.5703125" style="58" customWidth="1"/>
    <col min="4" max="5" width="19.5703125" customWidth="1"/>
    <col min="6" max="6" width="8.42578125" style="58" bestFit="1" customWidth="1"/>
    <col min="7" max="7" width="7.42578125" style="58" bestFit="1" customWidth="1"/>
    <col min="8" max="12" width="5.7109375" style="58"/>
    <col min="13" max="13" width="6" style="58" bestFit="1" customWidth="1"/>
    <col min="14" max="16384" width="5.7109375" style="58"/>
  </cols>
  <sheetData>
    <row r="1" spans="1:8" ht="20.25" x14ac:dyDescent="0.3">
      <c r="A1" s="57"/>
      <c r="B1" s="309" t="s">
        <v>0</v>
      </c>
      <c r="C1" s="309"/>
      <c r="D1" s="309"/>
      <c r="E1" s="309"/>
    </row>
    <row r="2" spans="1:8" ht="20.25" x14ac:dyDescent="0.3">
      <c r="A2" s="57"/>
      <c r="B2" s="309" t="s">
        <v>107</v>
      </c>
      <c r="C2" s="309"/>
      <c r="D2" s="309"/>
      <c r="E2" s="309"/>
    </row>
    <row r="3" spans="1:8" ht="19.5" x14ac:dyDescent="0.35">
      <c r="A3" s="57"/>
      <c r="B3" s="310" t="s">
        <v>144</v>
      </c>
      <c r="C3" s="310"/>
      <c r="D3" s="310"/>
      <c r="E3" s="310"/>
    </row>
    <row r="4" spans="1:8" ht="20.25" x14ac:dyDescent="0.3">
      <c r="B4" s="25"/>
      <c r="C4" s="172"/>
      <c r="D4" s="58"/>
      <c r="E4" s="58"/>
    </row>
    <row r="5" spans="1:8" ht="20.25" x14ac:dyDescent="0.3">
      <c r="B5" s="25"/>
      <c r="C5" s="172"/>
      <c r="D5" s="140"/>
      <c r="E5" s="140"/>
    </row>
    <row r="6" spans="1:8" s="61" customFormat="1" ht="15.75" x14ac:dyDescent="0.25">
      <c r="B6" s="180" t="s">
        <v>74</v>
      </c>
      <c r="C6" s="181"/>
      <c r="D6" s="243" t="s">
        <v>189</v>
      </c>
      <c r="E6" s="243" t="s">
        <v>129</v>
      </c>
    </row>
    <row r="7" spans="1:8" s="61" customFormat="1" ht="15.75" x14ac:dyDescent="0.25">
      <c r="A7" s="180"/>
      <c r="B7" s="184"/>
      <c r="C7" s="59"/>
      <c r="D7" s="60"/>
      <c r="E7" s="229"/>
    </row>
    <row r="8" spans="1:8" s="61" customFormat="1" ht="15.75" x14ac:dyDescent="0.25">
      <c r="B8" s="62"/>
      <c r="C8" s="62"/>
      <c r="D8" s="63" t="s">
        <v>3</v>
      </c>
      <c r="E8" s="230" t="s">
        <v>3</v>
      </c>
    </row>
    <row r="9" spans="1:8" s="67" customFormat="1" ht="15" x14ac:dyDescent="0.25">
      <c r="A9" s="64"/>
      <c r="B9" s="65" t="s">
        <v>17</v>
      </c>
      <c r="C9" s="65"/>
      <c r="D9" s="66"/>
      <c r="E9" s="231"/>
    </row>
    <row r="10" spans="1:8" s="70" customFormat="1" ht="12.75" x14ac:dyDescent="0.2">
      <c r="A10" s="68"/>
      <c r="B10" s="69" t="s">
        <v>137</v>
      </c>
      <c r="C10" s="69"/>
      <c r="D10" s="215">
        <v>30938</v>
      </c>
      <c r="E10" s="215">
        <f>58305+5909</f>
        <v>64214</v>
      </c>
      <c r="F10" s="170"/>
      <c r="H10" s="21"/>
    </row>
    <row r="11" spans="1:8" s="70" customFormat="1" ht="12.75" x14ac:dyDescent="0.2">
      <c r="B11" s="69" t="s">
        <v>19</v>
      </c>
      <c r="C11" s="69"/>
      <c r="D11" s="215">
        <v>77998</v>
      </c>
      <c r="E11" s="215">
        <f>47747+870-5909-1279</f>
        <v>41429</v>
      </c>
      <c r="F11" s="170"/>
      <c r="H11" s="21"/>
    </row>
    <row r="12" spans="1:8" s="70" customFormat="1" ht="12.75" x14ac:dyDescent="0.2">
      <c r="A12" s="71"/>
      <c r="B12" s="232" t="s">
        <v>145</v>
      </c>
      <c r="C12" s="69"/>
      <c r="D12" s="215">
        <v>37573</v>
      </c>
      <c r="E12" s="215">
        <v>39529</v>
      </c>
      <c r="F12" s="170"/>
      <c r="H12" s="21"/>
    </row>
    <row r="13" spans="1:8" s="70" customFormat="1" ht="12.75" x14ac:dyDescent="0.2">
      <c r="A13" s="71"/>
      <c r="B13" s="232" t="s">
        <v>146</v>
      </c>
      <c r="C13" s="69"/>
      <c r="D13" s="215">
        <v>45819</v>
      </c>
      <c r="E13" s="215">
        <v>45276</v>
      </c>
      <c r="F13" s="170"/>
      <c r="G13" s="170"/>
      <c r="H13" s="21"/>
    </row>
    <row r="14" spans="1:8" s="70" customFormat="1" ht="12.75" x14ac:dyDescent="0.2">
      <c r="A14" s="71"/>
      <c r="B14" s="232" t="s">
        <v>160</v>
      </c>
      <c r="C14" s="69"/>
      <c r="D14" s="215">
        <v>2200996</v>
      </c>
      <c r="E14" s="215">
        <v>2005167</v>
      </c>
      <c r="F14" s="170"/>
    </row>
    <row r="15" spans="1:8" s="70" customFormat="1" ht="15" x14ac:dyDescent="0.25">
      <c r="B15" s="72" t="s">
        <v>20</v>
      </c>
      <c r="C15" s="72"/>
      <c r="D15" s="233">
        <f>SUM(D10:D14)</f>
        <v>2393324</v>
      </c>
      <c r="E15" s="233">
        <f>SUM(E10:E14)</f>
        <v>2195615</v>
      </c>
      <c r="F15" s="170"/>
    </row>
    <row r="16" spans="1:8" s="67" customFormat="1" ht="15" x14ac:dyDescent="0.25">
      <c r="A16" s="64"/>
      <c r="B16" s="74"/>
      <c r="C16" s="74"/>
      <c r="D16" s="296"/>
      <c r="E16" s="137"/>
      <c r="F16" s="170"/>
    </row>
    <row r="17" spans="1:7" s="70" customFormat="1" ht="15" x14ac:dyDescent="0.25">
      <c r="B17" s="75" t="s">
        <v>21</v>
      </c>
      <c r="C17" s="75"/>
      <c r="D17" s="296"/>
      <c r="E17" s="138"/>
      <c r="F17" s="170"/>
    </row>
    <row r="18" spans="1:7" s="70" customFormat="1" ht="12.75" x14ac:dyDescent="0.2">
      <c r="A18" s="68"/>
      <c r="B18" s="232" t="s">
        <v>162</v>
      </c>
      <c r="C18" s="69"/>
      <c r="D18" s="215">
        <f>35922-1-1</f>
        <v>35920</v>
      </c>
      <c r="E18" s="215">
        <f>36786+870+3-1-1279+885</f>
        <v>37264</v>
      </c>
      <c r="F18" s="170"/>
      <c r="G18" s="170"/>
    </row>
    <row r="19" spans="1:7" s="70" customFormat="1" ht="12.75" x14ac:dyDescent="0.2">
      <c r="A19" s="68"/>
      <c r="B19" s="232" t="s">
        <v>22</v>
      </c>
      <c r="C19" s="69"/>
      <c r="D19" s="215">
        <v>1060</v>
      </c>
      <c r="E19" s="215">
        <v>0</v>
      </c>
      <c r="F19" s="170"/>
    </row>
    <row r="20" spans="1:7" s="70" customFormat="1" ht="12.75" x14ac:dyDescent="0.2">
      <c r="A20" s="68"/>
      <c r="B20" s="232" t="s">
        <v>163</v>
      </c>
      <c r="C20" s="69"/>
      <c r="D20" s="215">
        <v>1422</v>
      </c>
      <c r="E20" s="215">
        <f>2307-885</f>
        <v>1422</v>
      </c>
      <c r="F20" s="170"/>
    </row>
    <row r="21" spans="1:7" s="70" customFormat="1" ht="12.75" x14ac:dyDescent="0.2">
      <c r="A21" s="68"/>
      <c r="B21" s="76" t="s">
        <v>164</v>
      </c>
      <c r="C21" s="76"/>
      <c r="D21" s="215">
        <v>120000</v>
      </c>
      <c r="E21" s="215">
        <v>120000</v>
      </c>
      <c r="F21" s="170"/>
    </row>
    <row r="22" spans="1:7" s="70" customFormat="1" ht="12.75" x14ac:dyDescent="0.2">
      <c r="A22" s="68"/>
      <c r="B22" s="232" t="s">
        <v>147</v>
      </c>
      <c r="C22" s="69"/>
      <c r="D22" s="215">
        <v>27401</v>
      </c>
      <c r="E22" s="215">
        <v>29229</v>
      </c>
      <c r="F22" s="170"/>
    </row>
    <row r="23" spans="1:7" s="70" customFormat="1" ht="12.75" x14ac:dyDescent="0.2">
      <c r="A23" s="71"/>
      <c r="B23" s="232" t="s">
        <v>148</v>
      </c>
      <c r="C23" s="69"/>
      <c r="D23" s="215">
        <v>99371</v>
      </c>
      <c r="E23" s="215">
        <v>96216</v>
      </c>
      <c r="F23" s="170"/>
    </row>
    <row r="24" spans="1:7" s="70" customFormat="1" ht="12.75" x14ac:dyDescent="0.2">
      <c r="A24" s="71"/>
      <c r="B24" s="232" t="s">
        <v>161</v>
      </c>
      <c r="C24" s="69"/>
      <c r="D24" s="215">
        <f>+D14</f>
        <v>2200996</v>
      </c>
      <c r="E24" s="215">
        <f>E14</f>
        <v>2005167</v>
      </c>
      <c r="F24" s="170"/>
    </row>
    <row r="25" spans="1:7" s="70" customFormat="1" ht="15" x14ac:dyDescent="0.25">
      <c r="A25" s="77"/>
      <c r="B25" s="72" t="s">
        <v>23</v>
      </c>
      <c r="C25" s="72"/>
      <c r="D25" s="233">
        <f>SUM(D18:D24)</f>
        <v>2486170</v>
      </c>
      <c r="E25" s="233">
        <f>SUM(E18:E24)</f>
        <v>2289298</v>
      </c>
      <c r="F25" s="170"/>
    </row>
    <row r="26" spans="1:7" s="70" customFormat="1" ht="12.75" x14ac:dyDescent="0.2">
      <c r="A26" s="71"/>
      <c r="B26" s="76"/>
      <c r="C26" s="76"/>
      <c r="D26" s="297"/>
      <c r="E26" s="227"/>
      <c r="F26" s="170"/>
    </row>
    <row r="27" spans="1:7" s="70" customFormat="1" ht="15" x14ac:dyDescent="0.25">
      <c r="A27" s="71"/>
      <c r="B27" s="75" t="s">
        <v>24</v>
      </c>
      <c r="C27" s="75"/>
      <c r="D27" s="78">
        <f>D15-D25</f>
        <v>-92846</v>
      </c>
      <c r="E27" s="78">
        <f>E15-E25</f>
        <v>-93683</v>
      </c>
      <c r="F27" s="170"/>
    </row>
    <row r="28" spans="1:7" s="70" customFormat="1" ht="12.75" x14ac:dyDescent="0.2">
      <c r="B28" s="76"/>
      <c r="C28" s="76"/>
      <c r="D28" s="228"/>
      <c r="E28" s="228"/>
      <c r="F28" s="170"/>
      <c r="G28" s="70" t="s">
        <v>34</v>
      </c>
    </row>
    <row r="29" spans="1:7" s="70" customFormat="1" ht="15" x14ac:dyDescent="0.25">
      <c r="A29" s="71"/>
      <c r="B29" s="65" t="s">
        <v>25</v>
      </c>
      <c r="C29" s="65"/>
      <c r="D29" s="306"/>
      <c r="E29" s="242"/>
      <c r="F29" s="170"/>
    </row>
    <row r="30" spans="1:7" s="70" customFormat="1" ht="12.75" x14ac:dyDescent="0.2">
      <c r="A30" s="71"/>
      <c r="B30" s="232" t="s">
        <v>149</v>
      </c>
      <c r="C30" s="69"/>
      <c r="D30" s="215">
        <v>105190</v>
      </c>
      <c r="E30" s="215">
        <f>100795-1</f>
        <v>100794</v>
      </c>
      <c r="F30" s="170"/>
    </row>
    <row r="31" spans="1:7" s="70" customFormat="1" ht="12.75" x14ac:dyDescent="0.2">
      <c r="B31" s="69" t="s">
        <v>26</v>
      </c>
      <c r="C31" s="69"/>
      <c r="D31" s="215">
        <v>8336</v>
      </c>
      <c r="E31" s="215">
        <v>6809</v>
      </c>
      <c r="F31" s="170"/>
    </row>
    <row r="32" spans="1:7" s="70" customFormat="1" ht="15" x14ac:dyDescent="0.25">
      <c r="A32" s="68"/>
      <c r="B32" s="72" t="s">
        <v>27</v>
      </c>
      <c r="C32" s="72"/>
      <c r="D32" s="233">
        <f>SUM(D30:D31)</f>
        <v>113526</v>
      </c>
      <c r="E32" s="233">
        <f>SUM(E30:E31)</f>
        <v>107603</v>
      </c>
      <c r="F32" s="170"/>
    </row>
    <row r="33" spans="1:8" s="70" customFormat="1" ht="12.75" x14ac:dyDescent="0.2">
      <c r="B33" s="77"/>
      <c r="C33" s="77"/>
      <c r="D33" s="299"/>
      <c r="E33" s="235"/>
    </row>
    <row r="34" spans="1:8" s="70" customFormat="1" ht="15" x14ac:dyDescent="0.25">
      <c r="A34" s="68"/>
      <c r="B34" s="65" t="s">
        <v>90</v>
      </c>
      <c r="C34" s="65"/>
      <c r="D34" s="298"/>
      <c r="E34" s="242"/>
    </row>
    <row r="35" spans="1:8" s="70" customFormat="1" ht="12.75" x14ac:dyDescent="0.2">
      <c r="A35" s="68"/>
      <c r="B35" s="69" t="s">
        <v>140</v>
      </c>
      <c r="C35" s="69"/>
      <c r="D35" s="215">
        <f>+'Income Sheet'!D39</f>
        <v>9070</v>
      </c>
      <c r="E35" s="215">
        <f>3438-1-1</f>
        <v>3436</v>
      </c>
      <c r="F35" s="170"/>
    </row>
    <row r="36" spans="1:8" s="70" customFormat="1" ht="12.75" x14ac:dyDescent="0.2">
      <c r="A36" s="68"/>
      <c r="B36" s="69" t="s">
        <v>28</v>
      </c>
      <c r="C36" s="69"/>
      <c r="D36" s="215">
        <f>+Remeasurement!B27</f>
        <v>11610</v>
      </c>
      <c r="E36" s="215">
        <f>10485-1</f>
        <v>10484</v>
      </c>
    </row>
    <row r="37" spans="1:8" s="67" customFormat="1" ht="15.75" thickBot="1" x14ac:dyDescent="0.3">
      <c r="A37" s="64"/>
      <c r="B37" s="234" t="s">
        <v>90</v>
      </c>
      <c r="C37" s="79"/>
      <c r="D37" s="47">
        <f>SUM(D35:D36)</f>
        <v>20680</v>
      </c>
      <c r="E37" s="47">
        <f>SUM(E35:E36)</f>
        <v>13920</v>
      </c>
    </row>
    <row r="38" spans="1:8" s="67" customFormat="1" ht="15.75" thickTop="1" x14ac:dyDescent="0.25">
      <c r="A38" s="64"/>
      <c r="B38" s="218"/>
      <c r="C38" s="75"/>
      <c r="D38" s="307"/>
      <c r="E38" s="240"/>
    </row>
    <row r="39" spans="1:8" s="67" customFormat="1" ht="15" x14ac:dyDescent="0.25">
      <c r="A39" s="64"/>
      <c r="B39" s="75"/>
      <c r="C39" s="75"/>
      <c r="D39" s="136"/>
      <c r="E39" s="136"/>
    </row>
    <row r="40" spans="1:8" s="67" customFormat="1" ht="15" x14ac:dyDescent="0.25">
      <c r="A40" s="64"/>
      <c r="B40" s="218"/>
      <c r="C40" s="75"/>
      <c r="D40" s="136"/>
      <c r="E40" s="136"/>
    </row>
    <row r="41" spans="1:8" s="67" customFormat="1" ht="15" x14ac:dyDescent="0.25">
      <c r="B41" s="77"/>
      <c r="C41" s="77"/>
      <c r="D41" s="217"/>
    </row>
    <row r="42" spans="1:8" x14ac:dyDescent="0.2">
      <c r="B42" s="19"/>
      <c r="C42" s="271"/>
      <c r="D42" s="57"/>
      <c r="E42" s="57"/>
      <c r="F42" s="57"/>
      <c r="G42" s="57"/>
      <c r="H42" s="57"/>
    </row>
    <row r="43" spans="1:8" x14ac:dyDescent="0.2">
      <c r="B43" s="272"/>
      <c r="C43" s="81"/>
      <c r="D43" s="58"/>
      <c r="E43" s="58"/>
    </row>
    <row r="44" spans="1:8" ht="15.75" x14ac:dyDescent="0.25">
      <c r="B44" s="133"/>
      <c r="C44" s="133"/>
      <c r="D44" s="58"/>
      <c r="E44" s="58"/>
    </row>
    <row r="47" spans="1:8" x14ac:dyDescent="0.2">
      <c r="B47" s="173"/>
      <c r="C47" s="173"/>
      <c r="E47" s="58"/>
    </row>
    <row r="48" spans="1:8" x14ac:dyDescent="0.2">
      <c r="E48" s="58"/>
    </row>
    <row r="49" spans="4:5" x14ac:dyDescent="0.2">
      <c r="E49" s="58"/>
    </row>
    <row r="50" spans="4:5" x14ac:dyDescent="0.2">
      <c r="D50" s="58"/>
      <c r="E50" s="58"/>
    </row>
    <row r="51" spans="4:5" x14ac:dyDescent="0.2">
      <c r="D51" s="58"/>
      <c r="E51" s="58"/>
    </row>
  </sheetData>
  <mergeCells count="3">
    <mergeCell ref="B1:E1"/>
    <mergeCell ref="B2:E2"/>
    <mergeCell ref="B3:E3"/>
  </mergeCells>
  <pageMargins left="0.7" right="0.7" top="0.75" bottom="0.75" header="0.3" footer="0.3"/>
  <pageSetup scale="85" orientation="portrait" r:id="rId1"/>
  <headerFooter>
    <oddHeader>&amp;C&amp;G</oddHead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2"/>
  <sheetViews>
    <sheetView showGridLines="0" zoomScaleNormal="100" zoomScaleSheetLayoutView="120" zoomScalePageLayoutView="40" workbookViewId="0">
      <selection activeCell="B35" sqref="B35"/>
    </sheetView>
  </sheetViews>
  <sheetFormatPr defaultColWidth="5.7109375" defaultRowHeight="12.75" x14ac:dyDescent="0.2"/>
  <cols>
    <col min="1" max="1" width="3.7109375" style="4" customWidth="1"/>
    <col min="2" max="2" width="77.42578125" style="4" bestFit="1" customWidth="1"/>
    <col min="3" max="5" width="15.5703125" style="4" customWidth="1"/>
    <col min="6" max="6" width="6.5703125" style="4" customWidth="1"/>
    <col min="7" max="7" width="8.7109375" style="4" customWidth="1"/>
    <col min="8" max="8" width="6" style="4" customWidth="1"/>
    <col min="9" max="16384" width="5.7109375" style="4"/>
  </cols>
  <sheetData>
    <row r="1" spans="2:9" s="130" customFormat="1" ht="20.45" customHeight="1" x14ac:dyDescent="0.3">
      <c r="B1" s="311" t="s">
        <v>0</v>
      </c>
      <c r="C1" s="311"/>
      <c r="D1" s="311"/>
      <c r="E1" s="311"/>
    </row>
    <row r="2" spans="2:9" s="130" customFormat="1" ht="20.25" x14ac:dyDescent="0.3">
      <c r="B2" s="311" t="s">
        <v>92</v>
      </c>
      <c r="C2" s="311"/>
      <c r="D2" s="311"/>
      <c r="E2" s="311"/>
    </row>
    <row r="3" spans="2:9" s="130" customFormat="1" ht="21" customHeight="1" x14ac:dyDescent="0.35">
      <c r="B3" s="310" t="s">
        <v>144</v>
      </c>
      <c r="C3" s="310"/>
      <c r="D3" s="310"/>
      <c r="E3" s="310"/>
    </row>
    <row r="4" spans="2:9" s="130" customFormat="1" ht="20.25" x14ac:dyDescent="0.3">
      <c r="B4" s="248"/>
      <c r="C4" s="248"/>
      <c r="D4" s="248"/>
      <c r="E4" s="248"/>
    </row>
    <row r="5" spans="2:9" ht="13.9" customHeight="1" x14ac:dyDescent="0.2">
      <c r="B5" s="26"/>
      <c r="C5" s="26"/>
      <c r="D5" s="26"/>
      <c r="E5" s="26"/>
    </row>
    <row r="6" spans="2:9" ht="13.9" customHeight="1" x14ac:dyDescent="0.2">
      <c r="B6" s="26"/>
      <c r="C6" s="26"/>
      <c r="D6" s="26"/>
      <c r="E6" s="26"/>
    </row>
    <row r="7" spans="2:9" x14ac:dyDescent="0.2">
      <c r="B7" s="6" t="s">
        <v>190</v>
      </c>
      <c r="C7" s="244">
        <v>2018</v>
      </c>
      <c r="D7" s="244">
        <v>2018</v>
      </c>
      <c r="E7" s="244">
        <v>2017</v>
      </c>
    </row>
    <row r="8" spans="2:9" x14ac:dyDescent="0.2">
      <c r="B8" s="6"/>
      <c r="C8" s="220" t="s">
        <v>1</v>
      </c>
      <c r="D8" s="220" t="s">
        <v>2</v>
      </c>
      <c r="E8" s="220" t="s">
        <v>2</v>
      </c>
    </row>
    <row r="9" spans="2:9" x14ac:dyDescent="0.2">
      <c r="B9" s="185"/>
      <c r="C9" s="219"/>
      <c r="D9" s="219"/>
      <c r="E9" s="219"/>
    </row>
    <row r="10" spans="2:9" ht="15" x14ac:dyDescent="0.25">
      <c r="B10" s="9" t="s">
        <v>75</v>
      </c>
      <c r="C10" s="221" t="s">
        <v>3</v>
      </c>
      <c r="D10" s="221" t="s">
        <v>3</v>
      </c>
      <c r="E10" s="221" t="s">
        <v>3</v>
      </c>
    </row>
    <row r="11" spans="2:9" x14ac:dyDescent="0.2">
      <c r="B11" s="10" t="s">
        <v>4</v>
      </c>
      <c r="C11" s="10">
        <v>95492.452999999994</v>
      </c>
      <c r="D11" s="226">
        <v>92786</v>
      </c>
      <c r="E11" s="226">
        <v>84994</v>
      </c>
      <c r="H11" s="204"/>
    </row>
    <row r="12" spans="2:9" x14ac:dyDescent="0.2">
      <c r="B12" s="10" t="s">
        <v>150</v>
      </c>
      <c r="C12" s="10">
        <v>1908</v>
      </c>
      <c r="D12" s="226">
        <f>2302</f>
        <v>2302</v>
      </c>
      <c r="E12" s="226">
        <v>2043</v>
      </c>
    </row>
    <row r="13" spans="2:9" x14ac:dyDescent="0.2">
      <c r="B13" s="11" t="s">
        <v>5</v>
      </c>
      <c r="C13" s="10">
        <v>280</v>
      </c>
      <c r="D13" s="250">
        <v>1305.5</v>
      </c>
      <c r="E13" s="250">
        <v>467</v>
      </c>
      <c r="F13" s="249"/>
    </row>
    <row r="14" spans="2:9" ht="15" x14ac:dyDescent="0.25">
      <c r="B14" s="176" t="s">
        <v>76</v>
      </c>
      <c r="C14" s="251">
        <f>SUM(C11:C13)</f>
        <v>97680.452999999994</v>
      </c>
      <c r="D14" s="251">
        <f>SUM(D11:D13)</f>
        <v>96393.5</v>
      </c>
      <c r="E14" s="251">
        <f>SUM(E11:E13)</f>
        <v>87504</v>
      </c>
    </row>
    <row r="15" spans="2:9" x14ac:dyDescent="0.2">
      <c r="B15" s="214" t="s">
        <v>173</v>
      </c>
      <c r="C15" s="287">
        <v>-96674</v>
      </c>
      <c r="D15" s="245">
        <f>-94254-0.5</f>
        <v>-94254.5</v>
      </c>
      <c r="E15" s="287">
        <v>-89721</v>
      </c>
      <c r="F15" s="216"/>
      <c r="G15" s="216"/>
      <c r="I15" s="216"/>
    </row>
    <row r="16" spans="2:9" ht="15" x14ac:dyDescent="0.25">
      <c r="B16" s="9" t="s">
        <v>115</v>
      </c>
      <c r="C16" s="260">
        <f>C14+C15</f>
        <v>1006.4529999999941</v>
      </c>
      <c r="D16" s="300">
        <f>D14+D15</f>
        <v>2139</v>
      </c>
      <c r="E16" s="288">
        <f>E14+E15</f>
        <v>-2217</v>
      </c>
      <c r="F16" s="216"/>
    </row>
    <row r="17" spans="2:7" ht="14.25" x14ac:dyDescent="0.2">
      <c r="B17" s="10" t="s">
        <v>78</v>
      </c>
      <c r="C17" s="260">
        <v>0</v>
      </c>
      <c r="D17" s="250">
        <v>0</v>
      </c>
      <c r="E17" s="250">
        <v>0</v>
      </c>
    </row>
    <row r="18" spans="2:7" ht="15" x14ac:dyDescent="0.25">
      <c r="B18" s="176" t="s">
        <v>186</v>
      </c>
      <c r="C18" s="270">
        <f>SUM(C16:C17)</f>
        <v>1006.4529999999941</v>
      </c>
      <c r="D18" s="245">
        <f>SUM(D16:D17)</f>
        <v>2139</v>
      </c>
      <c r="E18" s="245">
        <f>SUM(E16:E17)</f>
        <v>-2217</v>
      </c>
      <c r="F18" s="249"/>
    </row>
    <row r="19" spans="2:7" x14ac:dyDescent="0.2">
      <c r="B19" s="12"/>
      <c r="C19" s="13"/>
      <c r="D19" s="223"/>
      <c r="E19" s="223"/>
    </row>
    <row r="20" spans="2:7" ht="15" x14ac:dyDescent="0.25">
      <c r="B20" s="9" t="s">
        <v>135</v>
      </c>
      <c r="C20" s="221"/>
      <c r="D20" s="223"/>
      <c r="E20" s="223"/>
    </row>
    <row r="21" spans="2:7" x14ac:dyDescent="0.2">
      <c r="B21" s="10" t="s">
        <v>151</v>
      </c>
      <c r="C21" s="221">
        <v>71539</v>
      </c>
      <c r="D21" s="226">
        <v>61739</v>
      </c>
      <c r="E21" s="226">
        <v>0</v>
      </c>
    </row>
    <row r="22" spans="2:7" ht="14.25" x14ac:dyDescent="0.2">
      <c r="B22" s="22" t="s">
        <v>175</v>
      </c>
      <c r="C22" s="260">
        <f>-1200-70039-300</f>
        <v>-71539</v>
      </c>
      <c r="D22" s="226">
        <v>-61739</v>
      </c>
      <c r="E22" s="226">
        <v>0</v>
      </c>
    </row>
    <row r="23" spans="2:7" ht="15" x14ac:dyDescent="0.25">
      <c r="B23" s="176" t="s">
        <v>134</v>
      </c>
      <c r="C23" s="241">
        <f>C21+C22</f>
        <v>0</v>
      </c>
      <c r="D23" s="241">
        <f>D21+D22</f>
        <v>0</v>
      </c>
      <c r="E23" s="241">
        <f>E21+E22</f>
        <v>0</v>
      </c>
      <c r="G23" s="249"/>
    </row>
    <row r="24" spans="2:7" x14ac:dyDescent="0.2">
      <c r="B24" s="12"/>
      <c r="C24" s="13"/>
      <c r="D24" s="223"/>
      <c r="E24" s="223"/>
    </row>
    <row r="25" spans="2:7" ht="15" x14ac:dyDescent="0.25">
      <c r="B25" s="9" t="s">
        <v>7</v>
      </c>
      <c r="C25" s="13"/>
      <c r="D25" s="223"/>
      <c r="E25" s="223"/>
    </row>
    <row r="26" spans="2:7" x14ac:dyDescent="0.2">
      <c r="B26" s="10" t="s">
        <v>131</v>
      </c>
      <c r="C26" s="226">
        <v>17271</v>
      </c>
      <c r="D26" s="226">
        <v>17271</v>
      </c>
      <c r="E26" s="226">
        <v>12756</v>
      </c>
    </row>
    <row r="27" spans="2:7" x14ac:dyDescent="0.2">
      <c r="B27" s="22" t="s">
        <v>176</v>
      </c>
      <c r="C27" s="226">
        <v>-14584</v>
      </c>
      <c r="D27" s="226">
        <v>-13709</v>
      </c>
      <c r="E27" s="226">
        <v>-12756</v>
      </c>
    </row>
    <row r="28" spans="2:7" ht="15" x14ac:dyDescent="0.25">
      <c r="B28" s="176" t="s">
        <v>132</v>
      </c>
      <c r="C28" s="241">
        <f>C26+C27</f>
        <v>2687</v>
      </c>
      <c r="D28" s="241">
        <f>D26+D27</f>
        <v>3562</v>
      </c>
      <c r="E28" s="241">
        <f>E26+E27</f>
        <v>0</v>
      </c>
    </row>
    <row r="29" spans="2:7" x14ac:dyDescent="0.2">
      <c r="B29" s="12"/>
      <c r="C29" s="13"/>
      <c r="D29" s="223"/>
      <c r="E29" s="223"/>
    </row>
    <row r="30" spans="2:7" ht="15" x14ac:dyDescent="0.25">
      <c r="B30" s="9" t="s">
        <v>6</v>
      </c>
      <c r="C30" s="13"/>
      <c r="D30" s="223"/>
      <c r="E30" s="223"/>
    </row>
    <row r="31" spans="2:7" x14ac:dyDescent="0.2">
      <c r="B31" s="11" t="s">
        <v>130</v>
      </c>
      <c r="C31" s="226">
        <v>3709</v>
      </c>
      <c r="D31" s="226">
        <v>2600</v>
      </c>
      <c r="E31" s="226">
        <v>1504</v>
      </c>
    </row>
    <row r="32" spans="2:7" x14ac:dyDescent="0.2">
      <c r="B32" s="22" t="s">
        <v>177</v>
      </c>
      <c r="C32" s="226">
        <v>-3858</v>
      </c>
      <c r="D32" s="226">
        <f>-2592-75</f>
        <v>-2667</v>
      </c>
      <c r="E32" s="226">
        <v>-1586</v>
      </c>
    </row>
    <row r="33" spans="1:7" ht="15" x14ac:dyDescent="0.25">
      <c r="B33" s="176" t="s">
        <v>133</v>
      </c>
      <c r="C33" s="241">
        <f>C31+C32</f>
        <v>-149</v>
      </c>
      <c r="D33" s="241">
        <f>D31+D32</f>
        <v>-67</v>
      </c>
      <c r="E33" s="241">
        <f>E31+E32</f>
        <v>-82</v>
      </c>
    </row>
    <row r="34" spans="1:7" x14ac:dyDescent="0.2">
      <c r="B34" s="12"/>
      <c r="C34" s="13"/>
      <c r="D34" s="223"/>
      <c r="E34" s="223"/>
    </row>
    <row r="35" spans="1:7" ht="15" x14ac:dyDescent="0.25">
      <c r="B35" s="14" t="s">
        <v>202</v>
      </c>
      <c r="C35" s="222">
        <f>C18+C23+C28+C33</f>
        <v>3544.4529999999941</v>
      </c>
      <c r="D35" s="222">
        <f>D18+D23+D28+D33</f>
        <v>5634</v>
      </c>
      <c r="E35" s="222">
        <f>E18+E23+E28+E33</f>
        <v>-2299</v>
      </c>
      <c r="F35" s="216"/>
      <c r="G35" s="216"/>
    </row>
    <row r="36" spans="1:7" ht="15" x14ac:dyDescent="0.25">
      <c r="B36" s="14"/>
      <c r="C36" s="15"/>
      <c r="D36" s="240"/>
      <c r="E36" s="240"/>
    </row>
    <row r="37" spans="1:7" x14ac:dyDescent="0.2">
      <c r="B37" s="10" t="s">
        <v>113</v>
      </c>
      <c r="C37" s="289">
        <f>+D37</f>
        <v>3436</v>
      </c>
      <c r="D37" s="289">
        <f>3436</f>
        <v>3436</v>
      </c>
      <c r="E37" s="289">
        <v>6582</v>
      </c>
    </row>
    <row r="38" spans="1:7" ht="15" x14ac:dyDescent="0.25">
      <c r="B38" s="14"/>
      <c r="C38" s="16"/>
      <c r="D38" s="226"/>
      <c r="E38" s="226"/>
    </row>
    <row r="39" spans="1:7" ht="15.75" thickBot="1" x14ac:dyDescent="0.3">
      <c r="B39" s="17" t="s">
        <v>114</v>
      </c>
      <c r="C39" s="199">
        <f>SUM(C35:C37)</f>
        <v>6980.4529999999941</v>
      </c>
      <c r="D39" s="199">
        <f>SUM(D35:D38)</f>
        <v>9070</v>
      </c>
      <c r="E39" s="199">
        <f>SUM(E35:E38)</f>
        <v>4283</v>
      </c>
    </row>
    <row r="40" spans="1:7" s="131" customFormat="1" ht="15" thickTop="1" x14ac:dyDescent="0.2">
      <c r="A40" s="4"/>
      <c r="B40" s="4"/>
      <c r="C40" s="4"/>
      <c r="D40" s="90"/>
      <c r="E40" s="216"/>
    </row>
    <row r="41" spans="1:7" s="131" customFormat="1" ht="16.5" x14ac:dyDescent="0.2">
      <c r="A41" s="18"/>
      <c r="B41" s="218"/>
      <c r="C41" s="20"/>
      <c r="D41" s="215"/>
      <c r="E41" s="215"/>
      <c r="F41" s="215"/>
    </row>
    <row r="42" spans="1:7" s="131" customFormat="1" ht="14.25" x14ac:dyDescent="0.2">
      <c r="A42" s="4"/>
      <c r="B42" s="4"/>
      <c r="C42" s="4"/>
      <c r="D42" s="52"/>
      <c r="E42" s="132"/>
    </row>
  </sheetData>
  <mergeCells count="3">
    <mergeCell ref="B1:E1"/>
    <mergeCell ref="B2:E2"/>
    <mergeCell ref="B3:E3"/>
  </mergeCells>
  <printOptions horizontalCentered="1"/>
  <pageMargins left="0.7" right="0.7" top="0.75" bottom="0.75" header="0.3" footer="0.3"/>
  <pageSetup scale="70"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1"/>
  <sheetViews>
    <sheetView showGridLines="0" zoomScale="120" zoomScaleNormal="120" zoomScaleSheetLayoutView="50" zoomScalePageLayoutView="40" workbookViewId="0">
      <selection activeCell="B18" sqref="B18"/>
    </sheetView>
  </sheetViews>
  <sheetFormatPr defaultRowHeight="12.75" x14ac:dyDescent="0.2"/>
  <cols>
    <col min="1" max="1" width="79" customWidth="1"/>
    <col min="2" max="2" width="15.5703125" customWidth="1"/>
    <col min="3" max="3" width="21.140625" customWidth="1"/>
    <col min="4" max="5" width="11.42578125" customWidth="1"/>
  </cols>
  <sheetData>
    <row r="1" spans="1:4" ht="20.25" x14ac:dyDescent="0.3">
      <c r="A1" s="312" t="s">
        <v>0</v>
      </c>
      <c r="B1" s="312"/>
      <c r="C1" s="312"/>
      <c r="D1" s="168"/>
    </row>
    <row r="2" spans="1:4" ht="20.25" x14ac:dyDescent="0.3">
      <c r="A2" s="312" t="s">
        <v>29</v>
      </c>
      <c r="B2" s="312"/>
      <c r="C2" s="312"/>
      <c r="D2" s="168"/>
    </row>
    <row r="3" spans="1:4" ht="19.5" x14ac:dyDescent="0.35">
      <c r="A3" s="310" t="s">
        <v>144</v>
      </c>
      <c r="B3" s="310"/>
      <c r="C3" s="310"/>
      <c r="D3" s="310"/>
    </row>
    <row r="4" spans="1:4" x14ac:dyDescent="0.2">
      <c r="A4" s="3"/>
      <c r="B4" s="3"/>
      <c r="C4" s="3"/>
      <c r="D4" s="3"/>
    </row>
    <row r="5" spans="1:4" x14ac:dyDescent="0.2">
      <c r="A5" s="3"/>
      <c r="B5" s="3"/>
      <c r="C5" s="3"/>
      <c r="D5" s="3"/>
    </row>
    <row r="6" spans="1:4" x14ac:dyDescent="0.2">
      <c r="A6" s="27"/>
      <c r="B6" s="27"/>
      <c r="C6" s="27"/>
      <c r="D6" s="27"/>
    </row>
    <row r="7" spans="1:4" x14ac:dyDescent="0.2">
      <c r="A7" s="29"/>
      <c r="B7" s="29"/>
      <c r="C7" s="82"/>
      <c r="D7" s="30"/>
    </row>
    <row r="8" spans="1:4" x14ac:dyDescent="0.2">
      <c r="A8" s="6" t="s">
        <v>190</v>
      </c>
      <c r="B8" s="7">
        <v>2018</v>
      </c>
      <c r="C8" s="220">
        <v>2017</v>
      </c>
      <c r="D8" s="8"/>
    </row>
    <row r="9" spans="1:4" x14ac:dyDescent="0.2">
      <c r="A9" s="6"/>
      <c r="B9" s="7" t="s">
        <v>2</v>
      </c>
      <c r="C9" s="220" t="s">
        <v>2</v>
      </c>
      <c r="D9" s="8"/>
    </row>
    <row r="10" spans="1:4" x14ac:dyDescent="0.2">
      <c r="A10" s="186"/>
      <c r="B10" s="83"/>
      <c r="C10" s="236"/>
      <c r="D10" s="8"/>
    </row>
    <row r="11" spans="1:4" x14ac:dyDescent="0.2">
      <c r="A11" s="2"/>
      <c r="B11" s="31" t="s">
        <v>3</v>
      </c>
      <c r="C11" s="224" t="s">
        <v>3</v>
      </c>
      <c r="D11" s="31"/>
    </row>
    <row r="12" spans="1:4" x14ac:dyDescent="0.2">
      <c r="A12" s="2"/>
      <c r="B12" s="31"/>
      <c r="C12" s="224"/>
      <c r="D12" s="31"/>
    </row>
    <row r="13" spans="1:4" x14ac:dyDescent="0.2">
      <c r="A13" s="45" t="s">
        <v>53</v>
      </c>
      <c r="B13" s="223">
        <v>10484</v>
      </c>
      <c r="C13" s="223">
        <v>7906</v>
      </c>
      <c r="D13" s="23"/>
    </row>
    <row r="14" spans="1:4" x14ac:dyDescent="0.2">
      <c r="A14" s="36"/>
      <c r="B14" s="223"/>
      <c r="C14" s="223"/>
      <c r="D14" s="31"/>
    </row>
    <row r="15" spans="1:4" x14ac:dyDescent="0.2">
      <c r="A15" s="45" t="s">
        <v>54</v>
      </c>
      <c r="B15" s="225"/>
      <c r="C15" s="225"/>
      <c r="D15" s="84"/>
    </row>
    <row r="16" spans="1:4" x14ac:dyDescent="0.2">
      <c r="A16" s="36" t="s">
        <v>30</v>
      </c>
      <c r="B16" s="226">
        <v>380</v>
      </c>
      <c r="C16" s="226"/>
      <c r="D16" s="84"/>
    </row>
    <row r="17" spans="1:5" x14ac:dyDescent="0.2">
      <c r="A17" s="36" t="s">
        <v>31</v>
      </c>
      <c r="B17" s="225">
        <f>995-307</f>
        <v>688</v>
      </c>
      <c r="C17" s="225">
        <v>738</v>
      </c>
      <c r="D17" s="84"/>
    </row>
    <row r="18" spans="1:5" x14ac:dyDescent="0.2">
      <c r="A18" s="36" t="s">
        <v>152</v>
      </c>
      <c r="B18" s="225">
        <f>514-503</f>
        <v>11</v>
      </c>
      <c r="C18" s="225">
        <v>1971</v>
      </c>
      <c r="D18" s="84"/>
    </row>
    <row r="19" spans="1:5" x14ac:dyDescent="0.2">
      <c r="A19" s="36"/>
      <c r="B19" s="225"/>
      <c r="C19" s="225"/>
      <c r="D19" s="84"/>
    </row>
    <row r="20" spans="1:5" x14ac:dyDescent="0.2">
      <c r="A20" s="45" t="s">
        <v>32</v>
      </c>
      <c r="B20" s="225"/>
      <c r="C20" s="225"/>
      <c r="D20" s="84"/>
    </row>
    <row r="21" spans="1:5" ht="13.15" hidden="1" customHeight="1" x14ac:dyDescent="0.2">
      <c r="A21" s="36" t="s">
        <v>30</v>
      </c>
      <c r="B21" s="226">
        <v>0</v>
      </c>
      <c r="C21" s="226">
        <v>0</v>
      </c>
      <c r="D21" s="84"/>
    </row>
    <row r="22" spans="1:5" x14ac:dyDescent="0.2">
      <c r="A22" s="36" t="s">
        <v>31</v>
      </c>
      <c r="B22" s="226">
        <f>-477+21</f>
        <v>-456</v>
      </c>
      <c r="C22" s="225">
        <v>-763</v>
      </c>
      <c r="D22" s="84"/>
    </row>
    <row r="23" spans="1:5" x14ac:dyDescent="0.2">
      <c r="A23" s="36" t="s">
        <v>33</v>
      </c>
      <c r="B23" s="226">
        <v>503</v>
      </c>
      <c r="C23" s="226">
        <v>0</v>
      </c>
      <c r="D23" s="84"/>
    </row>
    <row r="24" spans="1:5" x14ac:dyDescent="0.2">
      <c r="A24" s="36"/>
      <c r="B24" s="225"/>
      <c r="C24" s="225"/>
      <c r="D24" s="84"/>
    </row>
    <row r="25" spans="1:5" ht="15.75" thickBot="1" x14ac:dyDescent="0.3">
      <c r="A25" s="85" t="s">
        <v>112</v>
      </c>
      <c r="B25" s="252">
        <f>SUM(B16:B24)</f>
        <v>1126</v>
      </c>
      <c r="C25" s="252">
        <f>SUM(C16:C24)</f>
        <v>1946</v>
      </c>
      <c r="D25" s="86"/>
    </row>
    <row r="26" spans="1:5" ht="13.5" thickTop="1" x14ac:dyDescent="0.2">
      <c r="A26" s="36" t="s">
        <v>34</v>
      </c>
      <c r="B26" s="223"/>
      <c r="C26" s="223"/>
      <c r="D26" s="84"/>
    </row>
    <row r="27" spans="1:5" ht="15.75" thickBot="1" x14ac:dyDescent="0.3">
      <c r="A27" s="87" t="s">
        <v>35</v>
      </c>
      <c r="B27" s="252">
        <f>B13+B25</f>
        <v>11610</v>
      </c>
      <c r="C27" s="252">
        <f>C13+C25</f>
        <v>9852</v>
      </c>
      <c r="D27" s="88"/>
      <c r="E27" s="171"/>
    </row>
    <row r="28" spans="1:5" ht="13.5" thickTop="1" x14ac:dyDescent="0.2">
      <c r="A28" s="45"/>
      <c r="B28" s="308"/>
      <c r="C28" s="84"/>
      <c r="D28" s="84"/>
    </row>
    <row r="29" spans="1:5" ht="14.25" x14ac:dyDescent="0.2">
      <c r="A29" s="218"/>
      <c r="B29" s="89"/>
      <c r="C29" s="89"/>
      <c r="D29" s="89"/>
    </row>
    <row r="30" spans="1:5" x14ac:dyDescent="0.2">
      <c r="A30" s="48"/>
      <c r="B30" s="90"/>
      <c r="C30" s="91"/>
      <c r="D30" s="91"/>
    </row>
    <row r="31" spans="1:5" x14ac:dyDescent="0.2">
      <c r="A31" s="48"/>
      <c r="B31" s="175"/>
      <c r="C31" s="42"/>
      <c r="D31" s="42"/>
    </row>
    <row r="32" spans="1:5" x14ac:dyDescent="0.2">
      <c r="A32" s="48"/>
      <c r="B32" s="4"/>
      <c r="C32" s="50"/>
      <c r="D32" s="50"/>
    </row>
    <row r="33" spans="1:4" x14ac:dyDescent="0.2">
      <c r="A33" s="51"/>
      <c r="B33" s="50"/>
      <c r="C33" s="50"/>
      <c r="D33" s="50"/>
    </row>
    <row r="34" spans="1:4" x14ac:dyDescent="0.2">
      <c r="A34" s="2"/>
      <c r="B34" s="4"/>
      <c r="C34" s="2" t="s">
        <v>36</v>
      </c>
      <c r="D34" s="2"/>
    </row>
    <row r="35" spans="1:4" x14ac:dyDescent="0.2">
      <c r="A35" s="2"/>
      <c r="B35" s="4"/>
      <c r="C35" s="2"/>
      <c r="D35" s="2"/>
    </row>
    <row r="36" spans="1:4" x14ac:dyDescent="0.2">
      <c r="A36" s="2"/>
      <c r="B36" s="2"/>
      <c r="C36" s="2"/>
      <c r="D36" s="2"/>
    </row>
    <row r="37" spans="1:4" x14ac:dyDescent="0.2">
      <c r="A37" s="2"/>
      <c r="B37" s="2"/>
      <c r="C37" s="2"/>
      <c r="D37" s="2"/>
    </row>
    <row r="38" spans="1:4" x14ac:dyDescent="0.2">
      <c r="A38" s="2"/>
      <c r="B38" s="2"/>
      <c r="C38" s="2"/>
      <c r="D38" s="2"/>
    </row>
    <row r="39" spans="1:4" x14ac:dyDescent="0.2">
      <c r="A39" s="2"/>
      <c r="B39" s="2"/>
      <c r="C39" s="2"/>
      <c r="D39" s="2"/>
    </row>
    <row r="40" spans="1:4" x14ac:dyDescent="0.2">
      <c r="A40" s="2"/>
      <c r="B40" s="2"/>
      <c r="C40" s="2"/>
      <c r="D40" s="2"/>
    </row>
    <row r="41" spans="1:4" x14ac:dyDescent="0.2">
      <c r="A41" s="2"/>
      <c r="B41" s="2"/>
      <c r="C41" s="2"/>
      <c r="D41" s="2"/>
    </row>
  </sheetData>
  <mergeCells count="3">
    <mergeCell ref="A1:C1"/>
    <mergeCell ref="A2:C2"/>
    <mergeCell ref="A3:D3"/>
  </mergeCells>
  <pageMargins left="0.7" right="0.7" top="0.75" bottom="0.75" header="0.3" footer="0.3"/>
  <pageSetup scale="78" orientation="portrait"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6"/>
  <sheetViews>
    <sheetView showGridLines="0" zoomScale="120" zoomScaleNormal="120" zoomScaleSheetLayoutView="120" zoomScalePageLayoutView="40" workbookViewId="0">
      <selection activeCell="A13" sqref="A13"/>
    </sheetView>
  </sheetViews>
  <sheetFormatPr defaultColWidth="5.7109375" defaultRowHeight="12.75" x14ac:dyDescent="0.2"/>
  <cols>
    <col min="1" max="1" width="73.85546875" style="2" customWidth="1"/>
    <col min="2" max="4" width="15.28515625" style="2" customWidth="1"/>
    <col min="5" max="5" width="8.140625" style="2" bestFit="1" customWidth="1"/>
    <col min="6" max="6" width="8.7109375" style="2" customWidth="1"/>
    <col min="7" max="16384" width="5.7109375" style="2"/>
  </cols>
  <sheetData>
    <row r="1" spans="1:15" s="1" customFormat="1" ht="20.25" x14ac:dyDescent="0.3">
      <c r="A1" s="312" t="s">
        <v>0</v>
      </c>
      <c r="B1" s="312"/>
      <c r="C1" s="312"/>
      <c r="D1" s="312"/>
    </row>
    <row r="2" spans="1:15" s="1" customFormat="1" ht="20.25" x14ac:dyDescent="0.3">
      <c r="A2" s="312" t="s">
        <v>108</v>
      </c>
      <c r="B2" s="312"/>
      <c r="C2" s="312"/>
      <c r="D2" s="312"/>
    </row>
    <row r="3" spans="1:15" s="1" customFormat="1" ht="19.5" x14ac:dyDescent="0.35">
      <c r="A3" s="310" t="s">
        <v>144</v>
      </c>
      <c r="B3" s="310"/>
      <c r="C3" s="310"/>
      <c r="D3" s="310"/>
    </row>
    <row r="4" spans="1:15" x14ac:dyDescent="0.2">
      <c r="A4" s="3"/>
      <c r="B4" s="3"/>
      <c r="C4" s="3"/>
      <c r="D4" s="3"/>
    </row>
    <row r="5" spans="1:15" x14ac:dyDescent="0.2">
      <c r="A5" s="3"/>
      <c r="B5" s="3"/>
      <c r="C5" s="3"/>
      <c r="D5" s="3"/>
    </row>
    <row r="6" spans="1:15" x14ac:dyDescent="0.2">
      <c r="A6" s="27"/>
      <c r="B6" s="27"/>
      <c r="C6" s="27"/>
      <c r="D6" s="27"/>
    </row>
    <row r="7" spans="1:15" s="29" customFormat="1" ht="12" x14ac:dyDescent="0.2">
      <c r="C7" s="30"/>
      <c r="D7" s="30"/>
    </row>
    <row r="8" spans="1:15" s="29" customFormat="1" ht="12" x14ac:dyDescent="0.2">
      <c r="A8" s="6" t="s">
        <v>190</v>
      </c>
      <c r="B8" s="183">
        <v>2018</v>
      </c>
      <c r="C8" s="183">
        <v>2018</v>
      </c>
      <c r="D8" s="244">
        <v>2017</v>
      </c>
    </row>
    <row r="9" spans="1:15" s="29" customFormat="1" ht="12" x14ac:dyDescent="0.2">
      <c r="A9" s="6"/>
      <c r="B9" s="7" t="s">
        <v>1</v>
      </c>
      <c r="C9" s="7" t="s">
        <v>2</v>
      </c>
      <c r="D9" s="220" t="s">
        <v>2</v>
      </c>
    </row>
    <row r="10" spans="1:15" s="29" customFormat="1" ht="12" x14ac:dyDescent="0.2">
      <c r="A10" s="5"/>
      <c r="B10" s="83"/>
      <c r="C10" s="83"/>
      <c r="D10" s="236"/>
    </row>
    <row r="11" spans="1:15" x14ac:dyDescent="0.2">
      <c r="A11" s="35"/>
      <c r="B11" s="31" t="s">
        <v>3</v>
      </c>
      <c r="C11" s="31" t="s">
        <v>3</v>
      </c>
      <c r="D11" s="224" t="s">
        <v>3</v>
      </c>
    </row>
    <row r="12" spans="1:15" ht="14.25" x14ac:dyDescent="0.2">
      <c r="A12" s="32"/>
      <c r="B12" s="31"/>
      <c r="C12" s="31"/>
      <c r="D12" s="224"/>
    </row>
    <row r="13" spans="1:15" s="35" customFormat="1" ht="15" x14ac:dyDescent="0.25">
      <c r="A13" s="177" t="s">
        <v>202</v>
      </c>
      <c r="B13" s="34">
        <f>+'Income Sheet'!C35</f>
        <v>3544.4529999999941</v>
      </c>
      <c r="C13" s="34">
        <f>+'Income Sheet'!D35</f>
        <v>5634</v>
      </c>
      <c r="D13" s="34">
        <f>+'Income Sheet'!E35</f>
        <v>-2299</v>
      </c>
    </row>
    <row r="14" spans="1:15" x14ac:dyDescent="0.2">
      <c r="A14" s="36"/>
      <c r="B14" s="37"/>
      <c r="C14" s="223"/>
      <c r="D14" s="223"/>
    </row>
    <row r="15" spans="1:15" ht="15" x14ac:dyDescent="0.25">
      <c r="A15" s="33" t="s">
        <v>9</v>
      </c>
      <c r="B15" s="37"/>
      <c r="C15" s="223"/>
      <c r="D15" s="223"/>
      <c r="G15" s="205"/>
    </row>
    <row r="16" spans="1:15" x14ac:dyDescent="0.2">
      <c r="A16" s="36" t="s">
        <v>10</v>
      </c>
      <c r="B16" s="226">
        <f>-6600-13088</f>
        <v>-19688</v>
      </c>
      <c r="C16" s="226">
        <v>-16119</v>
      </c>
      <c r="D16" s="226">
        <v>-9737</v>
      </c>
      <c r="E16" s="286"/>
      <c r="G16" s="205"/>
      <c r="I16" s="194"/>
      <c r="J16" s="194"/>
      <c r="K16" s="194"/>
      <c r="L16" s="194"/>
      <c r="M16" s="194"/>
      <c r="N16" s="194"/>
      <c r="O16" s="194"/>
    </row>
    <row r="17" spans="1:7" x14ac:dyDescent="0.2">
      <c r="A17" s="36" t="s">
        <v>11</v>
      </c>
      <c r="B17" s="226">
        <f>8866+2007</f>
        <v>10873</v>
      </c>
      <c r="C17" s="226">
        <v>11723</v>
      </c>
      <c r="D17" s="226">
        <v>11130</v>
      </c>
      <c r="E17" s="29"/>
      <c r="F17" s="195"/>
      <c r="G17" s="205"/>
    </row>
    <row r="18" spans="1:7" x14ac:dyDescent="0.2">
      <c r="A18" s="36" t="s">
        <v>12</v>
      </c>
      <c r="B18" s="226">
        <v>0</v>
      </c>
      <c r="C18" s="226">
        <v>-1527</v>
      </c>
      <c r="D18" s="226">
        <v>-689</v>
      </c>
      <c r="E18" s="29"/>
      <c r="G18" s="205"/>
    </row>
    <row r="19" spans="1:7" x14ac:dyDescent="0.2">
      <c r="A19" s="36"/>
      <c r="B19" s="226"/>
      <c r="C19" s="226"/>
      <c r="D19" s="226"/>
    </row>
    <row r="20" spans="1:7" ht="15" x14ac:dyDescent="0.25">
      <c r="A20" s="39" t="s">
        <v>13</v>
      </c>
      <c r="B20" s="40">
        <f>SUM(B16:B18)</f>
        <v>-8815</v>
      </c>
      <c r="C20" s="40">
        <f>SUM(C16:C19)</f>
        <v>-5923</v>
      </c>
      <c r="D20" s="40">
        <f>SUM(D16:D19)</f>
        <v>704</v>
      </c>
    </row>
    <row r="21" spans="1:7" x14ac:dyDescent="0.2">
      <c r="A21" s="36"/>
      <c r="B21" s="226"/>
      <c r="C21" s="226"/>
      <c r="D21" s="226"/>
    </row>
    <row r="22" spans="1:7" s="35" customFormat="1" ht="15" x14ac:dyDescent="0.25">
      <c r="A22" s="43" t="s">
        <v>112</v>
      </c>
      <c r="B22" s="226">
        <v>0</v>
      </c>
      <c r="C22" s="24">
        <f>+Remeasurement!B25</f>
        <v>1126</v>
      </c>
      <c r="D22" s="24">
        <v>1946</v>
      </c>
    </row>
    <row r="23" spans="1:7" x14ac:dyDescent="0.2">
      <c r="A23" s="36"/>
      <c r="B23" s="226"/>
      <c r="C23" s="226"/>
      <c r="D23" s="226"/>
    </row>
    <row r="24" spans="1:7" ht="15" x14ac:dyDescent="0.25">
      <c r="A24" s="44" t="s">
        <v>14</v>
      </c>
      <c r="B24" s="40">
        <f>B13+B20+B22</f>
        <v>-5270.5470000000059</v>
      </c>
      <c r="C24" s="40">
        <f>C13+C20+C22</f>
        <v>837</v>
      </c>
      <c r="D24" s="40">
        <f>D13+D20+D22</f>
        <v>351</v>
      </c>
    </row>
    <row r="25" spans="1:7" x14ac:dyDescent="0.2">
      <c r="A25" s="36"/>
      <c r="B25" s="226"/>
      <c r="C25" s="226"/>
      <c r="D25" s="226"/>
    </row>
    <row r="26" spans="1:7" ht="15" x14ac:dyDescent="0.25">
      <c r="A26" s="33" t="s">
        <v>15</v>
      </c>
      <c r="B26" s="24">
        <f>+C26</f>
        <v>-93683</v>
      </c>
      <c r="C26" s="24">
        <v>-93683</v>
      </c>
      <c r="D26" s="24">
        <v>-97173</v>
      </c>
    </row>
    <row r="27" spans="1:7" x14ac:dyDescent="0.2">
      <c r="A27" s="45"/>
      <c r="B27" s="226"/>
      <c r="C27" s="226"/>
      <c r="D27" s="226"/>
    </row>
    <row r="28" spans="1:7" ht="15.75" thickBot="1" x14ac:dyDescent="0.3">
      <c r="A28" s="46" t="s">
        <v>16</v>
      </c>
      <c r="B28" s="47">
        <f>SUM(B24:B26)</f>
        <v>-98953.547000000006</v>
      </c>
      <c r="C28" s="47">
        <f>SUM(C24:C26)</f>
        <v>-92846</v>
      </c>
      <c r="D28" s="47">
        <f>SUM(D24:D26)</f>
        <v>-96822</v>
      </c>
    </row>
    <row r="29" spans="1:7" ht="13.5" thickTop="1" x14ac:dyDescent="0.2">
      <c r="A29" s="45"/>
      <c r="B29" s="38"/>
      <c r="C29" s="308"/>
      <c r="D29" s="226"/>
    </row>
    <row r="30" spans="1:7" ht="14.25" x14ac:dyDescent="0.2">
      <c r="A30" s="218"/>
      <c r="B30" s="49" t="s">
        <v>34</v>
      </c>
      <c r="C30" s="49"/>
      <c r="D30" s="49"/>
      <c r="E30" s="49"/>
    </row>
    <row r="31" spans="1:7" ht="15" x14ac:dyDescent="0.25">
      <c r="A31" s="51"/>
      <c r="B31" s="174"/>
      <c r="C31" s="78"/>
      <c r="D31" s="78"/>
    </row>
    <row r="32" spans="1:7" x14ac:dyDescent="0.2">
      <c r="B32" s="52"/>
      <c r="C32" s="53"/>
      <c r="D32" s="42"/>
    </row>
    <row r="33" spans="2:4" x14ac:dyDescent="0.2">
      <c r="B33" s="4"/>
      <c r="D33" s="54"/>
    </row>
    <row r="34" spans="2:4" x14ac:dyDescent="0.2">
      <c r="B34" s="4"/>
      <c r="D34" s="55"/>
    </row>
    <row r="35" spans="2:4" x14ac:dyDescent="0.2">
      <c r="B35" s="4"/>
    </row>
    <row r="36" spans="2:4" x14ac:dyDescent="0.2">
      <c r="B36" s="4"/>
    </row>
  </sheetData>
  <mergeCells count="3">
    <mergeCell ref="A3:D3"/>
    <mergeCell ref="A1:D1"/>
    <mergeCell ref="A2:D2"/>
  </mergeCells>
  <pageMargins left="0.7" right="0.7" top="0.75" bottom="0.75" header="0.3" footer="0.3"/>
  <pageSetup scale="76" orientation="portrait" r:id="rId1"/>
  <headerFooter>
    <oddHeader>&amp;C&amp;G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57"/>
  <sheetViews>
    <sheetView showGridLines="0" topLeftCell="A13" zoomScale="90" zoomScaleNormal="90" zoomScaleSheetLayoutView="120" zoomScalePageLayoutView="40" workbookViewId="0">
      <selection activeCell="C47" sqref="C47"/>
    </sheetView>
  </sheetViews>
  <sheetFormatPr defaultRowHeight="12.75" x14ac:dyDescent="0.2"/>
  <cols>
    <col min="1" max="1" width="3.85546875" customWidth="1"/>
    <col min="2" max="2" width="2.85546875" customWidth="1"/>
    <col min="3" max="7" width="15.42578125" customWidth="1"/>
    <col min="8" max="9" width="15.42578125" style="129" customWidth="1"/>
    <col min="10" max="10" width="4.85546875" customWidth="1"/>
    <col min="11" max="11" width="9.7109375" customWidth="1"/>
    <col min="12" max="12" width="8.85546875" hidden="1" customWidth="1"/>
    <col min="13" max="13" width="31.28515625" hidden="1" customWidth="1"/>
    <col min="14" max="14" width="14.28515625" hidden="1" customWidth="1"/>
    <col min="15" max="15" width="11.85546875" hidden="1" customWidth="1"/>
    <col min="16" max="16" width="10.42578125" hidden="1" customWidth="1"/>
    <col min="17" max="17" width="8.85546875" customWidth="1"/>
  </cols>
  <sheetData>
    <row r="1" spans="2:15" ht="20.25" x14ac:dyDescent="0.3">
      <c r="B1" s="315" t="s">
        <v>0</v>
      </c>
      <c r="C1" s="315"/>
      <c r="D1" s="315"/>
      <c r="E1" s="315"/>
      <c r="F1" s="315"/>
      <c r="G1" s="315"/>
      <c r="H1" s="315"/>
      <c r="I1" s="315"/>
    </row>
    <row r="2" spans="2:15" ht="20.25" x14ac:dyDescent="0.3">
      <c r="B2" s="315" t="s">
        <v>109</v>
      </c>
      <c r="C2" s="315"/>
      <c r="D2" s="315"/>
      <c r="E2" s="315"/>
      <c r="F2" s="315"/>
      <c r="G2" s="315"/>
      <c r="H2" s="315"/>
      <c r="I2" s="315"/>
    </row>
    <row r="3" spans="2:15" ht="21" x14ac:dyDescent="0.35">
      <c r="B3" s="169"/>
      <c r="C3" s="310" t="s">
        <v>144</v>
      </c>
      <c r="D3" s="310"/>
      <c r="E3" s="310"/>
      <c r="F3" s="310"/>
      <c r="G3" s="310"/>
      <c r="H3" s="310"/>
      <c r="I3" s="310"/>
    </row>
    <row r="4" spans="2:15" ht="21" x14ac:dyDescent="0.35">
      <c r="B4" s="134"/>
      <c r="C4" s="310"/>
      <c r="D4" s="310"/>
      <c r="E4" s="310"/>
      <c r="F4" s="310"/>
      <c r="G4" s="135"/>
      <c r="H4" s="92"/>
      <c r="I4" s="92"/>
    </row>
    <row r="5" spans="2:15" x14ac:dyDescent="0.2">
      <c r="B5" s="94"/>
      <c r="C5" s="94"/>
      <c r="D5" s="95"/>
      <c r="E5" s="94"/>
      <c r="F5" s="94"/>
      <c r="G5" s="94"/>
      <c r="H5" s="96"/>
      <c r="I5" s="96"/>
    </row>
    <row r="6" spans="2:15" x14ac:dyDescent="0.2">
      <c r="B6" s="313" t="s">
        <v>190</v>
      </c>
      <c r="C6" s="314"/>
      <c r="D6" s="314"/>
      <c r="E6" s="314"/>
      <c r="F6" s="314"/>
      <c r="G6" s="314"/>
      <c r="H6" s="244">
        <v>2018</v>
      </c>
      <c r="I6" s="244">
        <v>2017</v>
      </c>
    </row>
    <row r="7" spans="2:15" x14ac:dyDescent="0.2">
      <c r="B7" s="178"/>
      <c r="C7" s="179"/>
      <c r="D7" s="179"/>
      <c r="E7" s="179"/>
      <c r="F7" s="179"/>
      <c r="G7" s="179"/>
      <c r="H7" s="219"/>
      <c r="I7" s="219"/>
    </row>
    <row r="8" spans="2:15" ht="15.75" x14ac:dyDescent="0.25">
      <c r="B8" s="99"/>
      <c r="C8" s="97"/>
      <c r="D8" s="100"/>
      <c r="E8" s="97"/>
      <c r="F8" s="97"/>
      <c r="G8" s="98"/>
      <c r="H8" s="224" t="s">
        <v>3</v>
      </c>
      <c r="I8" s="224" t="s">
        <v>3</v>
      </c>
    </row>
    <row r="9" spans="2:15" ht="15" x14ac:dyDescent="0.25">
      <c r="B9" s="101" t="s">
        <v>37</v>
      </c>
      <c r="C9" s="32"/>
      <c r="D9" s="32"/>
      <c r="E9" s="32"/>
      <c r="F9" s="32"/>
      <c r="G9" s="102"/>
      <c r="H9" s="103"/>
      <c r="I9" s="103"/>
    </row>
    <row r="10" spans="2:15" ht="15" x14ac:dyDescent="0.25">
      <c r="B10" s="104"/>
      <c r="C10" s="105" t="s">
        <v>187</v>
      </c>
      <c r="D10" s="106"/>
      <c r="E10" s="32"/>
      <c r="F10" s="32"/>
      <c r="G10" s="102"/>
      <c r="H10" s="103"/>
      <c r="I10" s="103"/>
    </row>
    <row r="11" spans="2:15" x14ac:dyDescent="0.2">
      <c r="B11" s="107"/>
      <c r="C11" s="105" t="s">
        <v>203</v>
      </c>
      <c r="D11" s="28"/>
      <c r="E11" s="105"/>
      <c r="F11" s="28"/>
      <c r="G11" s="28"/>
      <c r="H11" s="226">
        <f>+'Income Sheet'!D35</f>
        <v>5634</v>
      </c>
      <c r="I11" s="226">
        <f>+'Income Sheet'!E35</f>
        <v>-2299</v>
      </c>
    </row>
    <row r="12" spans="2:15" x14ac:dyDescent="0.2">
      <c r="B12" s="108"/>
      <c r="C12" s="109"/>
      <c r="D12" s="110"/>
      <c r="E12" s="109"/>
      <c r="F12" s="110"/>
      <c r="G12" s="110"/>
      <c r="H12" s="111">
        <f>SUM(H11)</f>
        <v>5634</v>
      </c>
      <c r="I12" s="111">
        <f>SUM(I11)</f>
        <v>-2299</v>
      </c>
    </row>
    <row r="13" spans="2:15" ht="13.9" customHeight="1" x14ac:dyDescent="0.2">
      <c r="B13" s="107"/>
      <c r="C13" s="105" t="s">
        <v>143</v>
      </c>
      <c r="D13" s="28"/>
      <c r="E13" s="28"/>
      <c r="F13" s="28"/>
      <c r="G13" s="28"/>
      <c r="H13" s="237"/>
      <c r="I13" s="237"/>
    </row>
    <row r="14" spans="2:15" ht="13.9" customHeight="1" x14ac:dyDescent="0.25">
      <c r="B14" s="107"/>
      <c r="C14" s="105" t="s">
        <v>38</v>
      </c>
      <c r="D14" s="28"/>
      <c r="E14" s="105"/>
      <c r="F14" s="28"/>
      <c r="G14" s="28"/>
      <c r="H14" s="226">
        <v>11723</v>
      </c>
      <c r="I14" s="226">
        <v>11130</v>
      </c>
      <c r="L14" s="180" t="s">
        <v>74</v>
      </c>
      <c r="M14" s="181"/>
      <c r="N14" s="182" t="s">
        <v>94</v>
      </c>
      <c r="O14" s="182" t="s">
        <v>77</v>
      </c>
    </row>
    <row r="15" spans="2:15" ht="13.9" customHeight="1" x14ac:dyDescent="0.25">
      <c r="B15" s="107"/>
      <c r="C15" s="105" t="s">
        <v>39</v>
      </c>
      <c r="D15" s="28"/>
      <c r="E15" s="105"/>
      <c r="F15" s="28"/>
      <c r="G15" s="28"/>
      <c r="H15" s="226">
        <v>5227</v>
      </c>
      <c r="I15" s="226">
        <v>4055</v>
      </c>
      <c r="L15" s="184"/>
      <c r="M15" s="59"/>
      <c r="N15" s="60"/>
      <c r="O15" s="60"/>
    </row>
    <row r="16" spans="2:15" ht="13.9" customHeight="1" x14ac:dyDescent="0.25">
      <c r="B16" s="107"/>
      <c r="C16" s="105" t="s">
        <v>40</v>
      </c>
      <c r="D16" s="28"/>
      <c r="E16" s="105"/>
      <c r="F16" s="28"/>
      <c r="G16" s="28"/>
      <c r="H16" s="226">
        <v>4511</v>
      </c>
      <c r="I16" s="226">
        <v>4300</v>
      </c>
      <c r="L16" s="62"/>
      <c r="M16" s="62"/>
      <c r="N16" s="63" t="s">
        <v>3</v>
      </c>
      <c r="O16" s="63" t="s">
        <v>3</v>
      </c>
    </row>
    <row r="17" spans="2:18" ht="15" hidden="1" x14ac:dyDescent="0.25">
      <c r="B17" s="107"/>
      <c r="C17" s="105" t="s">
        <v>41</v>
      </c>
      <c r="D17" s="113"/>
      <c r="E17" s="114"/>
      <c r="F17" s="113"/>
      <c r="G17" s="113"/>
      <c r="H17" s="226"/>
      <c r="I17" s="226"/>
      <c r="L17" s="65" t="s">
        <v>17</v>
      </c>
      <c r="M17" s="65"/>
      <c r="N17" s="66"/>
      <c r="O17" s="66"/>
    </row>
    <row r="18" spans="2:18" x14ac:dyDescent="0.2">
      <c r="B18" s="110"/>
      <c r="C18" s="110"/>
      <c r="D18" s="110"/>
      <c r="E18" s="109"/>
      <c r="F18" s="110"/>
      <c r="G18" s="110"/>
      <c r="H18" s="253">
        <f>SUM(H14:H17)</f>
        <v>21461</v>
      </c>
      <c r="I18" s="253">
        <f>SUM(I14:I17)</f>
        <v>19485</v>
      </c>
      <c r="L18" s="69" t="s">
        <v>18</v>
      </c>
      <c r="M18" s="69"/>
      <c r="N18" s="21">
        <f>'Balance Sheet'!D10</f>
        <v>30938</v>
      </c>
      <c r="O18" s="21">
        <f>'Balance Sheet'!E10</f>
        <v>64214</v>
      </c>
      <c r="P18" s="171">
        <f>O18-N18</f>
        <v>33276</v>
      </c>
    </row>
    <row r="19" spans="2:18" ht="12.6" customHeight="1" x14ac:dyDescent="0.2">
      <c r="B19" s="107"/>
      <c r="C19" s="105" t="s">
        <v>42</v>
      </c>
      <c r="D19" s="28"/>
      <c r="E19" s="28"/>
      <c r="F19" s="28"/>
      <c r="G19" s="28"/>
      <c r="H19" s="238"/>
      <c r="I19" s="238"/>
      <c r="L19" s="69" t="s">
        <v>19</v>
      </c>
      <c r="M19" s="69"/>
      <c r="N19" s="21">
        <f>'Balance Sheet'!D11</f>
        <v>77998</v>
      </c>
      <c r="O19" s="21">
        <f>'Balance Sheet'!E11</f>
        <v>41429</v>
      </c>
      <c r="P19" s="193">
        <f t="shared" ref="P19:P45" si="0">O19-N19</f>
        <v>-36569</v>
      </c>
    </row>
    <row r="20" spans="2:18" x14ac:dyDescent="0.2">
      <c r="B20" s="28"/>
      <c r="C20" s="105" t="s">
        <v>43</v>
      </c>
      <c r="D20" s="28"/>
      <c r="E20" s="105"/>
      <c r="F20" s="28"/>
      <c r="G20" s="28"/>
      <c r="H20" s="226">
        <f>(+'Balance Sheet'!D18-'Balance Sheet'!E18)-H34+('Balance Sheet'!D19-'Balance Sheet'!E19)-0</f>
        <v>-360</v>
      </c>
      <c r="I20" s="226">
        <v>-4991</v>
      </c>
      <c r="K20" s="261"/>
      <c r="L20" s="232"/>
      <c r="M20" s="232"/>
      <c r="N20" s="215"/>
      <c r="O20" s="215"/>
      <c r="P20" s="261"/>
      <c r="Q20" s="261"/>
      <c r="R20" s="171"/>
    </row>
    <row r="21" spans="2:18" x14ac:dyDescent="0.2">
      <c r="B21" s="28"/>
      <c r="C21" s="105" t="s">
        <v>44</v>
      </c>
      <c r="D21" s="28"/>
      <c r="E21" s="105"/>
      <c r="F21" s="28"/>
      <c r="G21" s="28"/>
      <c r="H21" s="226">
        <f>+'Balance Sheet'!E11-'Balance Sheet'!D11</f>
        <v>-36569</v>
      </c>
      <c r="I21" s="226">
        <v>-6910</v>
      </c>
      <c r="K21" s="171"/>
      <c r="L21" s="69" t="s">
        <v>95</v>
      </c>
      <c r="M21" s="69"/>
      <c r="N21" s="21">
        <f>'Balance Sheet'!D13</f>
        <v>45819</v>
      </c>
      <c r="O21" s="21">
        <f>'Balance Sheet'!E13</f>
        <v>45276</v>
      </c>
      <c r="P21" s="171">
        <f t="shared" si="0"/>
        <v>-543</v>
      </c>
    </row>
    <row r="22" spans="2:18" x14ac:dyDescent="0.2">
      <c r="B22" s="94"/>
      <c r="C22" s="115" t="s">
        <v>45</v>
      </c>
      <c r="D22" s="94"/>
      <c r="E22" s="95"/>
      <c r="F22" s="94"/>
      <c r="G22" s="94"/>
      <c r="H22" s="226">
        <f>+'Balance Sheet'!D20-'Balance Sheet'!E20</f>
        <v>0</v>
      </c>
      <c r="I22" s="226">
        <v>0</v>
      </c>
      <c r="L22" s="69" t="s">
        <v>96</v>
      </c>
      <c r="M22" s="69"/>
      <c r="N22" s="21">
        <f>'Balance Sheet'!D14</f>
        <v>2200996</v>
      </c>
      <c r="O22" s="21">
        <f>'Balance Sheet'!E14</f>
        <v>2005167</v>
      </c>
      <c r="P22" s="171">
        <f t="shared" si="0"/>
        <v>-195829</v>
      </c>
    </row>
    <row r="23" spans="2:18" ht="15" x14ac:dyDescent="0.25">
      <c r="B23" s="94"/>
      <c r="C23" s="105" t="s">
        <v>83</v>
      </c>
      <c r="D23" s="28"/>
      <c r="E23" s="105"/>
      <c r="F23" s="28"/>
      <c r="G23" s="28"/>
      <c r="H23" s="226">
        <f>+'Balance Sheet'!E12-'Balance Sheet'!D12</f>
        <v>1956</v>
      </c>
      <c r="I23" s="226">
        <v>12840</v>
      </c>
      <c r="L23" s="72" t="s">
        <v>20</v>
      </c>
      <c r="M23" s="72"/>
      <c r="N23" s="73">
        <f>'Balance Sheet'!D15</f>
        <v>2393324</v>
      </c>
      <c r="O23" s="73">
        <f>'Balance Sheet'!E15</f>
        <v>2195615</v>
      </c>
      <c r="P23" s="171">
        <f t="shared" si="0"/>
        <v>-197709</v>
      </c>
    </row>
    <row r="24" spans="2:18" ht="15" x14ac:dyDescent="0.25">
      <c r="B24" s="28"/>
      <c r="C24" s="105" t="s">
        <v>46</v>
      </c>
      <c r="D24" s="28"/>
      <c r="E24" s="105"/>
      <c r="F24" s="28"/>
      <c r="G24" s="28"/>
      <c r="H24" s="226">
        <f>+'Balance Sheet'!E31-'Balance Sheet'!D31</f>
        <v>-1527</v>
      </c>
      <c r="I24" s="226">
        <v>-689</v>
      </c>
      <c r="L24" s="74"/>
      <c r="M24" s="74"/>
      <c r="N24" s="137"/>
      <c r="O24" s="137"/>
      <c r="P24" s="171"/>
    </row>
    <row r="25" spans="2:18" ht="15" x14ac:dyDescent="0.25">
      <c r="B25" s="110"/>
      <c r="C25" s="110"/>
      <c r="D25" s="110"/>
      <c r="E25" s="109"/>
      <c r="F25" s="110"/>
      <c r="G25" s="110"/>
      <c r="H25" s="253">
        <f>SUM(H20:H24)</f>
        <v>-36500</v>
      </c>
      <c r="I25" s="253">
        <f>SUM(I20:I24)</f>
        <v>250</v>
      </c>
      <c r="L25" s="75" t="s">
        <v>21</v>
      </c>
      <c r="M25" s="75"/>
      <c r="N25" s="138"/>
      <c r="O25" s="138"/>
      <c r="P25" s="171"/>
    </row>
    <row r="26" spans="2:18" x14ac:dyDescent="0.2">
      <c r="B26" s="28"/>
      <c r="C26" s="105" t="s">
        <v>47</v>
      </c>
      <c r="D26" s="28"/>
      <c r="E26" s="28"/>
      <c r="F26" s="28"/>
      <c r="G26" s="28"/>
      <c r="H26" s="238"/>
      <c r="I26" s="238"/>
      <c r="L26" s="69" t="s">
        <v>84</v>
      </c>
      <c r="M26" s="69"/>
      <c r="N26" s="21" t="e">
        <f>'Balance Sheet'!#REF!</f>
        <v>#REF!</v>
      </c>
      <c r="O26" s="21">
        <f>'Balance Sheet'!E18</f>
        <v>37264</v>
      </c>
      <c r="P26" s="193" t="e">
        <f>O26-N26</f>
        <v>#REF!</v>
      </c>
      <c r="Q26" s="195" t="s">
        <v>34</v>
      </c>
    </row>
    <row r="27" spans="2:18" x14ac:dyDescent="0.2">
      <c r="B27" s="28"/>
      <c r="C27" s="105" t="s">
        <v>136</v>
      </c>
      <c r="D27" s="28"/>
      <c r="E27" s="105"/>
      <c r="F27" s="28"/>
      <c r="G27" s="28"/>
      <c r="H27" s="226">
        <v>-7055</v>
      </c>
      <c r="I27" s="226">
        <v>-8752</v>
      </c>
      <c r="K27" s="171"/>
      <c r="L27" s="69" t="s">
        <v>22</v>
      </c>
      <c r="M27" s="69"/>
      <c r="N27" s="21" t="e">
        <f>'Balance Sheet'!#REF!</f>
        <v>#REF!</v>
      </c>
      <c r="O27" s="21">
        <f>'Balance Sheet'!E19</f>
        <v>0</v>
      </c>
      <c r="P27" s="171" t="e">
        <f t="shared" si="0"/>
        <v>#REF!</v>
      </c>
    </row>
    <row r="28" spans="2:18" x14ac:dyDescent="0.2">
      <c r="B28" s="28"/>
      <c r="C28" s="105" t="s">
        <v>48</v>
      </c>
      <c r="D28" s="28"/>
      <c r="E28" s="105"/>
      <c r="F28" s="28"/>
      <c r="G28" s="28"/>
      <c r="H28" s="226">
        <v>-1356</v>
      </c>
      <c r="I28" s="226">
        <v>-1252</v>
      </c>
      <c r="K28" s="171"/>
      <c r="L28" s="69" t="s">
        <v>85</v>
      </c>
      <c r="M28" s="69"/>
      <c r="N28" s="21" t="e">
        <f>'Balance Sheet'!#REF!</f>
        <v>#REF!</v>
      </c>
      <c r="O28" s="21">
        <f>'Balance Sheet'!E20</f>
        <v>1422</v>
      </c>
      <c r="P28" s="193" t="e">
        <f t="shared" si="0"/>
        <v>#REF!</v>
      </c>
    </row>
    <row r="29" spans="2:18" x14ac:dyDescent="0.2">
      <c r="B29" s="108"/>
      <c r="C29" s="110"/>
      <c r="D29" s="110"/>
      <c r="E29" s="109"/>
      <c r="F29" s="110"/>
      <c r="G29" s="110"/>
      <c r="H29" s="253">
        <f>SUM(H27:H28)</f>
        <v>-8411</v>
      </c>
      <c r="I29" s="253">
        <f>SUM(I27:I28)</f>
        <v>-10004</v>
      </c>
      <c r="L29" s="76" t="s">
        <v>86</v>
      </c>
      <c r="M29" s="76"/>
      <c r="N29" s="21" t="e">
        <f>'Balance Sheet'!#REF!</f>
        <v>#REF!</v>
      </c>
      <c r="O29" s="21">
        <f>'Balance Sheet'!E21</f>
        <v>120000</v>
      </c>
      <c r="P29" s="171" t="e">
        <f t="shared" si="0"/>
        <v>#REF!</v>
      </c>
    </row>
    <row r="30" spans="2:18" ht="15" x14ac:dyDescent="0.25">
      <c r="B30" s="116" t="s">
        <v>204</v>
      </c>
      <c r="C30" s="117"/>
      <c r="D30" s="117"/>
      <c r="E30" s="117"/>
      <c r="F30" s="117"/>
      <c r="G30" s="117" t="s">
        <v>34</v>
      </c>
      <c r="H30" s="233">
        <f>+H12+H18+H25+H29</f>
        <v>-17816</v>
      </c>
      <c r="I30" s="233">
        <f>+I12+I18+I25+I29</f>
        <v>7432</v>
      </c>
      <c r="L30" s="69" t="s">
        <v>87</v>
      </c>
      <c r="M30" s="69"/>
      <c r="N30" s="21" t="e">
        <f>'Balance Sheet'!#REF!</f>
        <v>#REF!</v>
      </c>
      <c r="O30" s="21">
        <f>'Balance Sheet'!E22</f>
        <v>29229</v>
      </c>
      <c r="P30" s="193" t="e">
        <f t="shared" si="0"/>
        <v>#REF!</v>
      </c>
    </row>
    <row r="31" spans="2:18" x14ac:dyDescent="0.2">
      <c r="B31" s="28"/>
      <c r="C31" s="28"/>
      <c r="D31" s="105"/>
      <c r="E31" s="28"/>
      <c r="F31" s="28"/>
      <c r="G31" s="28"/>
      <c r="H31" s="238"/>
      <c r="I31" s="238"/>
      <c r="L31" s="69" t="s">
        <v>88</v>
      </c>
      <c r="M31" s="69"/>
      <c r="N31" s="21" t="e">
        <f>'Balance Sheet'!#REF!</f>
        <v>#REF!</v>
      </c>
      <c r="O31" s="21">
        <f>'Balance Sheet'!E23</f>
        <v>96216</v>
      </c>
      <c r="P31" s="193" t="e">
        <f t="shared" si="0"/>
        <v>#REF!</v>
      </c>
    </row>
    <row r="32" spans="2:18" ht="15" x14ac:dyDescent="0.25">
      <c r="B32" s="101" t="s">
        <v>82</v>
      </c>
      <c r="C32" s="118"/>
      <c r="D32" s="118"/>
      <c r="E32" s="118"/>
      <c r="F32" s="118"/>
      <c r="G32" s="118"/>
      <c r="H32" s="239"/>
      <c r="I32" s="239"/>
      <c r="L32" s="69" t="s">
        <v>97</v>
      </c>
      <c r="M32" s="69"/>
      <c r="N32" s="21">
        <f>'Balance Sheet'!D24</f>
        <v>2200996</v>
      </c>
      <c r="O32" s="21">
        <f>'Balance Sheet'!E24</f>
        <v>2005167</v>
      </c>
      <c r="P32" s="171">
        <f t="shared" si="0"/>
        <v>-195829</v>
      </c>
    </row>
    <row r="33" spans="2:18" ht="15" x14ac:dyDescent="0.25">
      <c r="B33" s="4"/>
      <c r="C33" s="105" t="s">
        <v>49</v>
      </c>
      <c r="D33" s="105"/>
      <c r="E33" s="28"/>
      <c r="F33" s="28"/>
      <c r="G33" s="28"/>
      <c r="H33" s="226">
        <f>(+'Balance Sheet'!E30-'Balance Sheet'!D30)-11723</f>
        <v>-16119</v>
      </c>
      <c r="I33" s="226">
        <v>-9737</v>
      </c>
      <c r="L33" s="72" t="s">
        <v>23</v>
      </c>
      <c r="M33" s="72"/>
      <c r="N33" s="73">
        <f>'Balance Sheet'!D25</f>
        <v>2486170</v>
      </c>
      <c r="O33" s="73">
        <f>'Balance Sheet'!E25</f>
        <v>2289298</v>
      </c>
      <c r="P33" s="171">
        <f t="shared" si="0"/>
        <v>-196872</v>
      </c>
    </row>
    <row r="34" spans="2:18" x14ac:dyDescent="0.2">
      <c r="B34" s="4"/>
      <c r="C34" s="105" t="s">
        <v>81</v>
      </c>
      <c r="D34" s="28"/>
      <c r="E34" s="105"/>
      <c r="F34" s="28"/>
      <c r="G34" s="28"/>
      <c r="H34" s="226">
        <v>76</v>
      </c>
      <c r="I34" s="226">
        <v>378</v>
      </c>
      <c r="J34" s="171"/>
      <c r="L34" s="76"/>
      <c r="M34" s="76"/>
      <c r="N34" s="55"/>
      <c r="O34" s="55"/>
      <c r="P34" s="171"/>
    </row>
    <row r="35" spans="2:18" ht="15" x14ac:dyDescent="0.25">
      <c r="B35" s="116" t="s">
        <v>50</v>
      </c>
      <c r="C35" s="110"/>
      <c r="D35" s="110"/>
      <c r="E35" s="109"/>
      <c r="F35" s="110"/>
      <c r="G35" s="110"/>
      <c r="H35" s="233">
        <f>SUM(H33:H34)</f>
        <v>-16043</v>
      </c>
      <c r="I35" s="233">
        <f>SUM(I33:I34)</f>
        <v>-9359</v>
      </c>
      <c r="L35" s="75" t="s">
        <v>24</v>
      </c>
      <c r="M35" s="75"/>
      <c r="N35" s="78">
        <f>'Balance Sheet'!D27</f>
        <v>-92846</v>
      </c>
      <c r="O35" s="78">
        <f>'Balance Sheet'!E27</f>
        <v>-93683</v>
      </c>
      <c r="P35" s="171">
        <f t="shared" si="0"/>
        <v>-837</v>
      </c>
    </row>
    <row r="36" spans="2:18" x14ac:dyDescent="0.2">
      <c r="B36" s="28"/>
      <c r="C36" s="28"/>
      <c r="D36" s="105"/>
      <c r="E36" s="28"/>
      <c r="F36" s="28"/>
      <c r="G36" s="28"/>
      <c r="H36" s="238"/>
      <c r="I36" s="238"/>
      <c r="L36" s="76"/>
      <c r="M36" s="76"/>
      <c r="N36" s="56"/>
      <c r="O36" s="56"/>
      <c r="P36" s="171"/>
    </row>
    <row r="37" spans="2:18" ht="15" x14ac:dyDescent="0.25">
      <c r="B37" s="104" t="s">
        <v>51</v>
      </c>
      <c r="C37" s="118"/>
      <c r="D37" s="118"/>
      <c r="E37" s="118"/>
      <c r="F37" s="118"/>
      <c r="G37" s="118"/>
      <c r="H37" s="239"/>
      <c r="I37" s="239"/>
      <c r="L37" s="65" t="s">
        <v>25</v>
      </c>
      <c r="M37" s="65"/>
      <c r="N37" s="139"/>
      <c r="O37" s="139"/>
      <c r="P37" s="171"/>
    </row>
    <row r="38" spans="2:18" ht="15" x14ac:dyDescent="0.25">
      <c r="B38" s="119"/>
      <c r="C38" s="28" t="s">
        <v>79</v>
      </c>
      <c r="D38" s="28"/>
      <c r="E38" s="28"/>
      <c r="F38" s="28"/>
      <c r="G38" s="118"/>
      <c r="H38" s="226">
        <f>(+'Balance Sheet'!E13-'Balance Sheet'!D13)+514</f>
        <v>-29</v>
      </c>
      <c r="I38" s="226">
        <v>-668</v>
      </c>
      <c r="J38" s="171"/>
      <c r="K38" s="171"/>
      <c r="L38" s="69" t="s">
        <v>89</v>
      </c>
      <c r="M38" s="69"/>
      <c r="N38" s="21">
        <f>'Balance Sheet'!D30</f>
        <v>105190</v>
      </c>
      <c r="O38" s="21">
        <f>'Balance Sheet'!E30</f>
        <v>100794</v>
      </c>
      <c r="P38" s="193">
        <f t="shared" si="0"/>
        <v>-4396</v>
      </c>
      <c r="R38" s="195" t="s">
        <v>34</v>
      </c>
    </row>
    <row r="39" spans="2:18" ht="15" x14ac:dyDescent="0.25">
      <c r="B39" s="120" t="s">
        <v>80</v>
      </c>
      <c r="C39" s="117"/>
      <c r="D39" s="117"/>
      <c r="E39" s="117"/>
      <c r="F39" s="117"/>
      <c r="G39" s="117"/>
      <c r="H39" s="233">
        <f>SUM(H38)</f>
        <v>-29</v>
      </c>
      <c r="I39" s="233">
        <f>SUM(I38)</f>
        <v>-668</v>
      </c>
      <c r="L39" s="69" t="s">
        <v>26</v>
      </c>
      <c r="M39" s="69"/>
      <c r="N39" s="21">
        <f>'Balance Sheet'!D31</f>
        <v>8336</v>
      </c>
      <c r="O39" s="21">
        <f>'Balance Sheet'!E31</f>
        <v>6809</v>
      </c>
      <c r="P39" s="193">
        <f t="shared" si="0"/>
        <v>-1527</v>
      </c>
    </row>
    <row r="40" spans="2:18" ht="15" x14ac:dyDescent="0.25">
      <c r="B40" s="28"/>
      <c r="C40" s="28"/>
      <c r="D40" s="28"/>
      <c r="E40" s="28"/>
      <c r="F40" s="28"/>
      <c r="G40" s="28"/>
      <c r="H40" s="238"/>
      <c r="I40" s="238"/>
      <c r="L40" s="72" t="s">
        <v>27</v>
      </c>
      <c r="M40" s="72"/>
      <c r="N40" s="73">
        <f>'Balance Sheet'!D32</f>
        <v>113526</v>
      </c>
      <c r="O40" s="73">
        <f>'Balance Sheet'!E32</f>
        <v>107603</v>
      </c>
      <c r="P40" s="171">
        <f t="shared" si="0"/>
        <v>-5923</v>
      </c>
    </row>
    <row r="41" spans="2:18" ht="15" x14ac:dyDescent="0.25">
      <c r="B41" s="104" t="s">
        <v>52</v>
      </c>
      <c r="C41" s="118"/>
      <c r="D41" s="118"/>
      <c r="E41" s="118"/>
      <c r="F41" s="118"/>
      <c r="G41" s="118"/>
      <c r="H41" s="239"/>
      <c r="I41" s="239"/>
      <c r="L41" s="77"/>
      <c r="M41" s="77"/>
      <c r="N41" s="80"/>
      <c r="O41" s="80"/>
      <c r="P41" s="171"/>
    </row>
    <row r="42" spans="2:18" ht="15" x14ac:dyDescent="0.25">
      <c r="B42" s="119"/>
      <c r="C42" s="28" t="s">
        <v>141</v>
      </c>
      <c r="D42" s="28"/>
      <c r="E42" s="28"/>
      <c r="F42" s="28"/>
      <c r="G42" s="118"/>
      <c r="H42" s="226">
        <f>+'Balance Sheet'!D21-'Balance Sheet'!E21</f>
        <v>0</v>
      </c>
      <c r="I42" s="226">
        <v>30000</v>
      </c>
      <c r="L42" s="65" t="s">
        <v>90</v>
      </c>
      <c r="M42" s="65"/>
      <c r="N42" s="139"/>
      <c r="O42" s="139"/>
      <c r="P42" s="171"/>
    </row>
    <row r="43" spans="2:18" ht="15" x14ac:dyDescent="0.25">
      <c r="B43" s="120" t="s">
        <v>142</v>
      </c>
      <c r="C43" s="117"/>
      <c r="D43" s="117"/>
      <c r="E43" s="117"/>
      <c r="F43" s="117"/>
      <c r="G43" s="117"/>
      <c r="H43" s="233">
        <f>SUM(H42)</f>
        <v>0</v>
      </c>
      <c r="I43" s="233">
        <f>SUM(I42)</f>
        <v>30000</v>
      </c>
      <c r="L43" s="69" t="s">
        <v>91</v>
      </c>
      <c r="M43" s="69"/>
      <c r="N43" s="21">
        <f>'Balance Sheet'!D35</f>
        <v>9070</v>
      </c>
      <c r="O43" s="21">
        <f>'Balance Sheet'!E35</f>
        <v>3436</v>
      </c>
      <c r="P43" s="171">
        <f t="shared" si="0"/>
        <v>-5634</v>
      </c>
    </row>
    <row r="44" spans="2:18" x14ac:dyDescent="0.2">
      <c r="B44" s="28"/>
      <c r="C44" s="28"/>
      <c r="D44" s="28"/>
      <c r="E44" s="28"/>
      <c r="F44" s="28"/>
      <c r="G44" s="28" t="s">
        <v>34</v>
      </c>
      <c r="H44" s="238"/>
      <c r="I44" s="238"/>
      <c r="L44" s="69" t="s">
        <v>28</v>
      </c>
      <c r="M44" s="69"/>
      <c r="N44" s="21">
        <f>'Balance Sheet'!D36</f>
        <v>11610</v>
      </c>
      <c r="O44" s="21">
        <f>'Balance Sheet'!E36</f>
        <v>10484</v>
      </c>
      <c r="P44" s="171">
        <f t="shared" si="0"/>
        <v>-1126</v>
      </c>
    </row>
    <row r="45" spans="2:18" ht="15.75" thickBot="1" x14ac:dyDescent="0.3">
      <c r="B45" s="104" t="s">
        <v>178</v>
      </c>
      <c r="C45" s="32"/>
      <c r="D45" s="118"/>
      <c r="E45" s="118"/>
      <c r="F45" s="118"/>
      <c r="G45" s="118"/>
      <c r="H45" s="78">
        <f>+H43+H39+H35+H30</f>
        <v>-33888</v>
      </c>
      <c r="I45" s="78">
        <f>+I43+I39+I35+I30</f>
        <v>27405</v>
      </c>
      <c r="J45" s="171"/>
      <c r="K45" s="171"/>
      <c r="L45" s="79" t="s">
        <v>90</v>
      </c>
      <c r="M45" s="79"/>
      <c r="N45" s="47">
        <f>'Balance Sheet'!D37</f>
        <v>20680</v>
      </c>
      <c r="O45" s="47">
        <f>'Balance Sheet'!E37</f>
        <v>13920</v>
      </c>
      <c r="P45" s="171">
        <f t="shared" si="0"/>
        <v>-6760</v>
      </c>
      <c r="Q45" s="171"/>
    </row>
    <row r="46" spans="2:18" ht="15.75" thickTop="1" x14ac:dyDescent="0.25">
      <c r="B46" s="104" t="s">
        <v>138</v>
      </c>
      <c r="C46" s="32"/>
      <c r="D46" s="32"/>
      <c r="E46" s="32"/>
      <c r="F46" s="121"/>
      <c r="G46" s="32"/>
      <c r="H46" s="226">
        <v>64214</v>
      </c>
      <c r="I46" s="226">
        <v>33005</v>
      </c>
    </row>
    <row r="47" spans="2:18" x14ac:dyDescent="0.2">
      <c r="B47" s="107"/>
      <c r="C47" s="105" t="s">
        <v>205</v>
      </c>
      <c r="D47" s="28"/>
      <c r="E47" s="28"/>
      <c r="F47" s="28"/>
      <c r="G47" s="28"/>
      <c r="H47" s="226">
        <f>232+380</f>
        <v>612</v>
      </c>
      <c r="I47" s="226">
        <v>-25</v>
      </c>
    </row>
    <row r="48" spans="2:18" ht="15.75" thickBot="1" x14ac:dyDescent="0.3">
      <c r="B48" s="122" t="s">
        <v>139</v>
      </c>
      <c r="C48" s="123"/>
      <c r="D48" s="123"/>
      <c r="E48" s="123"/>
      <c r="F48" s="124"/>
      <c r="G48" s="123"/>
      <c r="H48" s="196">
        <f>+H47+H46+H45</f>
        <v>30938</v>
      </c>
      <c r="I48" s="196">
        <f>+I47+I46+I45</f>
        <v>60385</v>
      </c>
    </row>
    <row r="49" spans="2:9" ht="16.5" thickTop="1" x14ac:dyDescent="0.25">
      <c r="B49" s="125"/>
      <c r="C49" s="125"/>
      <c r="D49" s="125"/>
      <c r="E49" s="125"/>
      <c r="F49" s="98"/>
      <c r="G49" s="125"/>
      <c r="H49" s="90"/>
      <c r="I49" s="21"/>
    </row>
    <row r="50" spans="2:9" ht="15.75" x14ac:dyDescent="0.25">
      <c r="B50" s="218"/>
      <c r="C50" s="125"/>
      <c r="D50" s="125"/>
      <c r="E50" s="125"/>
      <c r="F50" s="98"/>
      <c r="G50" s="125"/>
      <c r="H50" s="21"/>
      <c r="I50" s="41"/>
    </row>
    <row r="51" spans="2:9" ht="15.75" x14ac:dyDescent="0.25">
      <c r="B51" s="125"/>
      <c r="C51" s="125"/>
      <c r="D51" s="125"/>
      <c r="E51" s="125"/>
      <c r="F51" s="98"/>
      <c r="G51" s="125"/>
      <c r="H51" s="41"/>
      <c r="I51" s="41"/>
    </row>
    <row r="52" spans="2:9" ht="15.75" x14ac:dyDescent="0.25">
      <c r="B52" s="93"/>
      <c r="C52" s="93"/>
      <c r="D52" s="93"/>
      <c r="E52" s="93"/>
      <c r="F52" s="126"/>
      <c r="G52" s="93"/>
      <c r="H52" s="127"/>
      <c r="I52" s="128"/>
    </row>
    <row r="53" spans="2:9" ht="15.75" x14ac:dyDescent="0.25">
      <c r="B53" s="93"/>
      <c r="C53" s="93"/>
      <c r="D53" s="93"/>
      <c r="E53" s="93"/>
      <c r="F53" s="126"/>
      <c r="G53" s="93"/>
      <c r="H53" s="112"/>
      <c r="I53" s="38"/>
    </row>
    <row r="54" spans="2:9" ht="15.75" x14ac:dyDescent="0.25">
      <c r="B54" s="93"/>
      <c r="C54" s="93"/>
      <c r="D54" s="93"/>
      <c r="E54" s="93"/>
      <c r="F54" s="126"/>
      <c r="G54" s="93"/>
      <c r="H54" s="127"/>
      <c r="I54" s="128"/>
    </row>
    <row r="55" spans="2:9" ht="15.75" x14ac:dyDescent="0.25">
      <c r="B55" s="93"/>
      <c r="C55" s="93"/>
      <c r="D55" s="93"/>
      <c r="E55" s="93"/>
      <c r="F55" s="126"/>
      <c r="G55" s="93"/>
      <c r="H55" s="127"/>
      <c r="I55" s="128"/>
    </row>
    <row r="56" spans="2:9" ht="15.75" x14ac:dyDescent="0.25">
      <c r="B56" s="93"/>
      <c r="C56" s="93"/>
      <c r="D56" s="93"/>
      <c r="E56" s="93"/>
      <c r="F56" s="126"/>
      <c r="G56" s="93"/>
      <c r="H56" s="128"/>
      <c r="I56" s="128"/>
    </row>
    <row r="57" spans="2:9" ht="15.75" x14ac:dyDescent="0.25">
      <c r="B57" s="93"/>
      <c r="C57" s="93"/>
      <c r="D57" s="93"/>
      <c r="E57" s="93"/>
      <c r="F57" s="126"/>
      <c r="G57" s="93"/>
      <c r="H57" s="128"/>
      <c r="I57" s="128"/>
    </row>
  </sheetData>
  <mergeCells count="5">
    <mergeCell ref="B6:G6"/>
    <mergeCell ref="C4:F4"/>
    <mergeCell ref="B2:I2"/>
    <mergeCell ref="B1:I1"/>
    <mergeCell ref="C3:I3"/>
  </mergeCells>
  <pageMargins left="0.7" right="0.7" top="0.75" bottom="0.75" header="0.3" footer="0.3"/>
  <pageSetup scale="79" orientation="portrait" r:id="rId1"/>
  <headerFooter>
    <oddHeader>&amp;C&amp;G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46"/>
  <sheetViews>
    <sheetView showGridLines="0" topLeftCell="A88" zoomScale="120" zoomScaleNormal="120" zoomScaleSheetLayoutView="80" zoomScalePageLayoutView="50" workbookViewId="0">
      <selection activeCell="A20" sqref="A20"/>
    </sheetView>
  </sheetViews>
  <sheetFormatPr defaultColWidth="9.140625" defaultRowHeight="12.75" x14ac:dyDescent="0.2"/>
  <cols>
    <col min="1" max="1" width="3.85546875" style="279" customWidth="1"/>
    <col min="2" max="2" width="51" style="142" customWidth="1"/>
    <col min="3" max="3" width="14.28515625" style="142" customWidth="1"/>
    <col min="4" max="4" width="15.28515625" style="142" customWidth="1"/>
    <col min="5" max="5" width="10.28515625" style="142" bestFit="1" customWidth="1"/>
    <col min="6" max="6" width="11.5703125" style="142" customWidth="1"/>
    <col min="7" max="7" width="13.85546875" style="142" bestFit="1" customWidth="1"/>
    <col min="8" max="8" width="5" style="142" customWidth="1"/>
    <col min="9" max="9" width="18.42578125" style="142" customWidth="1"/>
    <col min="10" max="13" width="9.140625" style="142"/>
    <col min="14" max="14" width="10.28515625" style="142" bestFit="1" customWidth="1"/>
    <col min="15" max="15" width="15.28515625" style="142" bestFit="1" customWidth="1"/>
    <col min="16" max="16384" width="9.140625" style="142"/>
  </cols>
  <sheetData>
    <row r="1" spans="2:12" ht="14.25" x14ac:dyDescent="0.2">
      <c r="B1" s="141" t="s">
        <v>0</v>
      </c>
    </row>
    <row r="2" spans="2:12" x14ac:dyDescent="0.2">
      <c r="B2" s="143" t="s">
        <v>55</v>
      </c>
    </row>
    <row r="3" spans="2:12" x14ac:dyDescent="0.2">
      <c r="B3" s="143"/>
    </row>
    <row r="4" spans="2:12" x14ac:dyDescent="0.2">
      <c r="B4" s="254" t="s">
        <v>189</v>
      </c>
    </row>
    <row r="5" spans="2:12" x14ac:dyDescent="0.2">
      <c r="B5" s="143"/>
    </row>
    <row r="6" spans="2:12" x14ac:dyDescent="0.2">
      <c r="B6" s="144" t="s">
        <v>56</v>
      </c>
    </row>
    <row r="7" spans="2:12" x14ac:dyDescent="0.2">
      <c r="B7" s="143"/>
    </row>
    <row r="8" spans="2:12" ht="31.5" customHeight="1" x14ac:dyDescent="0.2">
      <c r="B8" s="321" t="s">
        <v>153</v>
      </c>
      <c r="C8" s="321"/>
      <c r="D8" s="321"/>
      <c r="E8" s="321"/>
      <c r="F8" s="321"/>
    </row>
    <row r="9" spans="2:12" x14ac:dyDescent="0.2">
      <c r="B9" s="143"/>
    </row>
    <row r="10" spans="2:12" ht="27.75" customHeight="1" x14ac:dyDescent="0.2">
      <c r="B10" s="321" t="s">
        <v>154</v>
      </c>
      <c r="C10" s="321"/>
      <c r="D10" s="321"/>
      <c r="E10" s="321"/>
      <c r="F10" s="321"/>
    </row>
    <row r="11" spans="2:12" x14ac:dyDescent="0.2">
      <c r="B11" s="143"/>
    </row>
    <row r="12" spans="2:12" x14ac:dyDescent="0.2">
      <c r="B12" s="143"/>
    </row>
    <row r="13" spans="2:12" x14ac:dyDescent="0.2">
      <c r="B13" s="201" t="s">
        <v>106</v>
      </c>
      <c r="G13" s="200"/>
      <c r="H13" s="190"/>
      <c r="I13" s="190"/>
      <c r="J13" s="190"/>
      <c r="K13" s="190"/>
      <c r="L13" s="190"/>
    </row>
    <row r="14" spans="2:12" ht="12" customHeight="1" x14ac:dyDescent="0.2">
      <c r="B14" s="201"/>
      <c r="G14" s="200"/>
      <c r="H14" s="190"/>
      <c r="I14" s="190"/>
      <c r="J14" s="190"/>
      <c r="K14" s="190"/>
      <c r="L14" s="190"/>
    </row>
    <row r="15" spans="2:12" ht="60" customHeight="1" x14ac:dyDescent="0.2">
      <c r="B15" s="319" t="s">
        <v>128</v>
      </c>
      <c r="C15" s="319"/>
      <c r="D15" s="319"/>
      <c r="E15" s="319"/>
      <c r="F15" s="319"/>
      <c r="G15" s="200"/>
      <c r="H15" s="316"/>
      <c r="I15" s="316"/>
      <c r="J15" s="316"/>
      <c r="K15" s="316"/>
      <c r="L15" s="316"/>
    </row>
    <row r="16" spans="2:12" ht="50.25" customHeight="1" x14ac:dyDescent="0.2">
      <c r="B16" s="319" t="s">
        <v>184</v>
      </c>
      <c r="C16" s="319"/>
      <c r="D16" s="319"/>
      <c r="E16" s="319"/>
      <c r="F16" s="319"/>
      <c r="G16" s="88"/>
      <c r="H16" s="317"/>
      <c r="I16" s="317"/>
      <c r="J16" s="317"/>
      <c r="K16" s="317"/>
      <c r="L16" s="317"/>
    </row>
    <row r="17" spans="2:15" s="279" customFormat="1" ht="31.5" customHeight="1" x14ac:dyDescent="0.2">
      <c r="B17" s="319" t="s">
        <v>185</v>
      </c>
      <c r="C17" s="319"/>
      <c r="D17" s="319"/>
      <c r="E17" s="319"/>
      <c r="F17" s="319"/>
      <c r="G17" s="280"/>
      <c r="H17" s="281"/>
      <c r="I17" s="281"/>
      <c r="J17" s="281"/>
      <c r="K17" s="281"/>
      <c r="L17" s="281"/>
    </row>
    <row r="18" spans="2:15" ht="45.75" customHeight="1" x14ac:dyDescent="0.2">
      <c r="B18" s="319" t="s">
        <v>200</v>
      </c>
      <c r="C18" s="320"/>
      <c r="D18" s="320"/>
      <c r="E18" s="320"/>
      <c r="F18" s="320"/>
      <c r="G18" s="88"/>
      <c r="H18" s="282"/>
      <c r="I18" s="305"/>
      <c r="J18" s="281"/>
      <c r="K18" s="281"/>
      <c r="L18" s="281"/>
    </row>
    <row r="19" spans="2:15" ht="44.25" customHeight="1" x14ac:dyDescent="0.2">
      <c r="B19" s="319" t="s">
        <v>198</v>
      </c>
      <c r="C19" s="322"/>
      <c r="D19" s="322"/>
      <c r="E19" s="322"/>
      <c r="F19" s="322"/>
      <c r="G19" s="283"/>
      <c r="H19" s="284"/>
      <c r="I19" s="285"/>
      <c r="J19" s="285"/>
      <c r="K19" s="285"/>
      <c r="L19" s="285"/>
    </row>
    <row r="20" spans="2:15" ht="39.75" customHeight="1" x14ac:dyDescent="0.2">
      <c r="B20" s="316" t="s">
        <v>199</v>
      </c>
      <c r="C20" s="316"/>
      <c r="D20" s="316"/>
      <c r="E20" s="316"/>
      <c r="F20" s="316"/>
      <c r="G20" s="88"/>
      <c r="H20" s="284"/>
      <c r="I20" s="285"/>
      <c r="J20" s="285"/>
      <c r="K20" s="285"/>
      <c r="L20" s="285"/>
    </row>
    <row r="21" spans="2:15" x14ac:dyDescent="0.2">
      <c r="B21" s="319"/>
      <c r="C21" s="319"/>
      <c r="D21" s="319"/>
      <c r="E21" s="319"/>
      <c r="F21" s="319"/>
      <c r="O21" s="197"/>
    </row>
    <row r="22" spans="2:15" ht="24" x14ac:dyDescent="0.2">
      <c r="B22" s="208" t="s">
        <v>119</v>
      </c>
      <c r="C22" s="255" t="s">
        <v>191</v>
      </c>
      <c r="D22" s="255" t="s">
        <v>155</v>
      </c>
      <c r="E22" s="206"/>
      <c r="F22" s="206"/>
      <c r="O22" s="197"/>
    </row>
    <row r="23" spans="2:15" x14ac:dyDescent="0.2">
      <c r="B23" s="209" t="s">
        <v>120</v>
      </c>
      <c r="C23" s="210">
        <v>-26917</v>
      </c>
      <c r="D23" s="210">
        <v>454174</v>
      </c>
      <c r="O23" s="197"/>
    </row>
    <row r="24" spans="2:15" x14ac:dyDescent="0.2">
      <c r="B24" s="209" t="s">
        <v>116</v>
      </c>
      <c r="C24" s="210">
        <v>1292752</v>
      </c>
      <c r="D24" s="210">
        <v>1253417</v>
      </c>
      <c r="O24" s="197"/>
    </row>
    <row r="25" spans="2:15" x14ac:dyDescent="0.2">
      <c r="B25" s="209" t="s">
        <v>121</v>
      </c>
      <c r="C25" s="210">
        <v>132</v>
      </c>
      <c r="D25" s="210">
        <v>217</v>
      </c>
      <c r="O25" s="197"/>
    </row>
    <row r="26" spans="2:15" x14ac:dyDescent="0.2">
      <c r="B26" s="211" t="s">
        <v>126</v>
      </c>
      <c r="C26" s="210">
        <f>+C39</f>
        <v>786348</v>
      </c>
      <c r="D26" s="256">
        <f>+D39</f>
        <v>187203</v>
      </c>
      <c r="E26" s="190"/>
      <c r="O26" s="197"/>
    </row>
    <row r="27" spans="2:15" x14ac:dyDescent="0.2">
      <c r="B27" s="209" t="s">
        <v>118</v>
      </c>
      <c r="C27" s="210">
        <v>148681</v>
      </c>
      <c r="D27" s="210">
        <v>110156</v>
      </c>
      <c r="O27" s="197"/>
    </row>
    <row r="28" spans="2:15" x14ac:dyDescent="0.2">
      <c r="B28" s="209" t="s">
        <v>188</v>
      </c>
      <c r="C28" s="210">
        <v>-582378</v>
      </c>
      <c r="D28" s="210">
        <v>-13252</v>
      </c>
      <c r="O28" s="197"/>
    </row>
    <row r="29" spans="2:15" x14ac:dyDescent="0.2">
      <c r="B29" s="209" t="s">
        <v>117</v>
      </c>
      <c r="C29" s="210">
        <v>-1486976</v>
      </c>
      <c r="D29" s="210">
        <v>-1855206</v>
      </c>
      <c r="O29" s="197"/>
    </row>
    <row r="30" spans="2:15" x14ac:dyDescent="0.2">
      <c r="B30" s="209" t="s">
        <v>127</v>
      </c>
      <c r="C30" s="210">
        <v>-131642</v>
      </c>
      <c r="D30" s="210">
        <v>-136709</v>
      </c>
      <c r="O30" s="197"/>
    </row>
    <row r="31" spans="2:15" x14ac:dyDescent="0.2">
      <c r="B31" s="198" t="s">
        <v>104</v>
      </c>
      <c r="C31" s="262">
        <f>SUM(C23:C30)</f>
        <v>0</v>
      </c>
      <c r="D31" s="262">
        <f>SUM(D23:D30)</f>
        <v>0</v>
      </c>
      <c r="O31" s="197"/>
    </row>
    <row r="32" spans="2:15" s="190" customFormat="1" x14ac:dyDescent="0.2">
      <c r="B32" s="212"/>
      <c r="C32" s="213"/>
      <c r="D32" s="213"/>
      <c r="O32" s="207"/>
    </row>
    <row r="33" spans="2:15" s="190" customFormat="1" x14ac:dyDescent="0.2">
      <c r="B33" s="212"/>
      <c r="C33" s="213"/>
      <c r="D33" s="213"/>
      <c r="O33" s="207"/>
    </row>
    <row r="34" spans="2:15" ht="24" x14ac:dyDescent="0.2">
      <c r="B34" s="208" t="s">
        <v>122</v>
      </c>
      <c r="C34" s="255" t="s">
        <v>191</v>
      </c>
      <c r="D34" s="255" t="s">
        <v>155</v>
      </c>
      <c r="E34" s="206"/>
      <c r="F34" s="206"/>
      <c r="O34" s="197"/>
    </row>
    <row r="35" spans="2:15" x14ac:dyDescent="0.2">
      <c r="B35" s="209" t="s">
        <v>123</v>
      </c>
      <c r="C35" s="210">
        <v>769769</v>
      </c>
      <c r="D35" s="256">
        <v>199475</v>
      </c>
      <c r="O35" s="197"/>
    </row>
    <row r="36" spans="2:15" x14ac:dyDescent="0.2">
      <c r="B36" s="209" t="s">
        <v>111</v>
      </c>
      <c r="C36" s="304">
        <v>0</v>
      </c>
      <c r="D36" s="210">
        <v>0</v>
      </c>
      <c r="O36" s="197"/>
    </row>
    <row r="37" spans="2:15" x14ac:dyDescent="0.2">
      <c r="B37" s="209" t="s">
        <v>124</v>
      </c>
      <c r="C37" s="259">
        <v>0</v>
      </c>
      <c r="D37" s="210">
        <v>-24892</v>
      </c>
      <c r="O37" s="197"/>
    </row>
    <row r="38" spans="2:15" x14ac:dyDescent="0.2">
      <c r="B38" s="211" t="s">
        <v>125</v>
      </c>
      <c r="C38" s="210">
        <v>16579</v>
      </c>
      <c r="D38" s="210">
        <v>12620</v>
      </c>
      <c r="E38" s="190"/>
      <c r="O38" s="197"/>
    </row>
    <row r="39" spans="2:15" x14ac:dyDescent="0.2">
      <c r="B39" s="198" t="s">
        <v>104</v>
      </c>
      <c r="C39" s="262">
        <f>SUM(C35:C38)</f>
        <v>786348</v>
      </c>
      <c r="D39" s="262">
        <f>SUM(D35:D38)</f>
        <v>187203</v>
      </c>
      <c r="O39" s="197"/>
    </row>
    <row r="40" spans="2:15" x14ac:dyDescent="0.2">
      <c r="B40" s="145"/>
      <c r="C40" s="149"/>
      <c r="D40" s="257"/>
      <c r="O40" s="197"/>
    </row>
    <row r="41" spans="2:15" x14ac:dyDescent="0.2">
      <c r="B41" s="145"/>
      <c r="C41" s="149"/>
      <c r="D41" s="257"/>
    </row>
    <row r="42" spans="2:15" x14ac:dyDescent="0.2">
      <c r="B42" s="144" t="s">
        <v>101</v>
      </c>
      <c r="D42" s="190"/>
      <c r="O42" s="197"/>
    </row>
    <row r="43" spans="2:15" x14ac:dyDescent="0.2">
      <c r="B43" s="145"/>
      <c r="D43" s="190"/>
    </row>
    <row r="44" spans="2:15" ht="24" x14ac:dyDescent="0.2">
      <c r="B44" s="203" t="s">
        <v>57</v>
      </c>
      <c r="C44" s="255" t="s">
        <v>191</v>
      </c>
      <c r="D44" s="255" t="s">
        <v>155</v>
      </c>
      <c r="E44" s="147"/>
    </row>
    <row r="45" spans="2:15" x14ac:dyDescent="0.2">
      <c r="B45" s="148" t="s">
        <v>102</v>
      </c>
      <c r="C45" s="257">
        <f>34296-1-1</f>
        <v>34294</v>
      </c>
      <c r="D45" s="257">
        <v>35743</v>
      </c>
      <c r="E45" s="147"/>
    </row>
    <row r="46" spans="2:15" x14ac:dyDescent="0.2">
      <c r="B46" s="148" t="s">
        <v>103</v>
      </c>
      <c r="C46" s="187">
        <v>1626</v>
      </c>
      <c r="D46" s="187">
        <v>1521</v>
      </c>
      <c r="E46" s="147"/>
    </row>
    <row r="47" spans="2:15" x14ac:dyDescent="0.2">
      <c r="B47" s="263" t="s">
        <v>104</v>
      </c>
      <c r="C47" s="264">
        <f>SUM(C45:C46)</f>
        <v>35920</v>
      </c>
      <c r="D47" s="264">
        <f>SUM(D45:D46)</f>
        <v>37264</v>
      </c>
      <c r="E47" s="147"/>
      <c r="F47" s="197"/>
    </row>
    <row r="48" spans="2:15" x14ac:dyDescent="0.2">
      <c r="B48" s="145"/>
      <c r="C48" s="149"/>
      <c r="D48" s="257"/>
      <c r="E48" s="147"/>
      <c r="F48" s="197"/>
    </row>
    <row r="49" spans="2:5" x14ac:dyDescent="0.2">
      <c r="B49" s="145"/>
      <c r="C49" s="147"/>
      <c r="D49" s="258"/>
    </row>
    <row r="50" spans="2:5" x14ac:dyDescent="0.2">
      <c r="B50" s="144" t="s">
        <v>110</v>
      </c>
      <c r="D50" s="190"/>
    </row>
    <row r="51" spans="2:5" x14ac:dyDescent="0.2">
      <c r="B51" s="145"/>
      <c r="D51" s="190"/>
    </row>
    <row r="52" spans="2:5" x14ac:dyDescent="0.2">
      <c r="B52" s="143" t="s">
        <v>201</v>
      </c>
      <c r="D52" s="190"/>
    </row>
    <row r="53" spans="2:5" x14ac:dyDescent="0.2">
      <c r="B53" s="146"/>
      <c r="D53" s="190"/>
    </row>
    <row r="54" spans="2:5" x14ac:dyDescent="0.2">
      <c r="B54" s="145" t="s">
        <v>98</v>
      </c>
      <c r="D54" s="190"/>
    </row>
    <row r="55" spans="2:5" x14ac:dyDescent="0.2">
      <c r="B55" s="145"/>
      <c r="C55" s="147"/>
      <c r="D55" s="258"/>
      <c r="E55" s="147"/>
    </row>
    <row r="56" spans="2:5" ht="24" x14ac:dyDescent="0.2">
      <c r="B56" s="203" t="s">
        <v>57</v>
      </c>
      <c r="C56" s="255" t="s">
        <v>191</v>
      </c>
      <c r="D56" s="255" t="s">
        <v>155</v>
      </c>
      <c r="E56" s="147"/>
    </row>
    <row r="57" spans="2:5" x14ac:dyDescent="0.2">
      <c r="B57" s="148" t="s">
        <v>58</v>
      </c>
      <c r="C57" s="293">
        <f>C71</f>
        <v>8139</v>
      </c>
      <c r="D57" s="257">
        <v>6000</v>
      </c>
      <c r="E57" s="147"/>
    </row>
    <row r="58" spans="2:5" x14ac:dyDescent="0.2">
      <c r="B58" s="148" t="s">
        <v>156</v>
      </c>
      <c r="C58" s="293">
        <f>+C78</f>
        <v>4501</v>
      </c>
      <c r="D58" s="257">
        <v>939</v>
      </c>
      <c r="E58" s="147"/>
    </row>
    <row r="59" spans="2:5" x14ac:dyDescent="0.2">
      <c r="B59" s="148" t="s">
        <v>59</v>
      </c>
      <c r="C59" s="259">
        <f>C85</f>
        <v>574</v>
      </c>
      <c r="D59" s="187">
        <v>641</v>
      </c>
      <c r="E59" s="147"/>
    </row>
    <row r="60" spans="2:5" x14ac:dyDescent="0.2">
      <c r="B60" s="151" t="s">
        <v>100</v>
      </c>
      <c r="C60" s="293">
        <f>D60+Remeasurement!B25</f>
        <v>7466</v>
      </c>
      <c r="D60" s="257">
        <v>6340</v>
      </c>
      <c r="E60" s="147"/>
    </row>
    <row r="61" spans="2:5" x14ac:dyDescent="0.2">
      <c r="B61" s="152" t="s">
        <v>63</v>
      </c>
      <c r="C61" s="262">
        <f>SUM(C57:C60)</f>
        <v>20680</v>
      </c>
      <c r="D61" s="264">
        <f>SUM(D57:D60)</f>
        <v>13920</v>
      </c>
      <c r="E61" s="147"/>
    </row>
    <row r="62" spans="2:5" x14ac:dyDescent="0.2">
      <c r="B62" s="145"/>
      <c r="C62" s="149"/>
      <c r="D62" s="257"/>
      <c r="E62" s="147"/>
    </row>
    <row r="63" spans="2:5" x14ac:dyDescent="0.2">
      <c r="B63" s="145"/>
      <c r="C63" s="150"/>
      <c r="D63" s="187"/>
      <c r="E63" s="147"/>
    </row>
    <row r="64" spans="2:5" x14ac:dyDescent="0.2">
      <c r="B64" s="145" t="s">
        <v>99</v>
      </c>
      <c r="C64" s="147"/>
      <c r="D64" s="258"/>
      <c r="E64" s="147"/>
    </row>
    <row r="65" spans="2:5" ht="24" x14ac:dyDescent="0.2">
      <c r="B65" s="202" t="s">
        <v>57</v>
      </c>
      <c r="C65" s="255" t="s">
        <v>191</v>
      </c>
      <c r="D65" s="255" t="s">
        <v>155</v>
      </c>
      <c r="E65" s="147"/>
    </row>
    <row r="66" spans="2:5" x14ac:dyDescent="0.2">
      <c r="B66" s="154" t="s">
        <v>158</v>
      </c>
      <c r="C66" s="187">
        <v>6000</v>
      </c>
      <c r="D66" s="187">
        <v>10000</v>
      </c>
      <c r="E66" s="147"/>
    </row>
    <row r="67" spans="2:5" x14ac:dyDescent="0.2">
      <c r="B67" s="154" t="s">
        <v>157</v>
      </c>
      <c r="C67" s="259">
        <v>0</v>
      </c>
      <c r="D67" s="187">
        <v>-4000</v>
      </c>
      <c r="E67" s="147"/>
    </row>
    <row r="68" spans="2:5" x14ac:dyDescent="0.2">
      <c r="B68" s="154" t="s">
        <v>60</v>
      </c>
      <c r="C68" s="187">
        <f>+'Income Sheet'!D14</f>
        <v>96393.5</v>
      </c>
      <c r="D68" s="187">
        <v>186559</v>
      </c>
      <c r="E68" s="147"/>
    </row>
    <row r="69" spans="2:5" x14ac:dyDescent="0.2">
      <c r="B69" s="154" t="s">
        <v>93</v>
      </c>
      <c r="C69" s="259">
        <v>0</v>
      </c>
      <c r="D69" s="259">
        <v>-1422</v>
      </c>
      <c r="E69" s="147"/>
    </row>
    <row r="70" spans="2:5" x14ac:dyDescent="0.2">
      <c r="B70" s="153" t="s">
        <v>61</v>
      </c>
      <c r="C70" s="188">
        <f>+'Income Sheet'!D15</f>
        <v>-94254.5</v>
      </c>
      <c r="D70" s="188">
        <v>-185137</v>
      </c>
      <c r="E70" s="147"/>
    </row>
    <row r="71" spans="2:5" x14ac:dyDescent="0.2">
      <c r="B71" s="155" t="s">
        <v>63</v>
      </c>
      <c r="C71" s="265">
        <f>SUM(C66:C70)</f>
        <v>8139</v>
      </c>
      <c r="D71" s="265">
        <f>SUM(D66:D70)</f>
        <v>6000</v>
      </c>
      <c r="E71" s="197"/>
    </row>
    <row r="72" spans="2:5" x14ac:dyDescent="0.2">
      <c r="B72" s="145"/>
      <c r="C72" s="147"/>
      <c r="D72" s="258"/>
    </row>
    <row r="73" spans="2:5" x14ac:dyDescent="0.2">
      <c r="B73" s="145" t="s">
        <v>159</v>
      </c>
      <c r="C73" s="147"/>
      <c r="D73" s="258"/>
    </row>
    <row r="74" spans="2:5" ht="24" x14ac:dyDescent="0.2">
      <c r="B74" s="153" t="s">
        <v>57</v>
      </c>
      <c r="C74" s="255" t="s">
        <v>191</v>
      </c>
      <c r="D74" s="255" t="s">
        <v>155</v>
      </c>
    </row>
    <row r="75" spans="2:5" x14ac:dyDescent="0.2">
      <c r="B75" s="154" t="s">
        <v>158</v>
      </c>
      <c r="C75" s="259">
        <f>+D78</f>
        <v>939</v>
      </c>
      <c r="D75" s="187">
        <v>0</v>
      </c>
    </row>
    <row r="76" spans="2:5" x14ac:dyDescent="0.2">
      <c r="B76" s="154" t="s">
        <v>182</v>
      </c>
      <c r="C76" s="259">
        <f>+'Income Sheet'!D26</f>
        <v>17271</v>
      </c>
      <c r="D76" s="187">
        <v>25655</v>
      </c>
    </row>
    <row r="77" spans="2:5" x14ac:dyDescent="0.2">
      <c r="B77" s="153" t="s">
        <v>181</v>
      </c>
      <c r="C77" s="291">
        <f>+'Income Sheet'!D27</f>
        <v>-13709</v>
      </c>
      <c r="D77" s="188">
        <v>-24716</v>
      </c>
    </row>
    <row r="78" spans="2:5" x14ac:dyDescent="0.2">
      <c r="B78" s="155" t="s">
        <v>63</v>
      </c>
      <c r="C78" s="292">
        <f>SUM(C75:C77)</f>
        <v>4501</v>
      </c>
      <c r="D78" s="265">
        <f>SUM(D75:D77)</f>
        <v>939</v>
      </c>
    </row>
    <row r="79" spans="2:5" x14ac:dyDescent="0.2">
      <c r="B79" s="246"/>
      <c r="C79" s="247"/>
      <c r="D79" s="247"/>
    </row>
    <row r="80" spans="2:5" x14ac:dyDescent="0.2">
      <c r="B80" s="145" t="s">
        <v>64</v>
      </c>
      <c r="C80" s="258"/>
      <c r="D80" s="258"/>
    </row>
    <row r="81" spans="2:6" ht="24" x14ac:dyDescent="0.2">
      <c r="B81" s="153" t="s">
        <v>57</v>
      </c>
      <c r="C81" s="255" t="s">
        <v>191</v>
      </c>
      <c r="D81" s="255" t="s">
        <v>155</v>
      </c>
    </row>
    <row r="82" spans="2:6" x14ac:dyDescent="0.2">
      <c r="B82" s="154" t="s">
        <v>158</v>
      </c>
      <c r="C82" s="187">
        <v>641</v>
      </c>
      <c r="D82" s="187">
        <v>726</v>
      </c>
    </row>
    <row r="83" spans="2:6" x14ac:dyDescent="0.2">
      <c r="B83" s="154" t="s">
        <v>8</v>
      </c>
      <c r="C83" s="187">
        <f>+'Income Sheet'!D31</f>
        <v>2600</v>
      </c>
      <c r="D83" s="187">
        <v>3176</v>
      </c>
    </row>
    <row r="84" spans="2:6" x14ac:dyDescent="0.2">
      <c r="B84" s="153" t="s">
        <v>65</v>
      </c>
      <c r="C84" s="188">
        <f>+'Income Sheet'!D32</f>
        <v>-2667</v>
      </c>
      <c r="D84" s="188">
        <v>-3261</v>
      </c>
    </row>
    <row r="85" spans="2:6" x14ac:dyDescent="0.2">
      <c r="B85" s="155" t="s">
        <v>63</v>
      </c>
      <c r="C85" s="265">
        <f>SUM(C82:C84)</f>
        <v>574</v>
      </c>
      <c r="D85" s="265">
        <f>SUM(D82:D84)</f>
        <v>641</v>
      </c>
    </row>
    <row r="86" spans="2:6" x14ac:dyDescent="0.2">
      <c r="B86" s="143"/>
    </row>
    <row r="87" spans="2:6" x14ac:dyDescent="0.2">
      <c r="B87" s="143"/>
    </row>
    <row r="88" spans="2:6" x14ac:dyDescent="0.2">
      <c r="B88" s="144" t="s">
        <v>105</v>
      </c>
    </row>
    <row r="90" spans="2:6" x14ac:dyDescent="0.2">
      <c r="B90" s="145" t="s">
        <v>66</v>
      </c>
    </row>
    <row r="91" spans="2:6" x14ac:dyDescent="0.2">
      <c r="B91" s="143"/>
    </row>
    <row r="92" spans="2:6" ht="53.45" customHeight="1" x14ac:dyDescent="0.2">
      <c r="B92" s="319" t="s">
        <v>192</v>
      </c>
      <c r="C92" s="319"/>
      <c r="D92" s="319"/>
      <c r="E92" s="319"/>
      <c r="F92" s="319"/>
    </row>
    <row r="93" spans="2:6" ht="15" customHeight="1" x14ac:dyDescent="0.2">
      <c r="B93" s="266"/>
      <c r="C93" s="266"/>
      <c r="D93" s="266"/>
      <c r="E93" s="266"/>
      <c r="F93" s="266"/>
    </row>
    <row r="94" spans="2:6" x14ac:dyDescent="0.2">
      <c r="B94" s="189" t="s">
        <v>67</v>
      </c>
      <c r="C94" s="190"/>
      <c r="D94" s="190"/>
      <c r="E94" s="190"/>
      <c r="F94" s="190"/>
    </row>
    <row r="95" spans="2:6" ht="13.15" customHeight="1" x14ac:dyDescent="0.2">
      <c r="B95" s="191"/>
      <c r="C95" s="190"/>
      <c r="D95" s="190"/>
      <c r="E95" s="190"/>
      <c r="F95" s="190"/>
    </row>
    <row r="96" spans="2:6" ht="55.9" customHeight="1" x14ac:dyDescent="0.2">
      <c r="B96" s="319" t="s">
        <v>193</v>
      </c>
      <c r="C96" s="319"/>
      <c r="D96" s="319"/>
      <c r="E96" s="319"/>
      <c r="F96" s="319"/>
    </row>
    <row r="97" spans="2:8" s="190" customFormat="1" x14ac:dyDescent="0.2">
      <c r="B97" s="192"/>
      <c r="C97" s="192"/>
      <c r="D97" s="192"/>
      <c r="E97" s="192"/>
      <c r="F97" s="192"/>
    </row>
    <row r="98" spans="2:8" x14ac:dyDescent="0.2">
      <c r="B98" s="143"/>
      <c r="C98" s="269"/>
      <c r="D98" s="269"/>
      <c r="E98" s="269"/>
      <c r="F98" s="269"/>
      <c r="G98" s="269"/>
    </row>
    <row r="99" spans="2:8" x14ac:dyDescent="0.2">
      <c r="B99" s="145" t="s">
        <v>172</v>
      </c>
      <c r="C99" s="269"/>
      <c r="D99" s="269"/>
      <c r="E99" s="269"/>
      <c r="F99" s="269"/>
      <c r="G99" s="269"/>
    </row>
    <row r="100" spans="2:8" x14ac:dyDescent="0.2">
      <c r="B100" s="145"/>
      <c r="C100" s="269"/>
      <c r="D100" s="269"/>
      <c r="E100" s="269"/>
      <c r="F100" s="269"/>
      <c r="G100" s="269"/>
    </row>
    <row r="101" spans="2:8" x14ac:dyDescent="0.2">
      <c r="B101" s="318" t="s">
        <v>194</v>
      </c>
      <c r="C101" s="318"/>
      <c r="D101" s="318"/>
      <c r="E101" s="318"/>
      <c r="F101" s="318"/>
      <c r="G101" s="209"/>
      <c r="H101" s="209"/>
    </row>
    <row r="102" spans="2:8" ht="60" x14ac:dyDescent="0.2">
      <c r="B102" s="267" t="s">
        <v>57</v>
      </c>
      <c r="C102" s="156" t="s">
        <v>68</v>
      </c>
      <c r="D102" s="156" t="s">
        <v>65</v>
      </c>
      <c r="E102" s="156" t="s">
        <v>69</v>
      </c>
      <c r="F102" s="156" t="s">
        <v>170</v>
      </c>
      <c r="G102" s="273" t="s">
        <v>171</v>
      </c>
      <c r="H102" s="209"/>
    </row>
    <row r="103" spans="2:8" x14ac:dyDescent="0.2">
      <c r="B103" s="157"/>
      <c r="C103" s="161"/>
      <c r="D103" s="161"/>
      <c r="E103" s="161"/>
      <c r="F103" s="162"/>
      <c r="G103" s="162"/>
      <c r="H103" s="209"/>
    </row>
    <row r="104" spans="2:8" x14ac:dyDescent="0.2">
      <c r="B104" s="157"/>
      <c r="C104" s="161" t="s">
        <v>3</v>
      </c>
      <c r="D104" s="161" t="s">
        <v>3</v>
      </c>
      <c r="E104" s="161" t="s">
        <v>3</v>
      </c>
      <c r="F104" s="162" t="s">
        <v>3</v>
      </c>
      <c r="G104" s="162" t="s">
        <v>3</v>
      </c>
      <c r="H104" s="209"/>
    </row>
    <row r="105" spans="2:8" x14ac:dyDescent="0.2">
      <c r="B105" s="268" t="s">
        <v>165</v>
      </c>
      <c r="C105" s="290">
        <v>61088</v>
      </c>
      <c r="D105" s="290">
        <v>1853</v>
      </c>
      <c r="E105" s="290">
        <f>1384</f>
        <v>1384</v>
      </c>
      <c r="F105" s="290">
        <v>1095</v>
      </c>
      <c r="G105" s="290">
        <f>SUM(C105:F105)</f>
        <v>65420</v>
      </c>
      <c r="H105" s="209"/>
    </row>
    <row r="106" spans="2:8" x14ac:dyDescent="0.2">
      <c r="B106" s="146" t="s">
        <v>166</v>
      </c>
      <c r="C106" s="290">
        <v>6486</v>
      </c>
      <c r="D106" s="290">
        <v>409</v>
      </c>
      <c r="E106" s="290">
        <v>7593</v>
      </c>
      <c r="F106" s="290">
        <v>60376</v>
      </c>
      <c r="G106" s="290">
        <f t="shared" ref="G106:G110" si="0">SUM(C106:F106)</f>
        <v>74864</v>
      </c>
      <c r="H106" s="209"/>
    </row>
    <row r="107" spans="2:8" x14ac:dyDescent="0.2">
      <c r="B107" s="209" t="s">
        <v>174</v>
      </c>
      <c r="C107" s="290">
        <v>18599</v>
      </c>
      <c r="D107" s="290">
        <v>405</v>
      </c>
      <c r="E107" s="290">
        <v>2704</v>
      </c>
      <c r="F107" s="290">
        <v>268</v>
      </c>
      <c r="G107" s="290">
        <f t="shared" si="0"/>
        <v>21976</v>
      </c>
      <c r="H107" s="209"/>
    </row>
    <row r="108" spans="2:8" x14ac:dyDescent="0.2">
      <c r="B108" s="209" t="s">
        <v>72</v>
      </c>
      <c r="C108" s="290">
        <v>9722</v>
      </c>
      <c r="D108" s="290" t="s">
        <v>196</v>
      </c>
      <c r="E108" s="290">
        <v>2001</v>
      </c>
      <c r="F108" s="290" t="s">
        <v>197</v>
      </c>
      <c r="G108" s="290">
        <f t="shared" si="0"/>
        <v>11723</v>
      </c>
      <c r="H108" s="274"/>
    </row>
    <row r="109" spans="2:8" x14ac:dyDescent="0.2">
      <c r="B109" s="209" t="s">
        <v>168</v>
      </c>
      <c r="C109" s="290">
        <v>1110</v>
      </c>
      <c r="D109" s="290"/>
      <c r="E109" s="290">
        <v>27</v>
      </c>
      <c r="F109" s="290" t="s">
        <v>197</v>
      </c>
      <c r="G109" s="290">
        <f>SUM(C109:F109)</f>
        <v>1137</v>
      </c>
      <c r="H109" s="209"/>
    </row>
    <row r="110" spans="2:8" x14ac:dyDescent="0.2">
      <c r="B110" s="209" t="s">
        <v>169</v>
      </c>
      <c r="C110" s="290">
        <v>-2750.5</v>
      </c>
      <c r="D110" s="290" t="s">
        <v>196</v>
      </c>
      <c r="E110" s="290" t="s">
        <v>197</v>
      </c>
      <c r="F110" s="290" t="s">
        <v>197</v>
      </c>
      <c r="G110" s="290">
        <f t="shared" si="0"/>
        <v>-2750.5</v>
      </c>
      <c r="H110" s="274"/>
    </row>
    <row r="111" spans="2:8" x14ac:dyDescent="0.2">
      <c r="B111" s="153"/>
      <c r="C111" s="294"/>
      <c r="D111" s="294"/>
      <c r="E111" s="294"/>
      <c r="F111" s="301"/>
      <c r="G111" s="302"/>
      <c r="H111" s="209"/>
    </row>
    <row r="112" spans="2:8" x14ac:dyDescent="0.2">
      <c r="B112" s="155" t="s">
        <v>73</v>
      </c>
      <c r="C112" s="295">
        <f>SUM(C105:C111)</f>
        <v>94254.5</v>
      </c>
      <c r="D112" s="295">
        <f>SUM(D105:D110)</f>
        <v>2667</v>
      </c>
      <c r="E112" s="295">
        <f>SUM(E105:E110)</f>
        <v>13709</v>
      </c>
      <c r="F112" s="295">
        <f>SUM(F105:F110)</f>
        <v>61739</v>
      </c>
      <c r="G112" s="303">
        <f>SUM(G105:G110)</f>
        <v>172369.5</v>
      </c>
      <c r="H112" s="209"/>
    </row>
    <row r="113" spans="2:8" x14ac:dyDescent="0.2">
      <c r="B113" s="146"/>
      <c r="C113" s="275"/>
      <c r="D113" s="275"/>
      <c r="E113" s="275"/>
      <c r="F113" s="275"/>
      <c r="G113" s="275"/>
      <c r="H113" s="209"/>
    </row>
    <row r="114" spans="2:8" hidden="1" x14ac:dyDescent="0.2">
      <c r="B114" s="154" t="s">
        <v>183</v>
      </c>
      <c r="C114" s="209"/>
      <c r="D114" s="209"/>
      <c r="E114" s="209"/>
      <c r="F114" s="209"/>
      <c r="G114" s="209"/>
      <c r="H114" s="209"/>
    </row>
    <row r="115" spans="2:8" hidden="1" x14ac:dyDescent="0.2">
      <c r="B115" s="154"/>
      <c r="C115" s="209"/>
      <c r="D115" s="209"/>
      <c r="E115" s="209"/>
      <c r="F115" s="209"/>
      <c r="G115" s="209"/>
      <c r="H115" s="209"/>
    </row>
    <row r="116" spans="2:8" ht="60" hidden="1" x14ac:dyDescent="0.2">
      <c r="B116" s="267"/>
      <c r="C116" s="156" t="s">
        <v>68</v>
      </c>
      <c r="D116" s="156" t="s">
        <v>65</v>
      </c>
      <c r="E116" s="156" t="s">
        <v>69</v>
      </c>
      <c r="F116" s="156" t="s">
        <v>62</v>
      </c>
      <c r="G116" s="209"/>
      <c r="H116" s="209"/>
    </row>
    <row r="117" spans="2:8" hidden="1" x14ac:dyDescent="0.2">
      <c r="B117" s="157" t="s">
        <v>70</v>
      </c>
      <c r="C117" s="158">
        <v>2014</v>
      </c>
      <c r="D117" s="158">
        <v>2014</v>
      </c>
      <c r="E117" s="158">
        <v>2014</v>
      </c>
      <c r="F117" s="159">
        <v>2014</v>
      </c>
      <c r="G117" s="209"/>
      <c r="H117" s="209"/>
    </row>
    <row r="118" spans="2:8" hidden="1" x14ac:dyDescent="0.2">
      <c r="B118" s="157" t="s">
        <v>57</v>
      </c>
      <c r="C118" s="158" t="s">
        <v>3</v>
      </c>
      <c r="D118" s="158" t="s">
        <v>3</v>
      </c>
      <c r="E118" s="158" t="s">
        <v>3</v>
      </c>
      <c r="F118" s="159" t="s">
        <v>3</v>
      </c>
      <c r="G118" s="209"/>
      <c r="H118" s="209"/>
    </row>
    <row r="119" spans="2:8" hidden="1" x14ac:dyDescent="0.2">
      <c r="B119" s="268" t="s">
        <v>165</v>
      </c>
      <c r="C119" s="160">
        <v>29258</v>
      </c>
      <c r="D119" s="161">
        <v>521</v>
      </c>
      <c r="E119" s="161">
        <v>628</v>
      </c>
      <c r="F119" s="162" t="s">
        <v>71</v>
      </c>
      <c r="G119" s="209"/>
      <c r="H119" s="209"/>
    </row>
    <row r="120" spans="2:8" hidden="1" x14ac:dyDescent="0.2">
      <c r="B120" s="146" t="s">
        <v>166</v>
      </c>
      <c r="C120" s="160">
        <v>3495</v>
      </c>
      <c r="D120" s="161" t="s">
        <v>71</v>
      </c>
      <c r="E120" s="161">
        <v>184</v>
      </c>
      <c r="F120" s="162" t="s">
        <v>71</v>
      </c>
      <c r="G120" s="209"/>
      <c r="H120" s="209"/>
    </row>
    <row r="121" spans="2:8" hidden="1" x14ac:dyDescent="0.2">
      <c r="B121" s="209" t="s">
        <v>167</v>
      </c>
      <c r="C121" s="160">
        <v>2985</v>
      </c>
      <c r="D121" s="161">
        <v>108</v>
      </c>
      <c r="E121" s="160">
        <v>4312</v>
      </c>
      <c r="F121" s="162" t="s">
        <v>71</v>
      </c>
      <c r="G121" s="209"/>
      <c r="H121" s="209"/>
    </row>
    <row r="122" spans="2:8" hidden="1" x14ac:dyDescent="0.2">
      <c r="B122" s="209" t="s">
        <v>72</v>
      </c>
      <c r="C122" s="161">
        <v>763</v>
      </c>
      <c r="D122" s="161" t="s">
        <v>71</v>
      </c>
      <c r="E122" s="161">
        <v>5</v>
      </c>
      <c r="F122" s="162" t="s">
        <v>71</v>
      </c>
      <c r="G122" s="209"/>
      <c r="H122" s="209"/>
    </row>
    <row r="123" spans="2:8" hidden="1" x14ac:dyDescent="0.2">
      <c r="B123" s="209" t="s">
        <v>168</v>
      </c>
      <c r="C123" s="160">
        <v>4244</v>
      </c>
      <c r="D123" s="161">
        <v>32</v>
      </c>
      <c r="E123" s="161">
        <v>50</v>
      </c>
      <c r="F123" s="162" t="s">
        <v>71</v>
      </c>
      <c r="G123" s="209"/>
      <c r="H123" s="209"/>
    </row>
    <row r="124" spans="2:8" hidden="1" x14ac:dyDescent="0.2">
      <c r="B124" s="209" t="s">
        <v>169</v>
      </c>
      <c r="C124" s="160">
        <v>4265</v>
      </c>
      <c r="D124" s="161" t="s">
        <v>71</v>
      </c>
      <c r="E124" s="161">
        <v>977</v>
      </c>
      <c r="F124" s="162" t="s">
        <v>71</v>
      </c>
      <c r="G124" s="209"/>
      <c r="H124" s="209"/>
    </row>
    <row r="125" spans="2:8" hidden="1" x14ac:dyDescent="0.2">
      <c r="B125" s="153"/>
      <c r="C125" s="163">
        <v>404</v>
      </c>
      <c r="D125" s="163" t="s">
        <v>71</v>
      </c>
      <c r="E125" s="163">
        <v>324</v>
      </c>
      <c r="F125" s="164" t="s">
        <v>71</v>
      </c>
      <c r="G125" s="209"/>
      <c r="H125" s="209"/>
    </row>
    <row r="126" spans="2:8" hidden="1" x14ac:dyDescent="0.2">
      <c r="B126" s="155" t="s">
        <v>73</v>
      </c>
      <c r="C126" s="165">
        <v>45414</v>
      </c>
      <c r="D126" s="166">
        <v>661</v>
      </c>
      <c r="E126" s="165">
        <v>6480</v>
      </c>
      <c r="F126" s="167" t="s">
        <v>71</v>
      </c>
      <c r="G126" s="209"/>
      <c r="H126" s="209"/>
    </row>
    <row r="127" spans="2:8" hidden="1" x14ac:dyDescent="0.2">
      <c r="B127" s="146"/>
      <c r="C127" s="209"/>
      <c r="D127" s="209"/>
      <c r="E127" s="209"/>
      <c r="F127" s="209"/>
      <c r="G127" s="209"/>
      <c r="H127" s="209"/>
    </row>
    <row r="128" spans="2:8" hidden="1" x14ac:dyDescent="0.2">
      <c r="B128" s="276" t="s">
        <v>169</v>
      </c>
      <c r="C128" s="276"/>
      <c r="D128" s="209"/>
      <c r="E128" s="209"/>
      <c r="F128" s="209"/>
      <c r="G128" s="209"/>
      <c r="H128" s="209"/>
    </row>
    <row r="129" spans="2:8" hidden="1" x14ac:dyDescent="0.2">
      <c r="B129" s="276" t="s">
        <v>179</v>
      </c>
      <c r="C129" s="276">
        <v>183</v>
      </c>
      <c r="D129" s="209"/>
      <c r="E129" s="209"/>
      <c r="F129" s="209"/>
      <c r="G129" s="209"/>
      <c r="H129" s="209"/>
    </row>
    <row r="130" spans="2:8" hidden="1" x14ac:dyDescent="0.2">
      <c r="B130" s="276" t="s">
        <v>179</v>
      </c>
      <c r="C130" s="276">
        <v>561</v>
      </c>
      <c r="D130" s="209"/>
      <c r="E130" s="209"/>
      <c r="F130" s="209"/>
      <c r="G130" s="209"/>
      <c r="H130" s="209"/>
    </row>
    <row r="131" spans="2:8" hidden="1" x14ac:dyDescent="0.2">
      <c r="B131" s="276" t="s">
        <v>180</v>
      </c>
      <c r="C131" s="276">
        <v>354</v>
      </c>
      <c r="D131" s="209"/>
      <c r="E131" s="209"/>
      <c r="F131" s="209"/>
      <c r="G131" s="209"/>
      <c r="H131" s="209"/>
    </row>
    <row r="132" spans="2:8" hidden="1" x14ac:dyDescent="0.2">
      <c r="B132" s="276"/>
      <c r="C132" s="277">
        <f>SUM(C129:C131)</f>
        <v>1098</v>
      </c>
      <c r="D132" s="209"/>
      <c r="E132" s="209"/>
      <c r="F132" s="209"/>
      <c r="G132" s="209"/>
      <c r="H132" s="209"/>
    </row>
    <row r="133" spans="2:8" x14ac:dyDescent="0.2">
      <c r="B133" s="209"/>
      <c r="C133" s="209"/>
      <c r="D133" s="209"/>
      <c r="E133" s="209"/>
      <c r="F133" s="209"/>
      <c r="G133" s="209"/>
      <c r="H133" s="209"/>
    </row>
    <row r="134" spans="2:8" x14ac:dyDescent="0.2">
      <c r="B134" s="318" t="s">
        <v>195</v>
      </c>
      <c r="C134" s="318"/>
      <c r="D134" s="318"/>
      <c r="E134" s="318"/>
      <c r="F134" s="318"/>
      <c r="G134" s="209"/>
      <c r="H134" s="209"/>
    </row>
    <row r="135" spans="2:8" ht="60" x14ac:dyDescent="0.2">
      <c r="B135" s="267" t="s">
        <v>57</v>
      </c>
      <c r="C135" s="156" t="s">
        <v>68</v>
      </c>
      <c r="D135" s="156" t="s">
        <v>65</v>
      </c>
      <c r="E135" s="156" t="s">
        <v>69</v>
      </c>
      <c r="F135" s="156" t="s">
        <v>170</v>
      </c>
      <c r="G135" s="273" t="s">
        <v>171</v>
      </c>
      <c r="H135" s="209"/>
    </row>
    <row r="136" spans="2:8" x14ac:dyDescent="0.2">
      <c r="B136" s="157"/>
      <c r="C136" s="161"/>
      <c r="D136" s="161"/>
      <c r="E136" s="161"/>
      <c r="F136" s="162"/>
      <c r="G136" s="162"/>
      <c r="H136" s="209"/>
    </row>
    <row r="137" spans="2:8" x14ac:dyDescent="0.2">
      <c r="B137" s="157"/>
      <c r="C137" s="161" t="s">
        <v>3</v>
      </c>
      <c r="D137" s="161" t="s">
        <v>3</v>
      </c>
      <c r="E137" s="161" t="s">
        <v>3</v>
      </c>
      <c r="F137" s="162" t="s">
        <v>3</v>
      </c>
      <c r="G137" s="162" t="s">
        <v>3</v>
      </c>
      <c r="H137" s="209"/>
    </row>
    <row r="138" spans="2:8" x14ac:dyDescent="0.2">
      <c r="B138" s="268" t="s">
        <v>165</v>
      </c>
      <c r="C138" s="290">
        <v>56428</v>
      </c>
      <c r="D138" s="290">
        <v>1112.5</v>
      </c>
      <c r="E138" s="290">
        <v>1368</v>
      </c>
      <c r="F138" s="290" t="s">
        <v>197</v>
      </c>
      <c r="G138" s="290">
        <f>SUM(C138:F138)</f>
        <v>58908.5</v>
      </c>
      <c r="H138" s="209"/>
    </row>
    <row r="139" spans="2:8" x14ac:dyDescent="0.2">
      <c r="B139" s="146" t="s">
        <v>166</v>
      </c>
      <c r="C139" s="290">
        <v>6606</v>
      </c>
      <c r="D139" s="290">
        <v>119</v>
      </c>
      <c r="E139" s="290">
        <v>6997</v>
      </c>
      <c r="F139" s="290" t="s">
        <v>197</v>
      </c>
      <c r="G139" s="290">
        <f t="shared" ref="G139:G141" si="1">SUM(C139:F139)</f>
        <v>13722</v>
      </c>
      <c r="H139" s="209"/>
    </row>
    <row r="140" spans="2:8" x14ac:dyDescent="0.2">
      <c r="B140" s="209" t="s">
        <v>174</v>
      </c>
      <c r="C140" s="290">
        <v>17905</v>
      </c>
      <c r="D140" s="290">
        <v>354</v>
      </c>
      <c r="E140" s="290">
        <v>2202</v>
      </c>
      <c r="F140" s="290" t="s">
        <v>197</v>
      </c>
      <c r="G140" s="290">
        <f t="shared" si="1"/>
        <v>20461</v>
      </c>
      <c r="H140" s="209"/>
    </row>
    <row r="141" spans="2:8" x14ac:dyDescent="0.2">
      <c r="B141" s="209" t="s">
        <v>72</v>
      </c>
      <c r="C141" s="290">
        <v>9117</v>
      </c>
      <c r="D141" s="290" t="s">
        <v>196</v>
      </c>
      <c r="E141" s="290">
        <v>2013</v>
      </c>
      <c r="F141" s="290" t="s">
        <v>197</v>
      </c>
      <c r="G141" s="290">
        <f t="shared" si="1"/>
        <v>11130</v>
      </c>
      <c r="H141" s="209"/>
    </row>
    <row r="142" spans="2:8" x14ac:dyDescent="0.2">
      <c r="B142" s="209" t="s">
        <v>168</v>
      </c>
      <c r="C142" s="290">
        <v>851</v>
      </c>
      <c r="D142" s="290" t="s">
        <v>196</v>
      </c>
      <c r="E142" s="290">
        <v>176</v>
      </c>
      <c r="F142" s="290" t="s">
        <v>197</v>
      </c>
      <c r="G142" s="290">
        <f>SUM(C142:F142)</f>
        <v>1027</v>
      </c>
      <c r="H142" s="209"/>
    </row>
    <row r="143" spans="2:8" x14ac:dyDescent="0.2">
      <c r="B143" s="209" t="s">
        <v>169</v>
      </c>
      <c r="C143" s="290">
        <v>-1186</v>
      </c>
      <c r="D143" s="290" t="s">
        <v>196</v>
      </c>
      <c r="E143" s="290" t="s">
        <v>197</v>
      </c>
      <c r="F143" s="290" t="s">
        <v>197</v>
      </c>
      <c r="G143" s="290">
        <f t="shared" ref="G143" si="2">SUM(C143:F143)</f>
        <v>-1186</v>
      </c>
      <c r="H143" s="209"/>
    </row>
    <row r="144" spans="2:8" x14ac:dyDescent="0.2">
      <c r="B144" s="153"/>
      <c r="C144" s="294"/>
      <c r="D144" s="294"/>
      <c r="E144" s="294"/>
      <c r="F144" s="301"/>
      <c r="G144" s="302"/>
      <c r="H144" s="209"/>
    </row>
    <row r="145" spans="2:8" x14ac:dyDescent="0.2">
      <c r="B145" s="155" t="s">
        <v>73</v>
      </c>
      <c r="C145" s="295">
        <f>SUM(C138:C144)</f>
        <v>89721</v>
      </c>
      <c r="D145" s="295">
        <f>SUM(D138:D143)</f>
        <v>1585.5</v>
      </c>
      <c r="E145" s="295">
        <f>SUM(E138:E143)</f>
        <v>12756</v>
      </c>
      <c r="F145" s="295">
        <f>SUM(F138:F143)</f>
        <v>0</v>
      </c>
      <c r="G145" s="303">
        <f>SUM(G138:G143)</f>
        <v>104062.5</v>
      </c>
      <c r="H145" s="278"/>
    </row>
    <row r="146" spans="2:8" x14ac:dyDescent="0.2">
      <c r="B146" s="146"/>
      <c r="C146" s="275"/>
      <c r="D146" s="275"/>
      <c r="E146" s="275"/>
      <c r="F146" s="275"/>
      <c r="G146" s="275"/>
      <c r="H146" s="209"/>
    </row>
  </sheetData>
  <mergeCells count="15">
    <mergeCell ref="H15:L15"/>
    <mergeCell ref="H16:L16"/>
    <mergeCell ref="B134:F134"/>
    <mergeCell ref="B18:F18"/>
    <mergeCell ref="B8:F8"/>
    <mergeCell ref="B10:F10"/>
    <mergeCell ref="B92:F92"/>
    <mergeCell ref="B96:F96"/>
    <mergeCell ref="B101:F101"/>
    <mergeCell ref="B15:F15"/>
    <mergeCell ref="B21:F21"/>
    <mergeCell ref="B20:F20"/>
    <mergeCell ref="B16:F16"/>
    <mergeCell ref="B19:F19"/>
    <mergeCell ref="B17:F17"/>
  </mergeCells>
  <pageMargins left="0.7" right="0.7" top="0.75" bottom="0.75" header="0.3" footer="0.3"/>
  <pageSetup scale="78" fitToHeight="0" orientation="portrait" r:id="rId1"/>
  <headerFooter>
    <oddHeader>&amp;C&amp;G</oddHeader>
  </headerFooter>
  <rowBreaks count="2" manualBreakCount="2">
    <brk id="33" min="1" max="6" man="1"/>
    <brk id="92" min="1" max="6"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Balance Sheet</vt:lpstr>
      <vt:lpstr>Income Sheet</vt:lpstr>
      <vt:lpstr>Remeasurement</vt:lpstr>
      <vt:lpstr>Change in Net Debt</vt:lpstr>
      <vt:lpstr>Cash Flow</vt:lpstr>
      <vt:lpstr>Quarterly Notes</vt:lpstr>
      <vt:lpstr>'Balance Sheet'!Print_Area</vt:lpstr>
      <vt:lpstr>'Cash Flow'!Print_Area</vt:lpstr>
      <vt:lpstr>'Change in Net Debt'!Print_Area</vt:lpstr>
      <vt:lpstr>'Income Sheet'!Print_Area</vt:lpstr>
      <vt:lpstr>'Quarterly Notes'!Print_Area</vt:lpstr>
      <vt:lpstr>Remeasurement!Print_Area</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Nicholson, Susan</dc:creator>
  <cp:lastModifiedBy>Mansoor Ahmad</cp:lastModifiedBy>
  <cp:lastPrinted>2018-07-25T15:58:52Z</cp:lastPrinted>
  <dcterms:created xsi:type="dcterms:W3CDTF">2015-03-25T13:01:23Z</dcterms:created>
  <dcterms:modified xsi:type="dcterms:W3CDTF">2018-07-25T16:16:39Z</dcterms:modified>
</cp:coreProperties>
</file>