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55" windowWidth="18195" windowHeight="10140"/>
  </bookViews>
  <sheets>
    <sheet name="Balance Sheet" sheetId="5" r:id="rId1"/>
    <sheet name="Income Sheet" sheetId="1" r:id="rId2"/>
    <sheet name="Remeasurement" sheetId="2" r:id="rId3"/>
    <sheet name="Change in Net Debt" sheetId="4" r:id="rId4"/>
    <sheet name="Cash Flow" sheetId="3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Q46" i="1" l="1"/>
  <c r="O46" i="3" l="1"/>
  <c r="O20" i="3"/>
  <c r="L20" i="3"/>
  <c r="N20" i="3" l="1"/>
  <c r="K20" i="3"/>
  <c r="Q46" i="3" l="1"/>
  <c r="R46" i="3" l="1"/>
  <c r="R41" i="3"/>
  <c r="Q41" i="3"/>
  <c r="R37" i="3"/>
  <c r="Q37" i="3"/>
  <c r="R33" i="3"/>
  <c r="Q33" i="3"/>
  <c r="R32" i="3"/>
  <c r="Q32" i="3"/>
  <c r="R27" i="3"/>
  <c r="Q27" i="3"/>
  <c r="R26" i="3"/>
  <c r="Q26" i="3"/>
  <c r="R23" i="3"/>
  <c r="Q23" i="3"/>
  <c r="R22" i="3"/>
  <c r="Q22" i="3"/>
  <c r="R21" i="3"/>
  <c r="Q21" i="3"/>
  <c r="R17" i="3"/>
  <c r="Q17" i="3"/>
  <c r="R16" i="3"/>
  <c r="Q16" i="3"/>
  <c r="R15" i="3"/>
  <c r="Q15" i="3"/>
  <c r="R14" i="3"/>
  <c r="Q14" i="3"/>
  <c r="R11" i="3"/>
  <c r="Q11" i="3"/>
  <c r="O43" i="3"/>
  <c r="N43" i="3"/>
  <c r="O38" i="3"/>
  <c r="N38" i="3"/>
  <c r="O34" i="3"/>
  <c r="N34" i="3"/>
  <c r="O28" i="3"/>
  <c r="N28" i="3"/>
  <c r="O24" i="3"/>
  <c r="N24" i="3"/>
  <c r="O18" i="3"/>
  <c r="N18" i="3"/>
  <c r="O12" i="3"/>
  <c r="N10" i="3"/>
  <c r="N12" i="3" s="1"/>
  <c r="K27" i="4"/>
  <c r="O29" i="3" l="1"/>
  <c r="O45" i="3" s="1"/>
  <c r="O48" i="3" s="1"/>
  <c r="N29" i="3"/>
  <c r="N45" i="3" s="1"/>
  <c r="N48" i="3" l="1"/>
  <c r="P10" i="1"/>
  <c r="P46" i="1"/>
  <c r="P40" i="1"/>
  <c r="P39" i="1"/>
  <c r="P37" i="1"/>
  <c r="P36" i="1"/>
  <c r="P35" i="1"/>
  <c r="P34" i="1"/>
  <c r="P29" i="1"/>
  <c r="P28" i="1"/>
  <c r="P27" i="1"/>
  <c r="P26" i="1"/>
  <c r="P22" i="1"/>
  <c r="P20" i="1"/>
  <c r="P19" i="1"/>
  <c r="P17" i="1"/>
  <c r="P16" i="1"/>
  <c r="P15" i="1"/>
  <c r="P14" i="1"/>
  <c r="P12" i="1"/>
  <c r="P11" i="1"/>
  <c r="M30" i="1" l="1"/>
  <c r="N38" i="1"/>
  <c r="N41" i="1" s="1"/>
  <c r="N42" i="1" s="1"/>
  <c r="M38" i="1"/>
  <c r="M41" i="1" s="1"/>
  <c r="M42" i="1" s="1"/>
  <c r="L38" i="1"/>
  <c r="L41" i="1" s="1"/>
  <c r="L42" i="1" s="1"/>
  <c r="N30" i="1"/>
  <c r="N31" i="1" s="1"/>
  <c r="M31" i="1"/>
  <c r="L30" i="1"/>
  <c r="L31" i="1" s="1"/>
  <c r="N21" i="1"/>
  <c r="M21" i="1"/>
  <c r="L21" i="1"/>
  <c r="N18" i="1"/>
  <c r="M18" i="1"/>
  <c r="L18" i="1"/>
  <c r="N13" i="1"/>
  <c r="M13" i="1"/>
  <c r="L13" i="1"/>
  <c r="L23" i="1" s="1"/>
  <c r="J15" i="5"/>
  <c r="G15" i="5"/>
  <c r="N23" i="1" l="1"/>
  <c r="M23" i="1"/>
  <c r="M44" i="1" s="1"/>
  <c r="M48" i="1" s="1"/>
  <c r="N44" i="1"/>
  <c r="N48" i="1" s="1"/>
  <c r="L44" i="1"/>
  <c r="L48" i="1" s="1"/>
  <c r="I15" i="5" l="1"/>
  <c r="F15" i="5"/>
  <c r="M32" i="5"/>
  <c r="M31" i="5"/>
  <c r="M27" i="5"/>
  <c r="L27" i="5"/>
  <c r="M26" i="5"/>
  <c r="L26" i="5"/>
  <c r="M20" i="5"/>
  <c r="L20" i="5"/>
  <c r="M19" i="5"/>
  <c r="L19" i="5"/>
  <c r="M18" i="5"/>
  <c r="L18" i="5"/>
  <c r="M17" i="5"/>
  <c r="L17" i="5"/>
  <c r="M16" i="5"/>
  <c r="L16" i="5"/>
  <c r="M15" i="5"/>
  <c r="L15" i="5"/>
  <c r="M11" i="5"/>
  <c r="L11" i="5"/>
  <c r="L10" i="5"/>
  <c r="M10" i="5"/>
  <c r="M9" i="5"/>
  <c r="L9" i="5"/>
  <c r="J28" i="5"/>
  <c r="I28" i="5"/>
  <c r="I21" i="5"/>
  <c r="J21" i="5"/>
  <c r="J12" i="5"/>
  <c r="I12" i="5"/>
  <c r="I23" i="5" l="1"/>
  <c r="I33" i="5" s="1"/>
  <c r="J23" i="5"/>
  <c r="J33" i="5" s="1"/>
  <c r="Q20" i="3"/>
  <c r="R20" i="3" l="1"/>
  <c r="K24" i="3"/>
  <c r="R43" i="3"/>
  <c r="R38" i="3"/>
  <c r="Q34" i="3"/>
  <c r="Q28" i="3"/>
  <c r="R18" i="3"/>
  <c r="Q43" i="3"/>
  <c r="Q38" i="3"/>
  <c r="L43" i="3"/>
  <c r="K43" i="3"/>
  <c r="L38" i="3"/>
  <c r="K38" i="3"/>
  <c r="L34" i="3"/>
  <c r="K34" i="3"/>
  <c r="L28" i="3"/>
  <c r="K28" i="3"/>
  <c r="L24" i="3"/>
  <c r="L18" i="3"/>
  <c r="K18" i="3"/>
  <c r="M27" i="4"/>
  <c r="K23" i="4"/>
  <c r="M19" i="4"/>
  <c r="L19" i="4"/>
  <c r="K19" i="4"/>
  <c r="M18" i="4"/>
  <c r="L18" i="4"/>
  <c r="K18" i="4"/>
  <c r="M17" i="4"/>
  <c r="L17" i="4"/>
  <c r="K17" i="4"/>
  <c r="M14" i="4"/>
  <c r="L14" i="4"/>
  <c r="K14" i="4"/>
  <c r="I23" i="4"/>
  <c r="H23" i="4"/>
  <c r="I21" i="4"/>
  <c r="H21" i="4"/>
  <c r="G21" i="4"/>
  <c r="R46" i="1"/>
  <c r="R40" i="1"/>
  <c r="Q40" i="1"/>
  <c r="R39" i="1"/>
  <c r="Q39" i="1"/>
  <c r="R37" i="1"/>
  <c r="Q37" i="1"/>
  <c r="R36" i="1"/>
  <c r="Q36" i="1"/>
  <c r="R35" i="1"/>
  <c r="Q35" i="1"/>
  <c r="R34" i="1"/>
  <c r="Q34" i="1"/>
  <c r="R29" i="1"/>
  <c r="Q29" i="1"/>
  <c r="R28" i="1"/>
  <c r="Q28" i="1"/>
  <c r="R27" i="1"/>
  <c r="R30" i="1" s="1"/>
  <c r="Q27" i="1"/>
  <c r="R26" i="1"/>
  <c r="Q26" i="1"/>
  <c r="Q22" i="1"/>
  <c r="R22" i="1"/>
  <c r="R20" i="1"/>
  <c r="Q20" i="1"/>
  <c r="Q19" i="1"/>
  <c r="R19" i="1"/>
  <c r="R17" i="1"/>
  <c r="Q17" i="1"/>
  <c r="Q16" i="1"/>
  <c r="R16" i="1"/>
  <c r="R15" i="1"/>
  <c r="Q15" i="1"/>
  <c r="Q14" i="1"/>
  <c r="R14" i="1"/>
  <c r="R12" i="1"/>
  <c r="R11" i="1"/>
  <c r="R10" i="1"/>
  <c r="Q10" i="1"/>
  <c r="Q11" i="1"/>
  <c r="Q12" i="1"/>
  <c r="P38" i="1"/>
  <c r="P41" i="1" s="1"/>
  <c r="P42" i="1" s="1"/>
  <c r="J38" i="1"/>
  <c r="J41" i="1" s="1"/>
  <c r="J42" i="1" s="1"/>
  <c r="I38" i="1"/>
  <c r="I41" i="1" s="1"/>
  <c r="I42" i="1" s="1"/>
  <c r="H38" i="1"/>
  <c r="H41" i="1" s="1"/>
  <c r="H42" i="1" s="1"/>
  <c r="J30" i="1"/>
  <c r="J31" i="1" s="1"/>
  <c r="I30" i="1"/>
  <c r="I31" i="1" s="1"/>
  <c r="H30" i="1"/>
  <c r="H31" i="1" s="1"/>
  <c r="H21" i="1"/>
  <c r="J18" i="1"/>
  <c r="J21" i="1" s="1"/>
  <c r="I18" i="1"/>
  <c r="I21" i="1" s="1"/>
  <c r="H18" i="1"/>
  <c r="J13" i="1"/>
  <c r="J23" i="1" s="1"/>
  <c r="I13" i="1"/>
  <c r="I23" i="1" s="1"/>
  <c r="H13" i="1"/>
  <c r="L28" i="5"/>
  <c r="L12" i="5"/>
  <c r="M28" i="5"/>
  <c r="G28" i="5"/>
  <c r="F28" i="5"/>
  <c r="G21" i="5"/>
  <c r="F21" i="5"/>
  <c r="G12" i="5"/>
  <c r="F12" i="5"/>
  <c r="R24" i="3" l="1"/>
  <c r="R28" i="3"/>
  <c r="R34" i="3"/>
  <c r="Q13" i="1"/>
  <c r="P18" i="1"/>
  <c r="P21" i="1" s="1"/>
  <c r="R31" i="1"/>
  <c r="Q38" i="1"/>
  <c r="Q41" i="1" s="1"/>
  <c r="Q42" i="1" s="1"/>
  <c r="R38" i="1"/>
  <c r="R41" i="1" s="1"/>
  <c r="R42" i="1" s="1"/>
  <c r="M21" i="4"/>
  <c r="R13" i="1"/>
  <c r="R23" i="1" s="1"/>
  <c r="M12" i="5"/>
  <c r="Q24" i="3"/>
  <c r="Q18" i="3"/>
  <c r="K21" i="4"/>
  <c r="L21" i="4"/>
  <c r="Q30" i="1"/>
  <c r="Q31" i="1" s="1"/>
  <c r="H23" i="1"/>
  <c r="H44" i="1" s="1"/>
  <c r="R18" i="1"/>
  <c r="R21" i="1" s="1"/>
  <c r="Q18" i="1"/>
  <c r="Q21" i="1" s="1"/>
  <c r="I44" i="1"/>
  <c r="J44" i="1"/>
  <c r="P13" i="1"/>
  <c r="P23" i="1" s="1"/>
  <c r="M21" i="5"/>
  <c r="F23" i="5"/>
  <c r="F33" i="5" s="1"/>
  <c r="L21" i="5"/>
  <c r="L23" i="5" s="1"/>
  <c r="L33" i="5" s="1"/>
  <c r="G23" i="5"/>
  <c r="G33" i="5" s="1"/>
  <c r="H48" i="1" l="1"/>
  <c r="G12" i="4"/>
  <c r="G25" i="4" s="1"/>
  <c r="G29" i="4" s="1"/>
  <c r="Q23" i="1"/>
  <c r="H12" i="4"/>
  <c r="H25" i="4" s="1"/>
  <c r="H29" i="4" s="1"/>
  <c r="K10" i="3"/>
  <c r="Q44" i="1"/>
  <c r="Q48" i="1" s="1"/>
  <c r="M23" i="5"/>
  <c r="M33" i="5" s="1"/>
  <c r="R44" i="1"/>
  <c r="M12" i="4" s="1"/>
  <c r="J48" i="1"/>
  <c r="I12" i="4"/>
  <c r="I25" i="4" s="1"/>
  <c r="I29" i="4" s="1"/>
  <c r="L10" i="3"/>
  <c r="I48" i="1"/>
  <c r="L12" i="3" l="1"/>
  <c r="L29" i="3" s="1"/>
  <c r="L45" i="3" s="1"/>
  <c r="K12" i="3"/>
  <c r="K29" i="3" s="1"/>
  <c r="K45" i="3" s="1"/>
  <c r="R48" i="1"/>
  <c r="L12" i="4"/>
  <c r="C32" i="5"/>
  <c r="L32" i="5" s="1"/>
  <c r="F18" i="1"/>
  <c r="F21" i="1" s="1"/>
  <c r="K48" i="3" l="1"/>
  <c r="L48" i="3"/>
  <c r="F30" i="1"/>
  <c r="C24" i="2"/>
  <c r="C26" i="2" s="1"/>
  <c r="C13" i="1" l="1"/>
  <c r="F38" i="1"/>
  <c r="C38" i="1"/>
  <c r="I43" i="3" l="1"/>
  <c r="H43" i="3"/>
  <c r="I38" i="3"/>
  <c r="H38" i="3"/>
  <c r="I47" i="3" l="1"/>
  <c r="H47" i="3"/>
  <c r="Q47" i="3" l="1"/>
  <c r="R47" i="3"/>
  <c r="E23" i="4"/>
  <c r="M23" i="4" s="1"/>
  <c r="M25" i="4" s="1"/>
  <c r="M29" i="4" s="1"/>
  <c r="C41" i="1"/>
  <c r="C42" i="1" s="1"/>
  <c r="F41" i="1"/>
  <c r="F42" i="1" s="1"/>
  <c r="E38" i="1"/>
  <c r="E41" i="1" s="1"/>
  <c r="E42" i="1" s="1"/>
  <c r="C30" i="1"/>
  <c r="F31" i="1"/>
  <c r="E30" i="1"/>
  <c r="E31" i="1" s="1"/>
  <c r="C18" i="1"/>
  <c r="C21" i="1" s="1"/>
  <c r="C23" i="1" s="1"/>
  <c r="E18" i="1"/>
  <c r="E21" i="1" s="1"/>
  <c r="C31" i="1" l="1"/>
  <c r="P30" i="1"/>
  <c r="P31" i="1" s="1"/>
  <c r="P44" i="1" s="1"/>
  <c r="C44" i="1"/>
  <c r="F13" i="1"/>
  <c r="F23" i="1" s="1"/>
  <c r="E13" i="1"/>
  <c r="B24" i="2"/>
  <c r="D23" i="4" s="1"/>
  <c r="L23" i="4" s="1"/>
  <c r="L25" i="4" s="1"/>
  <c r="D28" i="5"/>
  <c r="C28" i="5"/>
  <c r="D21" i="5"/>
  <c r="C21" i="5"/>
  <c r="C12" i="5"/>
  <c r="D12" i="5"/>
  <c r="E23" i="1" l="1"/>
  <c r="E44" i="1" s="1"/>
  <c r="K12" i="4"/>
  <c r="K25" i="4" s="1"/>
  <c r="P48" i="1"/>
  <c r="B12" i="4"/>
  <c r="C48" i="1"/>
  <c r="C23" i="5"/>
  <c r="F44" i="1"/>
  <c r="F48" i="1" s="1"/>
  <c r="B26" i="2"/>
  <c r="D23" i="5"/>
  <c r="D33" i="5" s="1"/>
  <c r="I34" i="3"/>
  <c r="H34" i="3"/>
  <c r="I28" i="3"/>
  <c r="H28" i="3"/>
  <c r="H24" i="3"/>
  <c r="I24" i="3"/>
  <c r="I18" i="3"/>
  <c r="H18" i="3"/>
  <c r="E48" i="1" l="1"/>
  <c r="H10" i="3"/>
  <c r="Q10" i="3" s="1"/>
  <c r="D12" i="4"/>
  <c r="E12" i="4"/>
  <c r="C33" i="5"/>
  <c r="I10" i="3"/>
  <c r="I12" i="3" l="1"/>
  <c r="I29" i="3" s="1"/>
  <c r="I45" i="3" s="1"/>
  <c r="I48" i="3" s="1"/>
  <c r="R10" i="3"/>
  <c r="R12" i="3" s="1"/>
  <c r="R29" i="3" s="1"/>
  <c r="R45" i="3" s="1"/>
  <c r="R48" i="3" s="1"/>
  <c r="H12" i="3"/>
  <c r="H29" i="3" s="1"/>
  <c r="H45" i="3" s="1"/>
  <c r="Q12" i="3"/>
  <c r="Q29" i="3" s="1"/>
  <c r="Q45" i="3" s="1"/>
  <c r="Q48" i="3" s="1"/>
  <c r="C31" i="5"/>
  <c r="L31" i="5" s="1"/>
  <c r="D27" i="4"/>
  <c r="E21" i="4"/>
  <c r="E25" i="4" s="1"/>
  <c r="E29" i="4" s="1"/>
  <c r="B21" i="4"/>
  <c r="B25" i="4" s="1"/>
  <c r="H48" i="3" l="1"/>
  <c r="K29" i="4"/>
  <c r="L27" i="4"/>
  <c r="L29" i="4" s="1"/>
  <c r="D21" i="4"/>
  <c r="B29" i="4"/>
  <c r="D25" i="4" l="1"/>
  <c r="D29" i="4" s="1"/>
</calcChain>
</file>

<file path=xl/comments1.xml><?xml version="1.0" encoding="utf-8"?>
<comments xmlns="http://schemas.openxmlformats.org/spreadsheetml/2006/main">
  <authors>
    <author>Reid, Kevin</author>
  </authors>
  <commentList>
    <comment ref="C14" authorId="0">
      <text>
        <r>
          <rPr>
            <b/>
            <sz val="9"/>
            <color indexed="81"/>
            <rFont val="Tahoma"/>
            <family val="2"/>
          </rPr>
          <t>Reid, Kevin:</t>
        </r>
        <r>
          <rPr>
            <sz val="9"/>
            <color indexed="81"/>
            <rFont val="Tahoma"/>
            <family val="2"/>
          </rPr>
          <t xml:space="preserve">
Remove PSAB &amp; Unrealized SERP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>Reid, Kevin:</t>
        </r>
        <r>
          <rPr>
            <sz val="9"/>
            <color indexed="81"/>
            <rFont val="Tahoma"/>
            <family val="2"/>
          </rPr>
          <t xml:space="preserve">
= (114,248) IESO
= (6,567) OPEB Adj
= 4,589 SAP</t>
        </r>
      </text>
    </comment>
    <comment ref="E47" authorId="0">
      <text>
        <r>
          <rPr>
            <b/>
            <sz val="9"/>
            <color indexed="81"/>
            <rFont val="Tahoma"/>
            <family val="2"/>
          </rPr>
          <t>Reid, Kevin:</t>
        </r>
        <r>
          <rPr>
            <sz val="9"/>
            <color indexed="81"/>
            <rFont val="Tahoma"/>
            <family val="2"/>
          </rPr>
          <t xml:space="preserve">
Add to Acc Deficit at beginning of period</t>
        </r>
      </text>
    </comment>
  </commentList>
</comments>
</file>

<file path=xl/sharedStrings.xml><?xml version="1.0" encoding="utf-8"?>
<sst xmlns="http://schemas.openxmlformats.org/spreadsheetml/2006/main" count="222" uniqueCount="126">
  <si>
    <t>Independent Electricity System Operator</t>
  </si>
  <si>
    <r>
      <t xml:space="preserve"> Statement of Operations </t>
    </r>
    <r>
      <rPr>
        <b/>
        <i/>
        <sz val="16"/>
        <color rgb="FFFF0000"/>
        <rFont val="Times New Roman"/>
        <family val="1"/>
      </rPr>
      <t>and Accumulated Deficit</t>
    </r>
  </si>
  <si>
    <t>Budget</t>
  </si>
  <si>
    <t>Actual</t>
  </si>
  <si>
    <t>WHOLESALE MARKET OPERATIONS</t>
  </si>
  <si>
    <t>$</t>
  </si>
  <si>
    <t xml:space="preserve">    System fees</t>
  </si>
  <si>
    <t xml:space="preserve">    Interest and investment income </t>
  </si>
  <si>
    <t>Wholesale market operation revenues</t>
  </si>
  <si>
    <t>Wholesale market operations annual surplus</t>
  </si>
  <si>
    <t>MARKET SANCTIONS AND PAYMENT ADJUSTMENTS</t>
  </si>
  <si>
    <t>Market sanctions and payment adjustments annual surplus/(deficit)</t>
  </si>
  <si>
    <t>SMART METERING ENTITY</t>
  </si>
  <si>
    <t>Smart metering entity annual surplus/(deficit)</t>
  </si>
  <si>
    <t>ANNUAL SURPLUS</t>
  </si>
  <si>
    <t>ACCUMULATED DEFICIT FROM OPERATIONS, BEGINNING OF PERIOD</t>
  </si>
  <si>
    <t xml:space="preserve">ACCUMULATED DEFICIT FROM OPERATIONS, END OF PERIOD </t>
  </si>
  <si>
    <t xml:space="preserve">    Other revenue</t>
  </si>
  <si>
    <t xml:space="preserve">   IESO-OPA amalgamation expenses </t>
  </si>
  <si>
    <t xml:space="preserve">    Smart metering expenses </t>
  </si>
  <si>
    <t xml:space="preserve">    Compensation and benefits</t>
  </si>
  <si>
    <t xml:space="preserve">    Professional and consulting</t>
  </si>
  <si>
    <t xml:space="preserve">    Operating and administration</t>
  </si>
  <si>
    <t xml:space="preserve">    Wholesale market operating expenses</t>
  </si>
  <si>
    <t xml:space="preserve">    Amortization</t>
  </si>
  <si>
    <t xml:space="preserve">    Net interest</t>
  </si>
  <si>
    <t xml:space="preserve">   Wholesale market expenses </t>
  </si>
  <si>
    <t xml:space="preserve">    Customer education and market enforcement expenses</t>
  </si>
  <si>
    <t>Market sanctions and payment adjustments</t>
  </si>
  <si>
    <t>Smart metering charge</t>
  </si>
  <si>
    <t xml:space="preserve">    Smart metering operating expenses </t>
  </si>
  <si>
    <t xml:space="preserve">    Conservation Funds</t>
  </si>
  <si>
    <t xml:space="preserve"> Statements of Change in Net Debt</t>
  </si>
  <si>
    <t>ANNUAL SURPLUS/(DEFICIT)</t>
  </si>
  <si>
    <t>CHANGE IN NON-FINANCIAL ASSETS</t>
  </si>
  <si>
    <t xml:space="preserve">    Acquisition of tangible capital assets</t>
  </si>
  <si>
    <t xml:space="preserve">    Amortization of tangible capital assets</t>
  </si>
  <si>
    <t xml:space="preserve">    Change in prepaid expenses</t>
  </si>
  <si>
    <t>TOTAL CHANGE IN NON-FINANCIAL ASSETS</t>
  </si>
  <si>
    <t>NET REMEASUREMENT GAINS FOR THE PERIOD</t>
  </si>
  <si>
    <t>CHANGE IN NET DEBT</t>
  </si>
  <si>
    <t>NET DEBT, BEGINNING OF PERIOD</t>
  </si>
  <si>
    <t>NET DEBT, END OF PERIOD</t>
  </si>
  <si>
    <t>Notes:</t>
  </si>
  <si>
    <t xml:space="preserve">-  #s are directly from MMR and annual report </t>
  </si>
  <si>
    <t>-  #s have not been adjusted under PSAB, as applicable (i.e. Pension)</t>
  </si>
  <si>
    <t>-  note references to be updated</t>
  </si>
  <si>
    <t>-  title to be changed? (i.e. Statement of Operations)</t>
  </si>
  <si>
    <t>-  # from cash flow statement which includes "cashflow adjust" , however, balance sheet TCA does not include this adjustment--&gt; as a result, there will be a discrepancy.  Removed "cashflow adjust" value from #s on this statement</t>
  </si>
  <si>
    <t>Statements of Financial Position</t>
  </si>
  <si>
    <t>As at  (in thousands of Canadian dollars)</t>
  </si>
  <si>
    <t>December 31, 2014</t>
  </si>
  <si>
    <t>FINANCIAL ASSETS</t>
  </si>
  <si>
    <t>Cash and cash equivalents</t>
  </si>
  <si>
    <t>Accounts receivable</t>
  </si>
  <si>
    <t xml:space="preserve">Long-term investments </t>
  </si>
  <si>
    <t xml:space="preserve">  TOTAL FINANCIAL ASSETS</t>
  </si>
  <si>
    <t>LIABILITIES</t>
  </si>
  <si>
    <t>Accounts payable and accrued liabilities</t>
  </si>
  <si>
    <t xml:space="preserve">Accrued interest on debt </t>
  </si>
  <si>
    <t>Rebates due to market participants</t>
  </si>
  <si>
    <t xml:space="preserve">Debt </t>
  </si>
  <si>
    <t xml:space="preserve">Accrued pension liability </t>
  </si>
  <si>
    <t xml:space="preserve">Accrued liability for employee future benefits other than pension </t>
  </si>
  <si>
    <t xml:space="preserve">  TOTAL LIABILITIES</t>
  </si>
  <si>
    <t>NET DEBT</t>
  </si>
  <si>
    <t>NON-FINANCIAL ASSETS</t>
  </si>
  <si>
    <t xml:space="preserve">Net tangible capital assets </t>
  </si>
  <si>
    <t>Prepaid expenses</t>
  </si>
  <si>
    <t xml:space="preserve">  TOTAL NON-FINANCIAL ASSETS</t>
  </si>
  <si>
    <t xml:space="preserve">ACCUMULATED SURPLUS / (DEFICIT) </t>
  </si>
  <si>
    <t>Accumulated deficit from operations (Note 2)</t>
  </si>
  <si>
    <t>Accumulated remeasurement gains</t>
  </si>
  <si>
    <t>ACCUMULATED DEFICIT</t>
  </si>
  <si>
    <t xml:space="preserve"> Statement of Remeasurement Gains and Losses</t>
  </si>
  <si>
    <t>ACCUMULATED REMEASUREMENT GAINS / (LOSSES), BEGINNING OF PERIOD</t>
  </si>
  <si>
    <t>UNREALIZED GAINS / (LOSSES) ATTRIBUTABLE TO:</t>
  </si>
  <si>
    <t xml:space="preserve">     Foreign exchange - derivatives</t>
  </si>
  <si>
    <t xml:space="preserve">     Foreign exchange - other</t>
  </si>
  <si>
    <t xml:space="preserve">     Portfolio investments </t>
  </si>
  <si>
    <t>AMOUNTS RECLASSIFIED TO THE STATEMENT OF OPERATIONS:</t>
  </si>
  <si>
    <t xml:space="preserve">     Portfolio investments</t>
  </si>
  <si>
    <t xml:space="preserve"> </t>
  </si>
  <si>
    <t>ACCUMULATED REMEASUREMENT GAINS, END OF PERIOD</t>
  </si>
  <si>
    <t>.</t>
  </si>
  <si>
    <t>Statements of Cash Flows</t>
  </si>
  <si>
    <t>OPERATING TRANSACTIONS</t>
  </si>
  <si>
    <t>Change in accumulated surplus / (deficit)</t>
  </si>
  <si>
    <t xml:space="preserve">   Surplus / (deficit)</t>
  </si>
  <si>
    <t xml:space="preserve">   OPEB past service costs</t>
  </si>
  <si>
    <t>Changes in non-cash items</t>
  </si>
  <si>
    <t xml:space="preserve">   Amortization</t>
  </si>
  <si>
    <t xml:space="preserve">   Pension expense</t>
  </si>
  <si>
    <t xml:space="preserve">   Other employee future benefits expense</t>
  </si>
  <si>
    <t xml:space="preserve">   Change in fair value of long-term investments</t>
  </si>
  <si>
    <t>Changes in non-cash balances related to operations:</t>
  </si>
  <si>
    <t xml:space="preserve">  Change in accounts payable and accrued liabilities</t>
  </si>
  <si>
    <t xml:space="preserve">  Change in accounts receivable</t>
  </si>
  <si>
    <t xml:space="preserve">  Change in rebates due to market participants</t>
  </si>
  <si>
    <t xml:space="preserve">  Change in prepaid expenses</t>
  </si>
  <si>
    <t>Other:</t>
  </si>
  <si>
    <t xml:space="preserve">  Contribution to pension fund</t>
  </si>
  <si>
    <t xml:space="preserve">  Payment of employee future benefits</t>
  </si>
  <si>
    <t>Cash provided by (applied to) operating transactions</t>
  </si>
  <si>
    <t>CAPITAL TRANSACTIONS</t>
  </si>
  <si>
    <t>Acquisition of tangible capital assets</t>
  </si>
  <si>
    <t>Change in accounts payable &amp; accrued liabilities</t>
  </si>
  <si>
    <t>Cash applied to capital transactions</t>
  </si>
  <si>
    <t>INVESTING TRANSACTIONS</t>
  </si>
  <si>
    <t>Purchase of long-term investments</t>
  </si>
  <si>
    <t>Cash applied to investing transactions</t>
  </si>
  <si>
    <t>FINANCING TRANSACTIONS</t>
  </si>
  <si>
    <t>Issue/(retire) debt</t>
  </si>
  <si>
    <t>Cash provided by (applied to) financing transactions</t>
  </si>
  <si>
    <t>INCREASE IN CASH AND CASH EQUIVALENTS</t>
  </si>
  <si>
    <t>CASH AND CASH EQUIVALENTS - BEGINNING OF PERIOD</t>
  </si>
  <si>
    <t xml:space="preserve">   Unrealized foreign exchange gains for the period </t>
  </si>
  <si>
    <t>CASH AND CASH EQUIVALENTS - END OF PERIOD</t>
  </si>
  <si>
    <t>For the quarter ended June 30 (in thousands of Canadian dollars)</t>
  </si>
  <si>
    <t xml:space="preserve">    Change in accrued liability for employee future benefits other than pension</t>
  </si>
  <si>
    <t>September 30, 2015</t>
  </si>
  <si>
    <t>For the quarter ended September 30 (in thousands of Canadian dollars)</t>
  </si>
  <si>
    <t>Consolidated</t>
  </si>
  <si>
    <t>Lawson</t>
  </si>
  <si>
    <t>SAP</t>
  </si>
  <si>
    <t>SAP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</si>
</sst>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#,##0;\(#,##0\)"/>
    <numFmt numFmtId="168" formatCode="#,##0.00000;\(#,##0.00000\)"/>
    <numFmt numFmtId="169" formatCode="_(* #,##0.00000_);_(* \(#,##0.00000\);_(* &quot;-&quot;??_);_(@_)"/>
    <numFmt numFmtId="170" formatCode="_(* #,##0_);_(* \(#,##0\);_(* &quot;-&quot;_);_(@_)"/>
    <numFmt numFmtId="171" formatCode="_(* #,##0.0_);_(* \(#,##0.0\);_(* &quot;-&quot;?_);_(@_)"/>
    <numFmt numFmtId="172" formatCode="_(* #,##0.0000_);_(* \(#,##0.0000\);_(* &quot;-&quot;??_);_(@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i/>
      <sz val="16"/>
      <name val="Times New Roman"/>
      <family val="1"/>
    </font>
    <font>
      <sz val="11"/>
      <name val="Arial"/>
      <family val="2"/>
    </font>
    <font>
      <b/>
      <i/>
      <sz val="16"/>
      <color rgb="FFFF0000"/>
      <name val="Times New Roman"/>
      <family val="1"/>
    </font>
    <font>
      <b/>
      <i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.5"/>
      <name val="Times New Roman"/>
      <family val="1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  <font>
      <sz val="10.5"/>
      <name val="Calibri"/>
      <family val="2"/>
      <scheme val="minor"/>
    </font>
    <font>
      <sz val="10.5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indexed="53"/>
      <name val="Arial"/>
      <family val="2"/>
    </font>
    <font>
      <sz val="10"/>
      <color indexed="53"/>
      <name val="Arial"/>
      <family val="2"/>
    </font>
    <font>
      <b/>
      <u/>
      <sz val="12"/>
      <name val="Times New Roman"/>
      <family val="1"/>
    </font>
    <font>
      <b/>
      <sz val="12"/>
      <name val="Arial"/>
      <family val="2"/>
    </font>
    <font>
      <strike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</cellStyleXfs>
  <cellXfs count="247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Border="1" applyAlignment="1">
      <alignment horizontal="center"/>
    </xf>
    <xf numFmtId="0" fontId="3" fillId="0" borderId="0" xfId="0" applyFont="1" applyFill="1"/>
    <xf numFmtId="165" fontId="8" fillId="0" borderId="0" xfId="1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/>
    </xf>
    <xf numFmtId="0" fontId="8" fillId="0" borderId="1" xfId="0" quotePrefix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 wrapText="1"/>
    </xf>
    <xf numFmtId="167" fontId="9" fillId="0" borderId="0" xfId="0" applyNumberFormat="1" applyFont="1" applyFill="1" applyBorder="1" applyAlignment="1">
      <alignment horizontal="left"/>
    </xf>
    <xf numFmtId="167" fontId="10" fillId="0" borderId="0" xfId="1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/>
    <xf numFmtId="167" fontId="3" fillId="0" borderId="0" xfId="0" quotePrefix="1" applyNumberFormat="1" applyFont="1" applyFill="1" applyBorder="1"/>
    <xf numFmtId="167" fontId="3" fillId="0" borderId="0" xfId="2" quotePrefix="1" applyNumberFormat="1" applyFont="1" applyFill="1" applyBorder="1"/>
    <xf numFmtId="167" fontId="10" fillId="0" borderId="0" xfId="0" applyNumberFormat="1" applyFont="1" applyFill="1" applyBorder="1" applyAlignment="1">
      <alignment horizontal="center"/>
    </xf>
    <xf numFmtId="168" fontId="10" fillId="0" borderId="0" xfId="1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7" fontId="9" fillId="0" borderId="0" xfId="0" applyNumberFormat="1" applyFont="1" applyFill="1" applyBorder="1"/>
    <xf numFmtId="167" fontId="9" fillId="0" borderId="0" xfId="1" applyNumberFormat="1" applyFont="1" applyFill="1" applyBorder="1"/>
    <xf numFmtId="168" fontId="9" fillId="0" borderId="0" xfId="1" applyNumberFormat="1" applyFont="1" applyFill="1" applyBorder="1"/>
    <xf numFmtId="167" fontId="3" fillId="0" borderId="0" xfId="1" applyNumberFormat="1" applyFont="1" applyFill="1" applyBorder="1"/>
    <xf numFmtId="168" fontId="9" fillId="0" borderId="0" xfId="0" applyNumberFormat="1" applyFont="1" applyFill="1" applyBorder="1"/>
    <xf numFmtId="167" fontId="9" fillId="0" borderId="3" xfId="0" applyNumberFormat="1" applyFont="1" applyFill="1" applyBorder="1"/>
    <xf numFmtId="0" fontId="11" fillId="0" borderId="0" xfId="0" applyFont="1" applyFill="1" applyBorder="1" applyAlignment="1"/>
    <xf numFmtId="166" fontId="3" fillId="0" borderId="0" xfId="0" applyNumberFormat="1" applyFont="1" applyFill="1" applyBorder="1" applyAlignment="1"/>
    <xf numFmtId="164" fontId="3" fillId="0" borderId="0" xfId="1" applyNumberFormat="1" applyFont="1" applyFill="1" applyBorder="1" applyAlignment="1"/>
    <xf numFmtId="166" fontId="3" fillId="0" borderId="0" xfId="1" applyNumberFormat="1" applyFont="1" applyFill="1"/>
    <xf numFmtId="167" fontId="10" fillId="0" borderId="0" xfId="0" applyNumberFormat="1" applyFont="1" applyFill="1" applyBorder="1"/>
    <xf numFmtId="167" fontId="10" fillId="0" borderId="0" xfId="0" quotePrefix="1" applyNumberFormat="1" applyFont="1" applyFill="1" applyBorder="1"/>
    <xf numFmtId="167" fontId="10" fillId="0" borderId="0" xfId="0" applyNumberFormat="1" applyFont="1" applyFill="1" applyBorder="1" applyAlignment="1">
      <alignment horizontal="right" wrapText="1"/>
    </xf>
    <xf numFmtId="167" fontId="9" fillId="0" borderId="0" xfId="0" quotePrefix="1" applyNumberFormat="1" applyFont="1" applyFill="1" applyBorder="1"/>
    <xf numFmtId="167" fontId="3" fillId="0" borderId="0" xfId="1" applyNumberFormat="1" applyFont="1" applyFill="1" applyBorder="1" applyAlignment="1">
      <alignment horizontal="right" wrapText="1"/>
    </xf>
    <xf numFmtId="166" fontId="10" fillId="0" borderId="0" xfId="1" applyNumberFormat="1" applyFont="1" applyFill="1" applyBorder="1" applyAlignment="1">
      <alignment horizontal="right" wrapText="1"/>
    </xf>
    <xf numFmtId="166" fontId="3" fillId="0" borderId="0" xfId="1" applyNumberFormat="1" applyFont="1" applyFill="1" applyBorder="1" applyAlignment="1">
      <alignment horizontal="right" wrapText="1"/>
    </xf>
    <xf numFmtId="0" fontId="8" fillId="0" borderId="0" xfId="0" quotePrefix="1" applyFont="1" applyFill="1" applyBorder="1" applyAlignment="1">
      <alignment horizontal="right"/>
    </xf>
    <xf numFmtId="167" fontId="9" fillId="0" borderId="0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14" fillId="0" borderId="0" xfId="0" applyFont="1"/>
    <xf numFmtId="164" fontId="8" fillId="0" borderId="0" xfId="1" applyNumberFormat="1" applyFont="1" applyFill="1" applyBorder="1" applyAlignment="1">
      <alignment horizontal="center" wrapText="1"/>
    </xf>
    <xf numFmtId="164" fontId="10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Border="1"/>
    <xf numFmtId="166" fontId="9" fillId="0" borderId="0" xfId="0" applyNumberFormat="1" applyFont="1" applyFill="1" applyBorder="1"/>
    <xf numFmtId="166" fontId="9" fillId="0" borderId="1" xfId="1" applyNumberFormat="1" applyFont="1" applyFill="1" applyBorder="1" applyAlignment="1">
      <alignment horizontal="right" wrapText="1"/>
    </xf>
    <xf numFmtId="0" fontId="10" fillId="0" borderId="0" xfId="0" applyFont="1"/>
    <xf numFmtId="166" fontId="3" fillId="0" borderId="0" xfId="0" applyNumberFormat="1" applyFont="1" applyFill="1" applyBorder="1"/>
    <xf numFmtId="169" fontId="10" fillId="0" borderId="0" xfId="1" applyNumberFormat="1" applyFont="1" applyFill="1" applyBorder="1" applyAlignment="1">
      <alignment horizontal="right" wrapText="1"/>
    </xf>
    <xf numFmtId="166" fontId="3" fillId="0" borderId="0" xfId="1" applyNumberFormat="1" applyFont="1" applyFill="1" applyBorder="1"/>
    <xf numFmtId="165" fontId="9" fillId="0" borderId="2" xfId="1" applyNumberFormat="1" applyFont="1" applyFill="1" applyBorder="1" applyAlignment="1"/>
    <xf numFmtId="166" fontId="9" fillId="0" borderId="2" xfId="1" applyNumberFormat="1" applyFont="1" applyFill="1" applyBorder="1"/>
    <xf numFmtId="166" fontId="10" fillId="0" borderId="0" xfId="1" applyNumberFormat="1" applyFont="1" applyFill="1" applyBorder="1"/>
    <xf numFmtId="166" fontId="3" fillId="0" borderId="0" xfId="1" applyNumberFormat="1" applyFont="1"/>
    <xf numFmtId="165" fontId="9" fillId="0" borderId="0" xfId="1" applyNumberFormat="1" applyFont="1" applyFill="1" applyBorder="1" applyAlignment="1"/>
    <xf numFmtId="166" fontId="9" fillId="0" borderId="2" xfId="0" applyNumberFormat="1" applyFont="1" applyFill="1" applyBorder="1"/>
    <xf numFmtId="166" fontId="5" fillId="0" borderId="0" xfId="1" applyNumberFormat="1" applyFont="1" applyFill="1" applyBorder="1"/>
    <xf numFmtId="166" fontId="10" fillId="0" borderId="0" xfId="0" applyNumberFormat="1" applyFont="1" applyFill="1" applyBorder="1"/>
    <xf numFmtId="166" fontId="9" fillId="0" borderId="3" xfId="0" applyNumberFormat="1" applyFont="1" applyFill="1" applyBorder="1"/>
    <xf numFmtId="166" fontId="9" fillId="0" borderId="3" xfId="1" applyNumberFormat="1" applyFont="1" applyFill="1" applyBorder="1"/>
    <xf numFmtId="0" fontId="3" fillId="0" borderId="0" xfId="0" applyFont="1" applyAlignment="1">
      <alignment horizontal="right"/>
    </xf>
    <xf numFmtId="166" fontId="0" fillId="0" borderId="0" xfId="1" applyNumberFormat="1" applyFont="1" applyFill="1"/>
    <xf numFmtId="170" fontId="3" fillId="0" borderId="0" xfId="0" applyNumberFormat="1" applyFont="1" applyFill="1"/>
    <xf numFmtId="170" fontId="3" fillId="0" borderId="0" xfId="0" applyNumberFormat="1" applyFont="1"/>
    <xf numFmtId="0" fontId="3" fillId="0" borderId="0" xfId="0" quotePrefix="1" applyFont="1" applyAlignment="1">
      <alignment horizontal="right"/>
    </xf>
    <xf numFmtId="169" fontId="3" fillId="0" borderId="0" xfId="1" applyNumberFormat="1" applyFont="1" applyFill="1"/>
    <xf numFmtId="43" fontId="3" fillId="0" borderId="0" xfId="0" applyNumberFormat="1" applyFont="1"/>
    <xf numFmtId="166" fontId="3" fillId="0" borderId="0" xfId="1" quotePrefix="1" applyNumberFormat="1" applyFont="1" applyFill="1" applyBorder="1" applyAlignment="1">
      <alignment horizontal="right" wrapText="1"/>
    </xf>
    <xf numFmtId="166" fontId="3" fillId="0" borderId="0" xfId="1" applyNumberFormat="1" applyFont="1" applyFill="1" applyBorder="1" applyAlignment="1">
      <alignment horizontal="center"/>
    </xf>
    <xf numFmtId="0" fontId="15" fillId="2" borderId="0" xfId="0" applyFont="1" applyFill="1" applyBorder="1" applyAlignment="1"/>
    <xf numFmtId="165" fontId="16" fillId="0" borderId="0" xfId="1" applyNumberFormat="1" applyFont="1" applyFill="1" applyBorder="1" applyAlignment="1"/>
    <xf numFmtId="165" fontId="16" fillId="0" borderId="0" xfId="1" applyNumberFormat="1" applyFont="1" applyBorder="1" applyAlignment="1"/>
    <xf numFmtId="0" fontId="15" fillId="2" borderId="0" xfId="0" quotePrefix="1" applyFont="1" applyFill="1" applyBorder="1" applyAlignment="1"/>
    <xf numFmtId="0" fontId="13" fillId="3" borderId="0" xfId="0" quotePrefix="1" applyFont="1" applyFill="1" applyAlignment="1">
      <alignment wrapText="1"/>
    </xf>
    <xf numFmtId="0" fontId="16" fillId="0" borderId="0" xfId="0" quotePrefix="1" applyFont="1" applyFill="1" applyBorder="1" applyAlignment="1"/>
    <xf numFmtId="0" fontId="16" fillId="0" borderId="0" xfId="0" applyFont="1" applyFill="1" applyBorder="1" applyAlignment="1"/>
    <xf numFmtId="0" fontId="8" fillId="0" borderId="1" xfId="0" quotePrefix="1" applyFont="1" applyFill="1" applyBorder="1" applyAlignment="1">
      <alignment horizontal="left"/>
    </xf>
    <xf numFmtId="0" fontId="17" fillId="0" borderId="1" xfId="0" quotePrefix="1" applyFont="1" applyFill="1" applyBorder="1" applyAlignment="1"/>
    <xf numFmtId="0" fontId="17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9" fillId="0" borderId="0" xfId="0" quotePrefix="1" applyFont="1" applyFill="1" applyBorder="1" applyAlignment="1"/>
    <xf numFmtId="0" fontId="9" fillId="0" borderId="0" xfId="0" quotePrefix="1" applyFont="1" applyFill="1" applyBorder="1" applyAlignment="1">
      <alignment horizontal="left"/>
    </xf>
    <xf numFmtId="0" fontId="19" fillId="0" borderId="0" xfId="0" applyFont="1" applyFill="1" applyBorder="1" applyAlignment="1"/>
    <xf numFmtId="0" fontId="20" fillId="0" borderId="0" xfId="0" quotePrefix="1" applyFont="1" applyFill="1" applyBorder="1" applyAlignment="1"/>
    <xf numFmtId="165" fontId="3" fillId="0" borderId="0" xfId="1" quotePrefix="1" applyNumberFormat="1" applyFont="1" applyFill="1" applyBorder="1" applyAlignment="1"/>
    <xf numFmtId="0" fontId="20" fillId="0" borderId="0" xfId="0" applyFont="1" applyFill="1" applyBorder="1" applyAlignment="1"/>
    <xf numFmtId="165" fontId="10" fillId="0" borderId="0" xfId="1" quotePrefix="1" applyNumberFormat="1" applyFont="1" applyFill="1" applyBorder="1" applyAlignment="1"/>
    <xf numFmtId="165" fontId="9" fillId="0" borderId="2" xfId="1" quotePrefix="1" applyNumberFormat="1" applyFont="1" applyFill="1" applyBorder="1" applyAlignment="1"/>
    <xf numFmtId="0" fontId="9" fillId="0" borderId="0" xfId="0" applyFont="1" applyFill="1" applyBorder="1" applyAlignment="1"/>
    <xf numFmtId="165" fontId="9" fillId="0" borderId="0" xfId="1" quotePrefix="1" applyNumberFormat="1" applyFont="1" applyFill="1" applyBorder="1" applyAlignment="1"/>
    <xf numFmtId="165" fontId="3" fillId="0" borderId="0" xfId="1" applyNumberFormat="1" applyFont="1" applyFill="1" applyBorder="1" applyAlignment="1"/>
    <xf numFmtId="165" fontId="10" fillId="0" borderId="0" xfId="1" applyNumberFormat="1" applyFont="1" applyFill="1" applyBorder="1" applyAlignment="1"/>
    <xf numFmtId="166" fontId="9" fillId="0" borderId="0" xfId="1" applyNumberFormat="1" applyFont="1" applyFill="1" applyBorder="1" applyAlignment="1">
      <alignment horizontal="center"/>
    </xf>
    <xf numFmtId="165" fontId="9" fillId="0" borderId="3" xfId="1" quotePrefix="1" applyNumberFormat="1" applyFont="1" applyFill="1" applyBorder="1" applyAlignment="1"/>
    <xf numFmtId="166" fontId="10" fillId="0" borderId="0" xfId="1" applyNumberFormat="1" applyFont="1" applyFill="1" applyBorder="1" applyAlignment="1"/>
    <xf numFmtId="0" fontId="3" fillId="0" borderId="0" xfId="0" applyFont="1" applyFill="1" applyBorder="1" applyAlignment="1"/>
    <xf numFmtId="170" fontId="3" fillId="0" borderId="0" xfId="0" applyNumberFormat="1" applyFont="1" applyFill="1" applyBorder="1"/>
    <xf numFmtId="0" fontId="10" fillId="0" borderId="3" xfId="0" applyFont="1" applyBorder="1"/>
    <xf numFmtId="170" fontId="9" fillId="0" borderId="0" xfId="0" applyNumberFormat="1" applyFont="1" applyFill="1" applyBorder="1"/>
    <xf numFmtId="0" fontId="9" fillId="0" borderId="3" xfId="0" applyFont="1" applyBorder="1"/>
    <xf numFmtId="166" fontId="3" fillId="0" borderId="0" xfId="1" applyNumberFormat="1" applyBorder="1"/>
    <xf numFmtId="170" fontId="0" fillId="0" borderId="0" xfId="1" applyNumberFormat="1" applyFont="1"/>
    <xf numFmtId="164" fontId="3" fillId="0" borderId="0" xfId="1" applyFont="1" applyFill="1"/>
    <xf numFmtId="164" fontId="3" fillId="0" borderId="0" xfId="1" applyFont="1"/>
    <xf numFmtId="165" fontId="4" fillId="0" borderId="0" xfId="1" applyNumberFormat="1" applyFont="1" applyFill="1" applyAlignment="1">
      <alignment horizontal="center"/>
    </xf>
    <xf numFmtId="166" fontId="20" fillId="0" borderId="0" xfId="1" applyNumberFormat="1" applyFont="1" applyFill="1"/>
    <xf numFmtId="0" fontId="2" fillId="0" borderId="0" xfId="0" applyFont="1" applyFill="1" applyBorder="1"/>
    <xf numFmtId="171" fontId="17" fillId="0" borderId="0" xfId="0" applyNumberFormat="1" applyFont="1" applyFill="1" applyBorder="1"/>
    <xf numFmtId="0" fontId="24" fillId="0" borderId="0" xfId="0" applyFont="1" applyFill="1" applyBorder="1"/>
    <xf numFmtId="0" fontId="2" fillId="0" borderId="0" xfId="0" quotePrefix="1" applyFont="1" applyFill="1" applyBorder="1"/>
    <xf numFmtId="0" fontId="9" fillId="0" borderId="0" xfId="0" quotePrefix="1" applyFont="1" applyFill="1" applyBorder="1"/>
    <xf numFmtId="171" fontId="19" fillId="0" borderId="0" xfId="0" applyNumberFormat="1" applyFont="1" applyFill="1" applyBorder="1"/>
    <xf numFmtId="166" fontId="19" fillId="0" borderId="0" xfId="1" applyNumberFormat="1" applyFont="1" applyFill="1" applyBorder="1"/>
    <xf numFmtId="0" fontId="9" fillId="0" borderId="0" xfId="0" applyFont="1" applyFill="1" applyBorder="1"/>
    <xf numFmtId="0" fontId="3" fillId="0" borderId="0" xfId="0" quotePrefix="1" applyFont="1" applyFill="1" applyBorder="1"/>
    <xf numFmtId="0" fontId="5" fillId="0" borderId="0" xfId="0" quotePrefix="1" applyFont="1" applyFill="1" applyBorder="1"/>
    <xf numFmtId="0" fontId="20" fillId="0" borderId="0" xfId="0" applyFont="1" applyFill="1"/>
    <xf numFmtId="0" fontId="20" fillId="0" borderId="2" xfId="0" applyFont="1" applyFill="1" applyBorder="1"/>
    <xf numFmtId="0" fontId="3" fillId="0" borderId="2" xfId="0" quotePrefix="1" applyFont="1" applyFill="1" applyBorder="1"/>
    <xf numFmtId="0" fontId="3" fillId="0" borderId="2" xfId="0" applyFont="1" applyFill="1" applyBorder="1"/>
    <xf numFmtId="169" fontId="3" fillId="0" borderId="0" xfId="1" applyNumberFormat="1" applyFont="1" applyFill="1" applyBorder="1"/>
    <xf numFmtId="0" fontId="25" fillId="0" borderId="0" xfId="0" applyFont="1" applyFill="1" applyBorder="1"/>
    <xf numFmtId="0" fontId="25" fillId="0" borderId="0" xfId="0" quotePrefix="1" applyFont="1" applyFill="1" applyBorder="1"/>
    <xf numFmtId="0" fontId="9" fillId="0" borderId="2" xfId="0" quotePrefix="1" applyFont="1" applyFill="1" applyBorder="1"/>
    <xf numFmtId="0" fontId="5" fillId="0" borderId="2" xfId="0" applyFont="1" applyFill="1" applyBorder="1"/>
    <xf numFmtId="0" fontId="19" fillId="0" borderId="0" xfId="0" applyFont="1" applyFill="1" applyBorder="1"/>
    <xf numFmtId="0" fontId="10" fillId="0" borderId="0" xfId="0" applyFont="1" applyFill="1" applyBorder="1"/>
    <xf numFmtId="0" fontId="9" fillId="0" borderId="2" xfId="0" applyFont="1" applyFill="1" applyBorder="1"/>
    <xf numFmtId="171" fontId="5" fillId="0" borderId="0" xfId="0" applyNumberFormat="1" applyFont="1" applyFill="1" applyBorder="1"/>
    <xf numFmtId="0" fontId="9" fillId="0" borderId="3" xfId="0" applyFont="1" applyFill="1" applyBorder="1"/>
    <xf numFmtId="0" fontId="5" fillId="0" borderId="3" xfId="0" applyFont="1" applyFill="1" applyBorder="1"/>
    <xf numFmtId="171" fontId="5" fillId="0" borderId="3" xfId="0" applyNumberFormat="1" applyFont="1" applyFill="1" applyBorder="1"/>
    <xf numFmtId="0" fontId="17" fillId="0" borderId="0" xfId="0" applyFont="1" applyFill="1" applyBorder="1"/>
    <xf numFmtId="169" fontId="17" fillId="0" borderId="0" xfId="1" applyNumberFormat="1" applyFont="1" applyFill="1"/>
    <xf numFmtId="166" fontId="17" fillId="0" borderId="0" xfId="1" applyNumberFormat="1" applyFont="1" applyFill="1"/>
    <xf numFmtId="0" fontId="0" fillId="0" borderId="0" xfId="0" applyFill="1"/>
    <xf numFmtId="0" fontId="2" fillId="0" borderId="0" xfId="0" applyFont="1" applyFill="1"/>
    <xf numFmtId="166" fontId="5" fillId="0" borderId="0" xfId="1" applyNumberFormat="1" applyFont="1" applyFill="1"/>
    <xf numFmtId="169" fontId="3" fillId="0" borderId="0" xfId="1" applyNumberFormat="1" applyFont="1" applyFill="1" applyBorder="1" applyAlignment="1">
      <alignment horizontal="right" wrapText="1"/>
    </xf>
    <xf numFmtId="165" fontId="23" fillId="0" borderId="0" xfId="1" applyNumberFormat="1" applyFont="1" applyFill="1" applyBorder="1" applyAlignment="1"/>
    <xf numFmtId="165" fontId="4" fillId="0" borderId="0" xfId="1" applyNumberFormat="1" applyFont="1" applyFill="1" applyBorder="1" applyAlignment="1">
      <alignment horizontal="center"/>
    </xf>
    <xf numFmtId="166" fontId="10" fillId="0" borderId="0" xfId="0" applyNumberFormat="1" applyFont="1"/>
    <xf numFmtId="166" fontId="20" fillId="0" borderId="0" xfId="0" applyNumberFormat="1" applyFont="1" applyFill="1" applyBorder="1" applyAlignment="1"/>
    <xf numFmtId="166" fontId="9" fillId="0" borderId="0" xfId="1" applyNumberFormat="1" applyFont="1" applyFill="1" applyBorder="1"/>
    <xf numFmtId="164" fontId="20" fillId="0" borderId="0" xfId="1" applyFont="1" applyFill="1" applyBorder="1" applyAlignment="1"/>
    <xf numFmtId="164" fontId="19" fillId="0" borderId="0" xfId="1" applyFont="1" applyFill="1" applyBorder="1" applyAlignment="1"/>
    <xf numFmtId="0" fontId="3" fillId="0" borderId="0" xfId="0" quotePrefix="1" applyFont="1" applyFill="1"/>
    <xf numFmtId="0" fontId="20" fillId="0" borderId="0" xfId="0" quotePrefix="1" applyFont="1" applyFill="1"/>
    <xf numFmtId="165" fontId="4" fillId="0" borderId="0" xfId="1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horizontal="center" wrapText="1"/>
    </xf>
    <xf numFmtId="165" fontId="4" fillId="0" borderId="0" xfId="1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/>
    <xf numFmtId="166" fontId="3" fillId="4" borderId="0" xfId="1" applyNumberFormat="1" applyFont="1" applyFill="1" applyBorder="1"/>
    <xf numFmtId="166" fontId="9" fillId="4" borderId="3" xfId="1" applyNumberFormat="1" applyFont="1" applyFill="1" applyBorder="1"/>
    <xf numFmtId="166" fontId="3" fillId="4" borderId="0" xfId="1" applyNumberFormat="1" applyFont="1" applyFill="1"/>
    <xf numFmtId="166" fontId="3" fillId="4" borderId="0" xfId="1" quotePrefix="1" applyNumberFormat="1" applyFont="1" applyFill="1"/>
    <xf numFmtId="166" fontId="9" fillId="4" borderId="2" xfId="1" applyNumberFormat="1" applyFont="1" applyFill="1" applyBorder="1" applyAlignment="1">
      <alignment horizontal="center"/>
    </xf>
    <xf numFmtId="166" fontId="9" fillId="4" borderId="0" xfId="1" applyNumberFormat="1" applyFont="1" applyFill="1" applyBorder="1" applyAlignment="1">
      <alignment horizontal="center"/>
    </xf>
    <xf numFmtId="166" fontId="3" fillId="4" borderId="0" xfId="1" applyNumberFormat="1" applyFont="1" applyFill="1" applyBorder="1" applyAlignment="1">
      <alignment horizontal="center"/>
    </xf>
    <xf numFmtId="166" fontId="3" fillId="4" borderId="0" xfId="1" applyNumberFormat="1" applyFont="1" applyFill="1" applyBorder="1" applyAlignment="1"/>
    <xf numFmtId="0" fontId="10" fillId="0" borderId="0" xfId="0" applyFont="1" applyFill="1" applyBorder="1" applyAlignment="1"/>
    <xf numFmtId="166" fontId="9" fillId="0" borderId="0" xfId="1" applyNumberFormat="1" applyFont="1" applyFill="1" applyBorder="1" applyAlignment="1">
      <alignment horizontal="right" wrapText="1"/>
    </xf>
    <xf numFmtId="0" fontId="17" fillId="0" borderId="0" xfId="0" applyFont="1" applyFill="1"/>
    <xf numFmtId="171" fontId="17" fillId="0" borderId="0" xfId="0" applyNumberFormat="1" applyFont="1" applyFill="1"/>
    <xf numFmtId="164" fontId="3" fillId="0" borderId="0" xfId="1" applyFont="1" applyFill="1" applyBorder="1"/>
    <xf numFmtId="0" fontId="8" fillId="4" borderId="1" xfId="0" quotePrefix="1" applyFont="1" applyFill="1" applyBorder="1" applyAlignment="1">
      <alignment horizontal="right"/>
    </xf>
    <xf numFmtId="164" fontId="10" fillId="4" borderId="0" xfId="1" applyNumberFormat="1" applyFont="1" applyFill="1" applyBorder="1" applyAlignment="1">
      <alignment horizontal="right" wrapText="1"/>
    </xf>
    <xf numFmtId="166" fontId="19" fillId="4" borderId="0" xfId="1" applyNumberFormat="1" applyFont="1" applyFill="1" applyBorder="1"/>
    <xf numFmtId="166" fontId="3" fillId="4" borderId="2" xfId="1" applyNumberFormat="1" applyFont="1" applyFill="1" applyBorder="1"/>
    <xf numFmtId="169" fontId="3" fillId="4" borderId="0" xfId="1" applyNumberFormat="1" applyFont="1" applyFill="1" applyBorder="1"/>
    <xf numFmtId="166" fontId="3" fillId="4" borderId="2" xfId="1" applyNumberFormat="1" applyFont="1" applyFill="1" applyBorder="1" applyAlignment="1">
      <alignment horizontal="center"/>
    </xf>
    <xf numFmtId="172" fontId="3" fillId="4" borderId="0" xfId="1" applyNumberFormat="1" applyFont="1" applyFill="1" applyBorder="1"/>
    <xf numFmtId="166" fontId="3" fillId="4" borderId="1" xfId="1" applyNumberFormat="1" applyFont="1" applyFill="1" applyBorder="1" applyAlignment="1">
      <alignment horizontal="center"/>
    </xf>
    <xf numFmtId="172" fontId="19" fillId="4" borderId="0" xfId="1" applyNumberFormat="1" applyFont="1" applyFill="1" applyBorder="1"/>
    <xf numFmtId="166" fontId="5" fillId="4" borderId="0" xfId="1" applyNumberFormat="1" applyFont="1" applyFill="1" applyBorder="1"/>
    <xf numFmtId="166" fontId="9" fillId="4" borderId="3" xfId="1" applyNumberFormat="1" applyFont="1" applyFill="1" applyBorder="1" applyAlignment="1">
      <alignment horizontal="center"/>
    </xf>
    <xf numFmtId="49" fontId="8" fillId="4" borderId="1" xfId="1" quotePrefix="1" applyNumberFormat="1" applyFont="1" applyFill="1" applyBorder="1" applyAlignment="1">
      <alignment horizontal="right" wrapText="1"/>
    </xf>
    <xf numFmtId="165" fontId="8" fillId="4" borderId="1" xfId="1" quotePrefix="1" applyNumberFormat="1" applyFont="1" applyFill="1" applyBorder="1" applyAlignment="1">
      <alignment horizontal="right" wrapText="1"/>
    </xf>
    <xf numFmtId="165" fontId="10" fillId="4" borderId="0" xfId="1" quotePrefix="1" applyNumberFormat="1" applyFont="1" applyFill="1" applyBorder="1" applyAlignment="1">
      <alignment horizontal="right" wrapText="1"/>
    </xf>
    <xf numFmtId="0" fontId="9" fillId="4" borderId="0" xfId="0" applyFont="1" applyFill="1" applyBorder="1" applyAlignment="1">
      <alignment horizontal="left"/>
    </xf>
    <xf numFmtId="165" fontId="19" fillId="4" borderId="0" xfId="1" applyNumberFormat="1" applyFont="1" applyFill="1" applyBorder="1" applyAlignment="1">
      <alignment horizontal="center"/>
    </xf>
    <xf numFmtId="166" fontId="9" fillId="4" borderId="0" xfId="0" applyNumberFormat="1" applyFont="1" applyFill="1" applyBorder="1" applyAlignment="1"/>
    <xf numFmtId="166" fontId="21" fillId="4" borderId="0" xfId="1" applyNumberFormat="1" applyFont="1" applyFill="1" applyBorder="1" applyAlignment="1">
      <alignment horizontal="center"/>
    </xf>
    <xf numFmtId="166" fontId="9" fillId="4" borderId="0" xfId="1" applyNumberFormat="1" applyFont="1" applyFill="1" applyBorder="1" applyAlignment="1"/>
    <xf numFmtId="166" fontId="22" fillId="4" borderId="0" xfId="1" applyNumberFormat="1" applyFont="1" applyFill="1" applyBorder="1" applyAlignment="1">
      <alignment horizontal="center"/>
    </xf>
    <xf numFmtId="166" fontId="9" fillId="4" borderId="0" xfId="0" applyNumberFormat="1" applyFont="1" applyFill="1" applyBorder="1" applyAlignment="1">
      <alignment horizontal="left"/>
    </xf>
    <xf numFmtId="166" fontId="10" fillId="4" borderId="0" xfId="1" applyNumberFormat="1" applyFont="1" applyFill="1" applyBorder="1" applyAlignment="1"/>
    <xf numFmtId="166" fontId="10" fillId="4" borderId="0" xfId="1" applyNumberFormat="1" applyFont="1" applyFill="1" applyBorder="1" applyAlignment="1">
      <alignment horizontal="center"/>
    </xf>
    <xf numFmtId="166" fontId="8" fillId="4" borderId="0" xfId="1" quotePrefix="1" applyNumberFormat="1" applyFont="1" applyFill="1" applyBorder="1" applyAlignment="1">
      <alignment horizontal="right" wrapText="1"/>
    </xf>
    <xf numFmtId="0" fontId="10" fillId="4" borderId="0" xfId="0" applyFont="1" applyFill="1" applyAlignment="1"/>
    <xf numFmtId="0" fontId="8" fillId="4" borderId="0" xfId="0" applyFont="1" applyFill="1" applyBorder="1" applyAlignment="1">
      <alignment horizontal="right"/>
    </xf>
    <xf numFmtId="167" fontId="10" fillId="4" borderId="0" xfId="1" applyNumberFormat="1" applyFont="1" applyFill="1" applyBorder="1" applyAlignment="1">
      <alignment horizontal="right" wrapText="1"/>
    </xf>
    <xf numFmtId="167" fontId="3" fillId="4" borderId="0" xfId="0" applyNumberFormat="1" applyFont="1" applyFill="1" applyBorder="1"/>
    <xf numFmtId="167" fontId="3" fillId="4" borderId="0" xfId="2" quotePrefix="1" applyNumberFormat="1" applyFont="1" applyFill="1" applyBorder="1"/>
    <xf numFmtId="167" fontId="9" fillId="4" borderId="2" xfId="0" applyNumberFormat="1" applyFont="1" applyFill="1" applyBorder="1"/>
    <xf numFmtId="166" fontId="3" fillId="4" borderId="1" xfId="1" applyNumberFormat="1" applyFont="1" applyFill="1" applyBorder="1"/>
    <xf numFmtId="167" fontId="9" fillId="4" borderId="0" xfId="0" applyNumberFormat="1" applyFont="1" applyFill="1" applyBorder="1"/>
    <xf numFmtId="167" fontId="9" fillId="4" borderId="0" xfId="0" quotePrefix="1" applyNumberFormat="1" applyFont="1" applyFill="1" applyBorder="1"/>
    <xf numFmtId="167" fontId="9" fillId="4" borderId="2" xfId="1" applyNumberFormat="1" applyFont="1" applyFill="1" applyBorder="1" applyAlignment="1">
      <alignment horizontal="right" wrapText="1"/>
    </xf>
    <xf numFmtId="168" fontId="10" fillId="4" borderId="0" xfId="1" applyNumberFormat="1" applyFont="1" applyFill="1" applyBorder="1" applyAlignment="1">
      <alignment horizontal="right" wrapText="1"/>
    </xf>
    <xf numFmtId="166" fontId="10" fillId="4" borderId="0" xfId="1" applyNumberFormat="1" applyFont="1" applyFill="1" applyBorder="1" applyAlignment="1">
      <alignment horizontal="right" wrapText="1"/>
    </xf>
    <xf numFmtId="166" fontId="3" fillId="4" borderId="0" xfId="1" applyNumberFormat="1" applyFont="1" applyFill="1" applyBorder="1" applyAlignment="1">
      <alignment horizontal="right" wrapText="1"/>
    </xf>
    <xf numFmtId="166" fontId="3" fillId="4" borderId="1" xfId="0" applyNumberFormat="1" applyFont="1" applyFill="1" applyBorder="1" applyAlignment="1">
      <alignment horizontal="right" wrapText="1"/>
    </xf>
    <xf numFmtId="167" fontId="3" fillId="4" borderId="0" xfId="0" applyNumberFormat="1" applyFont="1" applyFill="1" applyBorder="1" applyAlignment="1">
      <alignment horizontal="right" wrapText="1"/>
    </xf>
    <xf numFmtId="167" fontId="3" fillId="4" borderId="0" xfId="1" applyNumberFormat="1" applyFont="1" applyFill="1" applyBorder="1" applyAlignment="1">
      <alignment horizontal="right" wrapText="1"/>
    </xf>
    <xf numFmtId="167" fontId="3" fillId="4" borderId="1" xfId="1" applyNumberFormat="1" applyFont="1" applyFill="1" applyBorder="1" applyAlignment="1">
      <alignment horizontal="right" wrapText="1"/>
    </xf>
    <xf numFmtId="167" fontId="10" fillId="4" borderId="0" xfId="0" quotePrefix="1" applyNumberFormat="1" applyFont="1" applyFill="1" applyBorder="1"/>
    <xf numFmtId="167" fontId="3" fillId="4" borderId="0" xfId="0" quotePrefix="1" applyNumberFormat="1" applyFont="1" applyFill="1" applyBorder="1"/>
    <xf numFmtId="167" fontId="3" fillId="4" borderId="1" xfId="0" quotePrefix="1" applyNumberFormat="1" applyFont="1" applyFill="1" applyBorder="1"/>
    <xf numFmtId="167" fontId="9" fillId="4" borderId="0" xfId="1" applyNumberFormat="1" applyFont="1" applyFill="1" applyBorder="1"/>
    <xf numFmtId="168" fontId="9" fillId="4" borderId="0" xfId="1" applyNumberFormat="1" applyFont="1" applyFill="1" applyBorder="1"/>
    <xf numFmtId="167" fontId="3" fillId="4" borderId="0" xfId="1" applyNumberFormat="1" applyFont="1" applyFill="1" applyBorder="1"/>
    <xf numFmtId="168" fontId="9" fillId="4" borderId="0" xfId="0" applyNumberFormat="1" applyFont="1" applyFill="1" applyBorder="1"/>
    <xf numFmtId="164" fontId="8" fillId="4" borderId="0" xfId="1" applyNumberFormat="1" applyFont="1" applyFill="1" applyBorder="1" applyAlignment="1">
      <alignment horizontal="right" wrapText="1"/>
    </xf>
    <xf numFmtId="166" fontId="3" fillId="4" borderId="0" xfId="1" quotePrefix="1" applyNumberFormat="1" applyFont="1" applyFill="1" applyBorder="1"/>
    <xf numFmtId="166" fontId="9" fillId="4" borderId="2" xfId="1" applyNumberFormat="1" applyFont="1" applyFill="1" applyBorder="1"/>
    <xf numFmtId="166" fontId="9" fillId="4" borderId="0" xfId="1" applyNumberFormat="1" applyFont="1" applyFill="1" applyBorder="1"/>
    <xf numFmtId="167" fontId="3" fillId="4" borderId="1" xfId="0" applyNumberFormat="1" applyFont="1" applyFill="1" applyBorder="1"/>
    <xf numFmtId="167" fontId="10" fillId="4" borderId="0" xfId="0" applyNumberFormat="1" applyFont="1" applyFill="1" applyBorder="1" applyAlignment="1">
      <alignment horizontal="right" wrapText="1"/>
    </xf>
    <xf numFmtId="166" fontId="3" fillId="4" borderId="1" xfId="1" applyNumberFormat="1" applyFont="1" applyFill="1" applyBorder="1" applyAlignment="1">
      <alignment horizontal="right" wrapText="1"/>
    </xf>
    <xf numFmtId="167" fontId="3" fillId="4" borderId="2" xfId="0" applyNumberFormat="1" applyFont="1" applyFill="1" applyBorder="1" applyAlignment="1">
      <alignment horizontal="right" wrapText="1"/>
    </xf>
    <xf numFmtId="166" fontId="9" fillId="4" borderId="2" xfId="1" applyNumberFormat="1" applyFont="1" applyFill="1" applyBorder="1" applyAlignment="1">
      <alignment horizontal="right" wrapText="1"/>
    </xf>
    <xf numFmtId="166" fontId="10" fillId="4" borderId="0" xfId="1" quotePrefix="1" applyNumberFormat="1" applyFont="1" applyFill="1" applyBorder="1"/>
    <xf numFmtId="166" fontId="3" fillId="4" borderId="1" xfId="1" quotePrefix="1" applyNumberFormat="1" applyFont="1" applyFill="1" applyBorder="1"/>
    <xf numFmtId="166" fontId="10" fillId="4" borderId="0" xfId="1" applyNumberFormat="1" applyFont="1" applyFill="1" applyBorder="1"/>
    <xf numFmtId="166" fontId="9" fillId="4" borderId="4" xfId="1" applyNumberFormat="1" applyFont="1" applyFill="1" applyBorder="1"/>
    <xf numFmtId="166" fontId="9" fillId="4" borderId="4" xfId="1" quotePrefix="1" applyNumberFormat="1" applyFont="1" applyFill="1" applyBorder="1"/>
    <xf numFmtId="0" fontId="8" fillId="4" borderId="1" xfId="0" applyFont="1" applyFill="1" applyBorder="1" applyAlignment="1">
      <alignment horizontal="right"/>
    </xf>
    <xf numFmtId="166" fontId="3" fillId="4" borderId="0" xfId="0" applyNumberFormat="1" applyFont="1" applyFill="1" applyBorder="1"/>
    <xf numFmtId="169" fontId="3" fillId="4" borderId="0" xfId="0" applyNumberFormat="1" applyFont="1" applyFill="1" applyBorder="1"/>
    <xf numFmtId="166" fontId="9" fillId="4" borderId="3" xfId="0" applyNumberFormat="1" applyFont="1" applyFill="1" applyBorder="1"/>
    <xf numFmtId="166" fontId="9" fillId="4" borderId="1" xfId="1" applyNumberFormat="1" applyFont="1" applyFill="1" applyBorder="1" applyAlignment="1">
      <alignment horizontal="right" wrapText="1"/>
    </xf>
    <xf numFmtId="169" fontId="10" fillId="4" borderId="0" xfId="1" applyNumberFormat="1" applyFont="1" applyFill="1" applyBorder="1" applyAlignment="1">
      <alignment horizontal="right" wrapText="1"/>
    </xf>
    <xf numFmtId="169" fontId="3" fillId="4" borderId="0" xfId="1" applyNumberFormat="1" applyFont="1" applyFill="1" applyBorder="1" applyAlignment="1">
      <alignment horizontal="right" wrapText="1"/>
    </xf>
    <xf numFmtId="165" fontId="8" fillId="4" borderId="0" xfId="1" applyNumberFormat="1" applyFont="1" applyFill="1" applyBorder="1" applyAlignment="1">
      <alignment horizontal="center" wrapText="1"/>
    </xf>
    <xf numFmtId="165" fontId="4" fillId="0" borderId="0" xfId="1" quotePrefix="1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8" fillId="0" borderId="1" xfId="2" quotePrefix="1" applyFont="1" applyFill="1" applyBorder="1" applyAlignment="1">
      <alignment horizontal="left"/>
    </xf>
    <xf numFmtId="0" fontId="14" fillId="0" borderId="1" xfId="2" applyFont="1" applyFill="1" applyBorder="1" applyAlignment="1">
      <alignment horizontal="left"/>
    </xf>
    <xf numFmtId="166" fontId="8" fillId="4" borderId="0" xfId="1" applyNumberFormat="1" applyFont="1" applyFill="1" applyBorder="1" applyAlignment="1">
      <alignment horizontal="center" wrapText="1"/>
    </xf>
    <xf numFmtId="165" fontId="4" fillId="0" borderId="0" xfId="1" quotePrefix="1" applyNumberFormat="1" applyFont="1" applyFill="1" applyAlignment="1">
      <alignment horizontal="center"/>
    </xf>
    <xf numFmtId="165" fontId="4" fillId="0" borderId="0" xfId="1" applyNumberFormat="1" applyFont="1" applyFill="1" applyAlignment="1">
      <alignment horizontal="center"/>
    </xf>
  </cellXfs>
  <cellStyles count="18">
    <cellStyle name="Comma" xfId="1" builtinId="3"/>
    <cellStyle name="Comma 2" xfId="3"/>
    <cellStyle name="Comma 3" xfId="4"/>
    <cellStyle name="Comma 4" xfId="5"/>
    <cellStyle name="Comma 5" xfId="6"/>
    <cellStyle name="Comma 6" xfId="7"/>
    <cellStyle name="Comma 7" xfId="8"/>
    <cellStyle name="Normal" xfId="0" builtinId="0"/>
    <cellStyle name="Normal 10" xfId="9"/>
    <cellStyle name="Normal 2" xfId="2"/>
    <cellStyle name="Normal 2 2" xfId="10"/>
    <cellStyle name="Normal 3" xfId="11"/>
    <cellStyle name="Normal 4" xfId="12"/>
    <cellStyle name="Normal 5" xfId="13"/>
    <cellStyle name="Normal 6" xfId="14"/>
    <cellStyle name="Normal 7" xfId="15"/>
    <cellStyle name="Normal 8" xfId="16"/>
    <cellStyle name="Normal 9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161925</xdr:rowOff>
        </xdr:from>
        <xdr:to>
          <xdr:col>1</xdr:col>
          <xdr:colOff>2219325</xdr:colOff>
          <xdr:row>38</xdr:row>
          <xdr:rowOff>38100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29</xdr:row>
          <xdr:rowOff>76200</xdr:rowOff>
        </xdr:from>
        <xdr:to>
          <xdr:col>0</xdr:col>
          <xdr:colOff>2305050</xdr:colOff>
          <xdr:row>34</xdr:row>
          <xdr:rowOff>66675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30</xdr:row>
          <xdr:rowOff>28575</xdr:rowOff>
        </xdr:from>
        <xdr:to>
          <xdr:col>0</xdr:col>
          <xdr:colOff>2076450</xdr:colOff>
          <xdr:row>44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50</xdr:row>
          <xdr:rowOff>47625</xdr:rowOff>
        </xdr:from>
        <xdr:to>
          <xdr:col>3</xdr:col>
          <xdr:colOff>1000125</xdr:colOff>
          <xdr:row>54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%20Committee%20Reporting/2015/Q1/statutorystatements%20-%20Q1%202015_%20working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OM&amp;A"/>
      <sheetName val="OutstandingInvoices"/>
      <sheetName val="Balance Sheet_Q1"/>
      <sheetName val="Balance Sheet_2015"/>
      <sheetName val="income by object - 2011"/>
      <sheetName val="Pension - 2011"/>
      <sheetName val="Pension - 2010"/>
      <sheetName val="Balance Sheet GL Pull"/>
      <sheetName val="Pension Notes"/>
      <sheetName val="Income Sheet"/>
      <sheetName val="Income GL Pull NEW"/>
      <sheetName val="Interest_Investment Income"/>
      <sheetName val="Remeasurement gains-losses"/>
      <sheetName val="Remeasurement GL Pull"/>
      <sheetName val="SERP"/>
      <sheetName val="SERP Analysis"/>
      <sheetName val="Remeasurement Budget"/>
      <sheetName val="Change in Net Debt"/>
      <sheetName val="Reconciliaton of TCA"/>
      <sheetName val="cashflow_Q1 2014"/>
      <sheetName val="cashflowGL"/>
      <sheetName val="Cashflow adj"/>
      <sheetName val="Interest Paid"/>
    </sheetNames>
    <sheetDataSet>
      <sheetData sheetId="0"/>
      <sheetData sheetId="1"/>
      <sheetData sheetId="2"/>
      <sheetData sheetId="3">
        <row r="25">
          <cell r="F25">
            <v>-197651.80111000003</v>
          </cell>
        </row>
      </sheetData>
      <sheetData sheetId="4"/>
      <sheetData sheetId="5"/>
      <sheetData sheetId="6"/>
      <sheetData sheetId="7">
        <row r="32">
          <cell r="G32">
            <v>-208405018.72999996</v>
          </cell>
        </row>
      </sheetData>
      <sheetData sheetId="8"/>
      <sheetData sheetId="9">
        <row r="27">
          <cell r="C27">
            <v>12273.96731</v>
          </cell>
        </row>
      </sheetData>
      <sheetData sheetId="10"/>
      <sheetData sheetId="11"/>
      <sheetData sheetId="12">
        <row r="24">
          <cell r="B24">
            <v>2628.0130599999998</v>
          </cell>
        </row>
      </sheetData>
      <sheetData sheetId="13"/>
      <sheetData sheetId="14"/>
      <sheetData sheetId="15"/>
      <sheetData sheetId="16"/>
      <sheetData sheetId="17"/>
      <sheetData sheetId="18">
        <row r="31">
          <cell r="N31">
            <v>4604.6825899999239</v>
          </cell>
        </row>
      </sheetData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Word_97_-_2003_Document2.doc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4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zoomScale="85" zoomScaleNormal="85" workbookViewId="0">
      <selection activeCell="O30" sqref="O30"/>
    </sheetView>
  </sheetViews>
  <sheetFormatPr defaultColWidth="5.7109375" defaultRowHeight="13.5" x14ac:dyDescent="0.2"/>
  <cols>
    <col min="1" max="1" width="3.7109375" style="77" customWidth="1"/>
    <col min="2" max="2" width="67.28515625" style="77" customWidth="1"/>
    <col min="3" max="4" width="14.7109375" style="72" customWidth="1"/>
    <col min="5" max="5" width="5.140625" customWidth="1"/>
    <col min="6" max="6" width="14.7109375" customWidth="1"/>
    <col min="7" max="7" width="14.7109375" style="77" customWidth="1"/>
    <col min="8" max="8" width="5.140625" customWidth="1"/>
    <col min="9" max="9" width="14.7109375" customWidth="1"/>
    <col min="10" max="10" width="14.7109375" style="77" customWidth="1"/>
    <col min="11" max="11" width="5.140625" customWidth="1"/>
    <col min="12" max="12" width="14.42578125" customWidth="1"/>
    <col min="13" max="13" width="14.42578125" style="77" customWidth="1"/>
    <col min="14" max="14" width="3.28515625" style="77" customWidth="1"/>
    <col min="15" max="15" width="5.7109375" style="77"/>
    <col min="16" max="16" width="9" style="77" bestFit="1" customWidth="1"/>
    <col min="17" max="16384" width="5.7109375" style="77"/>
  </cols>
  <sheetData>
    <row r="1" spans="1:16" ht="20.25" x14ac:dyDescent="0.3">
      <c r="A1" s="76"/>
      <c r="B1" s="238" t="s">
        <v>0</v>
      </c>
      <c r="C1" s="239"/>
      <c r="D1" s="239"/>
      <c r="E1" s="77"/>
      <c r="F1" s="77"/>
      <c r="H1" s="77"/>
      <c r="I1" s="77"/>
      <c r="K1" s="77"/>
      <c r="L1" s="77"/>
    </row>
    <row r="2" spans="1:16" ht="20.25" x14ac:dyDescent="0.3">
      <c r="A2" s="76"/>
      <c r="B2" s="238" t="s">
        <v>49</v>
      </c>
      <c r="C2" s="239"/>
      <c r="D2" s="239"/>
      <c r="E2" s="77"/>
      <c r="F2" s="77"/>
      <c r="H2" s="77"/>
      <c r="I2" s="77"/>
      <c r="K2" s="77"/>
      <c r="L2" s="77"/>
    </row>
    <row r="3" spans="1:16" ht="20.25" x14ac:dyDescent="0.3">
      <c r="A3" s="76"/>
      <c r="B3" s="238"/>
      <c r="C3" s="239"/>
      <c r="D3" s="239"/>
      <c r="E3" s="77"/>
      <c r="F3" s="77"/>
      <c r="H3" s="77"/>
      <c r="I3" s="77"/>
      <c r="K3" s="77"/>
      <c r="L3" s="77"/>
    </row>
    <row r="4" spans="1:16" ht="20.25" x14ac:dyDescent="0.3">
      <c r="B4" s="38"/>
      <c r="C4" s="38"/>
      <c r="D4" s="38"/>
      <c r="E4" s="77"/>
      <c r="F4" s="77"/>
      <c r="H4" s="77"/>
      <c r="I4" s="77"/>
      <c r="K4" s="77"/>
      <c r="L4" s="77"/>
    </row>
    <row r="5" spans="1:16" ht="20.25" x14ac:dyDescent="0.3">
      <c r="B5" s="38"/>
      <c r="C5" s="237" t="s">
        <v>123</v>
      </c>
      <c r="D5" s="237"/>
      <c r="E5" s="77"/>
      <c r="F5" s="237" t="s">
        <v>124</v>
      </c>
      <c r="G5" s="237"/>
      <c r="H5" s="77"/>
      <c r="I5" s="237" t="s">
        <v>125</v>
      </c>
      <c r="J5" s="237"/>
      <c r="K5" s="77"/>
      <c r="L5" s="237" t="s">
        <v>122</v>
      </c>
      <c r="M5" s="237"/>
    </row>
    <row r="6" spans="1:16" s="80" customFormat="1" ht="24.75" x14ac:dyDescent="0.25">
      <c r="A6" s="78" t="s">
        <v>50</v>
      </c>
      <c r="B6" s="79"/>
      <c r="C6" s="179" t="s">
        <v>120</v>
      </c>
      <c r="D6" s="180" t="s">
        <v>51</v>
      </c>
      <c r="F6" s="179" t="s">
        <v>120</v>
      </c>
      <c r="G6" s="180" t="s">
        <v>51</v>
      </c>
      <c r="I6" s="179" t="s">
        <v>120</v>
      </c>
      <c r="J6" s="180" t="s">
        <v>51</v>
      </c>
      <c r="L6" s="179" t="s">
        <v>120</v>
      </c>
      <c r="M6" s="180" t="s">
        <v>51</v>
      </c>
    </row>
    <row r="7" spans="1:16" s="80" customFormat="1" ht="15.75" x14ac:dyDescent="0.25">
      <c r="B7" s="81"/>
      <c r="C7" s="181" t="s">
        <v>5</v>
      </c>
      <c r="D7" s="181" t="s">
        <v>5</v>
      </c>
      <c r="F7" s="181" t="s">
        <v>5</v>
      </c>
      <c r="G7" s="181" t="s">
        <v>5</v>
      </c>
      <c r="I7" s="181" t="s">
        <v>5</v>
      </c>
      <c r="J7" s="181" t="s">
        <v>5</v>
      </c>
      <c r="L7" s="181" t="s">
        <v>5</v>
      </c>
      <c r="M7" s="181" t="s">
        <v>5</v>
      </c>
    </row>
    <row r="8" spans="1:16" s="84" customFormat="1" ht="15" x14ac:dyDescent="0.25">
      <c r="A8" s="82"/>
      <c r="B8" s="83" t="s">
        <v>52</v>
      </c>
      <c r="C8" s="182"/>
      <c r="D8" s="183"/>
      <c r="F8" s="182"/>
      <c r="G8" s="183"/>
      <c r="I8" s="182"/>
      <c r="J8" s="183"/>
      <c r="L8" s="182"/>
      <c r="M8" s="183"/>
    </row>
    <row r="9" spans="1:16" s="87" customFormat="1" ht="12.75" x14ac:dyDescent="0.2">
      <c r="A9" s="85"/>
      <c r="B9" s="86" t="s">
        <v>53</v>
      </c>
      <c r="C9" s="157">
        <v>34563</v>
      </c>
      <c r="D9" s="157">
        <v>11886</v>
      </c>
      <c r="E9" s="146"/>
      <c r="F9" s="157">
        <v>-4674</v>
      </c>
      <c r="G9" s="157">
        <v>138812</v>
      </c>
      <c r="H9" s="146"/>
      <c r="I9" s="157">
        <v>-1244</v>
      </c>
      <c r="J9" s="157">
        <v>119358</v>
      </c>
      <c r="K9" s="146"/>
      <c r="L9" s="157">
        <f t="shared" ref="L9:M11" si="0">C9+F9-I9</f>
        <v>31133</v>
      </c>
      <c r="M9" s="157">
        <f t="shared" si="0"/>
        <v>31340</v>
      </c>
      <c r="P9" s="144"/>
    </row>
    <row r="10" spans="1:16" s="87" customFormat="1" ht="12.75" x14ac:dyDescent="0.2">
      <c r="B10" s="86" t="s">
        <v>54</v>
      </c>
      <c r="C10" s="158">
        <v>40777</v>
      </c>
      <c r="D10" s="158">
        <v>17813</v>
      </c>
      <c r="E10" s="146"/>
      <c r="F10" s="158">
        <v>124775</v>
      </c>
      <c r="G10" s="158">
        <v>539485</v>
      </c>
      <c r="H10" s="146"/>
      <c r="I10" s="158">
        <v>128105</v>
      </c>
      <c r="J10" s="158">
        <v>534244</v>
      </c>
      <c r="K10" s="146"/>
      <c r="L10" s="157">
        <f t="shared" si="0"/>
        <v>37447</v>
      </c>
      <c r="M10" s="157">
        <f t="shared" si="0"/>
        <v>23054</v>
      </c>
      <c r="N10" s="144"/>
      <c r="P10" s="144"/>
    </row>
    <row r="11" spans="1:16" s="87" customFormat="1" ht="12.75" x14ac:dyDescent="0.2">
      <c r="A11" s="88"/>
      <c r="B11" s="86" t="s">
        <v>55</v>
      </c>
      <c r="C11" s="157">
        <v>35449</v>
      </c>
      <c r="D11" s="157">
        <v>33979</v>
      </c>
      <c r="E11" s="146"/>
      <c r="F11" s="157"/>
      <c r="G11" s="157"/>
      <c r="H11" s="146"/>
      <c r="I11" s="157"/>
      <c r="J11" s="157"/>
      <c r="K11" s="146"/>
      <c r="L11" s="157">
        <f t="shared" si="0"/>
        <v>35449</v>
      </c>
      <c r="M11" s="157">
        <f t="shared" si="0"/>
        <v>33979</v>
      </c>
      <c r="P11" s="144"/>
    </row>
    <row r="12" spans="1:16" s="87" customFormat="1" ht="15" x14ac:dyDescent="0.25">
      <c r="B12" s="89" t="s">
        <v>56</v>
      </c>
      <c r="C12" s="159">
        <f>SUM(C9:C11)</f>
        <v>110789</v>
      </c>
      <c r="D12" s="159">
        <f>SUM(D9:D11)</f>
        <v>63678</v>
      </c>
      <c r="E12" s="146"/>
      <c r="F12" s="159">
        <f>SUM(F9:F11)</f>
        <v>120101</v>
      </c>
      <c r="G12" s="159">
        <f>SUM(G9:G11)</f>
        <v>678297</v>
      </c>
      <c r="H12" s="146"/>
      <c r="I12" s="159">
        <f>SUM(I9:I11)</f>
        <v>126861</v>
      </c>
      <c r="J12" s="159">
        <f>SUM(J9:J11)</f>
        <v>653602</v>
      </c>
      <c r="K12" s="146"/>
      <c r="L12" s="159">
        <f>SUM(L9:L11)</f>
        <v>104029</v>
      </c>
      <c r="M12" s="159">
        <f>SUM(M9:M11)</f>
        <v>88373</v>
      </c>
      <c r="P12" s="144"/>
    </row>
    <row r="13" spans="1:16" s="84" customFormat="1" ht="15" x14ac:dyDescent="0.25">
      <c r="A13" s="82"/>
      <c r="B13" s="90"/>
      <c r="C13" s="184"/>
      <c r="D13" s="185"/>
      <c r="E13" s="146"/>
      <c r="F13" s="184"/>
      <c r="G13" s="185"/>
      <c r="H13" s="146"/>
      <c r="I13" s="184"/>
      <c r="J13" s="185"/>
      <c r="K13" s="146"/>
      <c r="L13" s="184"/>
      <c r="M13" s="185"/>
      <c r="P13" s="144"/>
    </row>
    <row r="14" spans="1:16" s="87" customFormat="1" ht="15" x14ac:dyDescent="0.25">
      <c r="B14" s="91" t="s">
        <v>57</v>
      </c>
      <c r="C14" s="186"/>
      <c r="D14" s="187"/>
      <c r="E14" s="146"/>
      <c r="F14" s="186"/>
      <c r="G14" s="187"/>
      <c r="H14" s="146"/>
      <c r="I14" s="186"/>
      <c r="J14" s="187"/>
      <c r="K14" s="146"/>
      <c r="L14" s="186"/>
      <c r="M14" s="187"/>
      <c r="P14" s="144"/>
    </row>
    <row r="15" spans="1:16" s="87" customFormat="1" ht="12.75" x14ac:dyDescent="0.2">
      <c r="A15" s="85"/>
      <c r="B15" s="86" t="s">
        <v>58</v>
      </c>
      <c r="C15" s="157">
        <v>37416</v>
      </c>
      <c r="D15" s="157">
        <v>25862</v>
      </c>
      <c r="E15" s="146"/>
      <c r="F15" s="157">
        <f>26894+11-2734+104964</f>
        <v>129135</v>
      </c>
      <c r="G15" s="157">
        <f>479889+114+181927+16978</f>
        <v>678908</v>
      </c>
      <c r="H15" s="146"/>
      <c r="I15" s="157">
        <f>21897+104964</f>
        <v>126861</v>
      </c>
      <c r="J15" s="157">
        <f>471675+181927</f>
        <v>653602</v>
      </c>
      <c r="K15" s="146"/>
      <c r="L15" s="157">
        <f t="shared" ref="L15:M20" si="1">C15+F15-I15</f>
        <v>39690</v>
      </c>
      <c r="M15" s="157">
        <f t="shared" si="1"/>
        <v>51168</v>
      </c>
      <c r="P15" s="144"/>
    </row>
    <row r="16" spans="1:16" s="87" customFormat="1" ht="12.75" x14ac:dyDescent="0.2">
      <c r="A16" s="85"/>
      <c r="B16" s="86" t="s">
        <v>59</v>
      </c>
      <c r="C16" s="157">
        <v>796</v>
      </c>
      <c r="D16" s="157">
        <v>364</v>
      </c>
      <c r="E16" s="146"/>
      <c r="F16" s="157"/>
      <c r="G16" s="157"/>
      <c r="H16" s="146"/>
      <c r="I16" s="157"/>
      <c r="J16" s="157"/>
      <c r="K16" s="146"/>
      <c r="L16" s="157">
        <f t="shared" si="1"/>
        <v>796</v>
      </c>
      <c r="M16" s="157">
        <f t="shared" si="1"/>
        <v>364</v>
      </c>
    </row>
    <row r="17" spans="1:13" s="87" customFormat="1" ht="12.75" x14ac:dyDescent="0.2">
      <c r="A17" s="85"/>
      <c r="B17" s="86" t="s">
        <v>60</v>
      </c>
      <c r="C17" s="157">
        <v>0</v>
      </c>
      <c r="D17" s="157">
        <v>0</v>
      </c>
      <c r="E17" s="146"/>
      <c r="F17" s="157"/>
      <c r="G17" s="157"/>
      <c r="H17" s="146"/>
      <c r="I17" s="157"/>
      <c r="J17" s="157"/>
      <c r="K17" s="146"/>
      <c r="L17" s="157">
        <f t="shared" si="1"/>
        <v>0</v>
      </c>
      <c r="M17" s="157">
        <f t="shared" si="1"/>
        <v>0</v>
      </c>
    </row>
    <row r="18" spans="1:13" s="87" customFormat="1" ht="12.75" x14ac:dyDescent="0.2">
      <c r="A18" s="85"/>
      <c r="B18" s="92" t="s">
        <v>61</v>
      </c>
      <c r="C18" s="157">
        <v>115000</v>
      </c>
      <c r="D18" s="157">
        <v>129000</v>
      </c>
      <c r="E18" s="146"/>
      <c r="F18" s="157"/>
      <c r="G18" s="157"/>
      <c r="H18" s="146"/>
      <c r="I18" s="157"/>
      <c r="J18" s="157"/>
      <c r="K18" s="146"/>
      <c r="L18" s="157">
        <f t="shared" si="1"/>
        <v>115000</v>
      </c>
      <c r="M18" s="157">
        <f t="shared" si="1"/>
        <v>129000</v>
      </c>
    </row>
    <row r="19" spans="1:13" s="87" customFormat="1" ht="12.75" x14ac:dyDescent="0.2">
      <c r="A19" s="85"/>
      <c r="B19" s="86" t="s">
        <v>62</v>
      </c>
      <c r="C19" s="155">
        <v>31305</v>
      </c>
      <c r="D19" s="155">
        <v>36943</v>
      </c>
      <c r="E19" s="146"/>
      <c r="F19" s="155"/>
      <c r="G19" s="155"/>
      <c r="H19" s="146"/>
      <c r="I19" s="155"/>
      <c r="J19" s="155"/>
      <c r="K19" s="146"/>
      <c r="L19" s="157">
        <f t="shared" si="1"/>
        <v>31305</v>
      </c>
      <c r="M19" s="157">
        <f t="shared" si="1"/>
        <v>36943</v>
      </c>
    </row>
    <row r="20" spans="1:13" s="87" customFormat="1" ht="12.75" x14ac:dyDescent="0.2">
      <c r="A20" s="88"/>
      <c r="B20" s="86" t="s">
        <v>63</v>
      </c>
      <c r="C20" s="155">
        <v>89880</v>
      </c>
      <c r="D20" s="155">
        <v>79914</v>
      </c>
      <c r="E20" s="146"/>
      <c r="F20" s="155"/>
      <c r="G20" s="155"/>
      <c r="H20" s="146"/>
      <c r="I20" s="155"/>
      <c r="J20" s="155"/>
      <c r="K20" s="146"/>
      <c r="L20" s="157">
        <f t="shared" si="1"/>
        <v>89880</v>
      </c>
      <c r="M20" s="157">
        <f t="shared" si="1"/>
        <v>79914</v>
      </c>
    </row>
    <row r="21" spans="1:13" s="87" customFormat="1" ht="15" x14ac:dyDescent="0.25">
      <c r="A21" s="93"/>
      <c r="B21" s="89" t="s">
        <v>64</v>
      </c>
      <c r="C21" s="159">
        <f>SUM(C15:C20)</f>
        <v>274397</v>
      </c>
      <c r="D21" s="159">
        <f>SUM(D15:D20)</f>
        <v>272083</v>
      </c>
      <c r="E21" s="146"/>
      <c r="F21" s="159">
        <f>SUM(F15:F20)</f>
        <v>129135</v>
      </c>
      <c r="G21" s="159">
        <f>SUM(G15:G20)</f>
        <v>678908</v>
      </c>
      <c r="H21" s="146"/>
      <c r="I21" s="159">
        <f>SUM(I15:I20)</f>
        <v>126861</v>
      </c>
      <c r="J21" s="159">
        <f>SUM(J15:J20)</f>
        <v>653602</v>
      </c>
      <c r="K21" s="146"/>
      <c r="L21" s="159">
        <f>SUM(L15:L20)</f>
        <v>276671</v>
      </c>
      <c r="M21" s="159">
        <f>SUM(M15:M20)</f>
        <v>297389</v>
      </c>
    </row>
    <row r="22" spans="1:13" s="87" customFormat="1" ht="12.75" x14ac:dyDescent="0.2">
      <c r="A22" s="88"/>
      <c r="B22" s="92"/>
      <c r="C22" s="161"/>
      <c r="D22" s="161"/>
      <c r="E22" s="146"/>
      <c r="F22" s="161"/>
      <c r="G22" s="161"/>
      <c r="H22" s="146"/>
      <c r="I22" s="161"/>
      <c r="J22" s="161"/>
      <c r="K22" s="146"/>
      <c r="L22" s="161"/>
      <c r="M22" s="161"/>
    </row>
    <row r="23" spans="1:13" s="87" customFormat="1" ht="15" x14ac:dyDescent="0.25">
      <c r="A23" s="88"/>
      <c r="B23" s="91" t="s">
        <v>65</v>
      </c>
      <c r="C23" s="160">
        <f>C12-C21</f>
        <v>-163608</v>
      </c>
      <c r="D23" s="160">
        <f>D12-D21</f>
        <v>-208405</v>
      </c>
      <c r="E23" s="146"/>
      <c r="F23" s="160">
        <f>F12-F21</f>
        <v>-9034</v>
      </c>
      <c r="G23" s="160">
        <f>G12-G21</f>
        <v>-611</v>
      </c>
      <c r="H23" s="146"/>
      <c r="I23" s="160">
        <f>I12-I21</f>
        <v>0</v>
      </c>
      <c r="J23" s="160">
        <f>J12-J21</f>
        <v>0</v>
      </c>
      <c r="K23" s="146"/>
      <c r="L23" s="160">
        <f>L12-L21</f>
        <v>-172642</v>
      </c>
      <c r="M23" s="160">
        <f>M12-M21</f>
        <v>-209016</v>
      </c>
    </row>
    <row r="24" spans="1:13" s="87" customFormat="1" ht="12.75" x14ac:dyDescent="0.2">
      <c r="B24" s="92"/>
      <c r="C24" s="162"/>
      <c r="D24" s="187"/>
      <c r="E24" s="146"/>
      <c r="F24" s="162"/>
      <c r="G24" s="187"/>
      <c r="H24" s="146"/>
      <c r="I24" s="162"/>
      <c r="J24" s="187"/>
      <c r="K24" s="146"/>
      <c r="L24" s="162"/>
      <c r="M24" s="187"/>
    </row>
    <row r="25" spans="1:13" s="87" customFormat="1" ht="15" x14ac:dyDescent="0.25">
      <c r="A25" s="88"/>
      <c r="B25" s="83" t="s">
        <v>66</v>
      </c>
      <c r="C25" s="188"/>
      <c r="D25" s="185"/>
      <c r="E25" s="146"/>
      <c r="F25" s="188"/>
      <c r="G25" s="185"/>
      <c r="H25" s="146"/>
      <c r="I25" s="188"/>
      <c r="J25" s="185"/>
      <c r="K25" s="146"/>
      <c r="L25" s="188"/>
      <c r="M25" s="185"/>
    </row>
    <row r="26" spans="1:13" s="87" customFormat="1" ht="12.75" x14ac:dyDescent="0.2">
      <c r="A26" s="88"/>
      <c r="B26" s="86" t="s">
        <v>67</v>
      </c>
      <c r="C26" s="161">
        <v>97603</v>
      </c>
      <c r="D26" s="161">
        <v>95051</v>
      </c>
      <c r="E26" s="146"/>
      <c r="F26" s="161">
        <v>3770</v>
      </c>
      <c r="G26" s="161">
        <v>4498</v>
      </c>
      <c r="H26" s="146"/>
      <c r="I26" s="161"/>
      <c r="J26" s="161"/>
      <c r="K26" s="146"/>
      <c r="L26" s="157">
        <f>C26+F26-I26</f>
        <v>101373</v>
      </c>
      <c r="M26" s="157">
        <f>D26+G26-J26</f>
        <v>99549</v>
      </c>
    </row>
    <row r="27" spans="1:13" s="87" customFormat="1" ht="12.75" x14ac:dyDescent="0.2">
      <c r="B27" s="86" t="s">
        <v>68</v>
      </c>
      <c r="C27" s="157">
        <v>6815</v>
      </c>
      <c r="D27" s="157">
        <v>5468</v>
      </c>
      <c r="E27" s="146"/>
      <c r="F27" s="157">
        <v>170</v>
      </c>
      <c r="G27" s="157">
        <v>702</v>
      </c>
      <c r="H27" s="146"/>
      <c r="I27" s="157"/>
      <c r="J27" s="157"/>
      <c r="K27" s="146"/>
      <c r="L27" s="157">
        <f>C27+F27-I27</f>
        <v>6985</v>
      </c>
      <c r="M27" s="157">
        <f>D27+G27-J27</f>
        <v>6170</v>
      </c>
    </row>
    <row r="28" spans="1:13" s="87" customFormat="1" ht="15" x14ac:dyDescent="0.25">
      <c r="A28" s="85"/>
      <c r="B28" s="89" t="s">
        <v>69</v>
      </c>
      <c r="C28" s="159">
        <f>SUM(C26:C27)</f>
        <v>104418</v>
      </c>
      <c r="D28" s="159">
        <f>SUM(D26:D27)</f>
        <v>100519</v>
      </c>
      <c r="E28" s="146"/>
      <c r="F28" s="159">
        <f>SUM(F26:F27)</f>
        <v>3940</v>
      </c>
      <c r="G28" s="159">
        <f>SUM(G26:G27)</f>
        <v>5200</v>
      </c>
      <c r="H28" s="146"/>
      <c r="I28" s="159">
        <f>SUM(I26:I27)</f>
        <v>0</v>
      </c>
      <c r="J28" s="159">
        <f>SUM(J26:J27)</f>
        <v>0</v>
      </c>
      <c r="K28" s="146"/>
      <c r="L28" s="159">
        <f>SUM(L26:L27)</f>
        <v>108358</v>
      </c>
      <c r="M28" s="159">
        <f>SUM(M26:M27)</f>
        <v>105719</v>
      </c>
    </row>
    <row r="29" spans="1:13" s="87" customFormat="1" ht="12.75" x14ac:dyDescent="0.2">
      <c r="B29" s="93"/>
      <c r="C29" s="189"/>
      <c r="D29" s="190"/>
      <c r="E29" s="146"/>
      <c r="F29" s="189"/>
      <c r="G29" s="190"/>
      <c r="H29" s="146"/>
      <c r="I29" s="189"/>
      <c r="J29" s="190"/>
      <c r="K29" s="146"/>
      <c r="L29" s="189"/>
      <c r="M29" s="190"/>
    </row>
    <row r="30" spans="1:13" s="87" customFormat="1" ht="15" x14ac:dyDescent="0.25">
      <c r="A30" s="85"/>
      <c r="B30" s="83" t="s">
        <v>70</v>
      </c>
      <c r="C30" s="188"/>
      <c r="D30" s="191"/>
      <c r="E30" s="146"/>
      <c r="F30" s="188"/>
      <c r="G30" s="191"/>
      <c r="H30" s="146"/>
      <c r="I30" s="188"/>
      <c r="J30" s="191"/>
      <c r="K30" s="146"/>
      <c r="L30" s="188"/>
      <c r="M30" s="191"/>
    </row>
    <row r="31" spans="1:13" s="87" customFormat="1" ht="12.75" x14ac:dyDescent="0.2">
      <c r="A31" s="85"/>
      <c r="B31" s="86" t="s">
        <v>71</v>
      </c>
      <c r="C31" s="162">
        <f>C33-C32</f>
        <v>-66095</v>
      </c>
      <c r="D31" s="162">
        <v>-114248</v>
      </c>
      <c r="E31" s="146"/>
      <c r="F31" s="162">
        <v>-5094</v>
      </c>
      <c r="G31" s="162">
        <v>4589</v>
      </c>
      <c r="H31" s="146"/>
      <c r="I31" s="162">
        <v>0</v>
      </c>
      <c r="J31" s="162">
        <v>0</v>
      </c>
      <c r="K31" s="146"/>
      <c r="L31" s="157">
        <f>C31+F31-I31</f>
        <v>-71189</v>
      </c>
      <c r="M31" s="157">
        <f>D31+G31-J31</f>
        <v>-109659</v>
      </c>
    </row>
    <row r="32" spans="1:13" s="87" customFormat="1" ht="12.75" x14ac:dyDescent="0.2">
      <c r="A32" s="85"/>
      <c r="B32" s="86" t="s">
        <v>72</v>
      </c>
      <c r="C32" s="162">
        <f>Remeasurement!B26</f>
        <v>6905</v>
      </c>
      <c r="D32" s="162">
        <v>6362</v>
      </c>
      <c r="E32" s="146"/>
      <c r="F32" s="162"/>
      <c r="G32" s="162"/>
      <c r="H32" s="146"/>
      <c r="I32" s="162"/>
      <c r="J32" s="162"/>
      <c r="K32" s="146"/>
      <c r="L32" s="157">
        <f>C32+F32-I32</f>
        <v>6905</v>
      </c>
      <c r="M32" s="157">
        <f>D32+G32-J32</f>
        <v>6362</v>
      </c>
    </row>
    <row r="33" spans="1:13" s="84" customFormat="1" ht="15.75" thickBot="1" x14ac:dyDescent="0.3">
      <c r="A33" s="82"/>
      <c r="B33" s="95" t="s">
        <v>73</v>
      </c>
      <c r="C33" s="156">
        <f>C28+C23</f>
        <v>-59190</v>
      </c>
      <c r="D33" s="156">
        <f>D28+D23</f>
        <v>-107886</v>
      </c>
      <c r="E33" s="147"/>
      <c r="F33" s="156">
        <f>F28+F23</f>
        <v>-5094</v>
      </c>
      <c r="G33" s="156">
        <f>G28+G23</f>
        <v>4589</v>
      </c>
      <c r="H33" s="147"/>
      <c r="I33" s="156">
        <f>I28+I23</f>
        <v>0</v>
      </c>
      <c r="J33" s="156">
        <f>J28+J23</f>
        <v>0</v>
      </c>
      <c r="K33" s="147"/>
      <c r="L33" s="156">
        <f>L28+L23</f>
        <v>-64284</v>
      </c>
      <c r="M33" s="156">
        <f>M28+M23</f>
        <v>-103297</v>
      </c>
    </row>
    <row r="34" spans="1:13" s="84" customFormat="1" ht="15.75" thickTop="1" x14ac:dyDescent="0.25">
      <c r="B34" s="93"/>
      <c r="C34" s="96"/>
      <c r="D34" s="96"/>
    </row>
    <row r="35" spans="1:13" x14ac:dyDescent="0.2">
      <c r="B35" s="26"/>
      <c r="C35" s="26"/>
      <c r="D35" s="26"/>
      <c r="E35" s="77"/>
      <c r="F35" s="77"/>
      <c r="H35" s="77"/>
      <c r="I35" s="77"/>
      <c r="K35" s="77"/>
      <c r="L35" s="77"/>
    </row>
    <row r="36" spans="1:13" x14ac:dyDescent="0.2">
      <c r="B36" s="97"/>
      <c r="C36" s="92"/>
      <c r="D36" s="92"/>
      <c r="E36" s="77"/>
      <c r="F36" s="77"/>
      <c r="H36" s="77"/>
      <c r="I36" s="77"/>
      <c r="K36" s="77"/>
      <c r="L36" s="77"/>
    </row>
    <row r="37" spans="1:13" ht="15.75" x14ac:dyDescent="0.25">
      <c r="B37" s="141"/>
      <c r="C37" s="141"/>
      <c r="D37" s="141"/>
      <c r="E37" s="77"/>
      <c r="F37" s="77"/>
      <c r="H37" s="77"/>
      <c r="I37" s="77"/>
      <c r="K37" s="77"/>
      <c r="L37" s="77"/>
    </row>
    <row r="40" spans="1:13" x14ac:dyDescent="0.2">
      <c r="D40" s="77"/>
      <c r="E40" s="77"/>
      <c r="F40" s="77"/>
      <c r="H40" s="77"/>
      <c r="I40" s="77"/>
      <c r="K40" s="77"/>
      <c r="L40" s="77"/>
    </row>
    <row r="41" spans="1:13" x14ac:dyDescent="0.2">
      <c r="D41" s="77"/>
      <c r="E41" s="77"/>
      <c r="F41" s="77"/>
      <c r="H41" s="77"/>
      <c r="I41" s="77"/>
      <c r="K41" s="77"/>
      <c r="L41" s="77"/>
    </row>
    <row r="42" spans="1:13" x14ac:dyDescent="0.2">
      <c r="E42" s="77"/>
      <c r="F42" s="77"/>
      <c r="H42" s="77"/>
      <c r="I42" s="77"/>
      <c r="K42" s="77"/>
      <c r="L42" s="77"/>
    </row>
    <row r="43" spans="1:13" x14ac:dyDescent="0.2">
      <c r="E43" s="77"/>
      <c r="F43" s="77"/>
      <c r="H43" s="77"/>
      <c r="I43" s="77"/>
      <c r="K43" s="77"/>
      <c r="L43" s="77"/>
    </row>
    <row r="44" spans="1:13" x14ac:dyDescent="0.2">
      <c r="E44" s="77"/>
      <c r="F44" s="77"/>
      <c r="H44" s="77"/>
      <c r="I44" s="77"/>
      <c r="K44" s="77"/>
      <c r="L44" s="77"/>
    </row>
  </sheetData>
  <mergeCells count="7">
    <mergeCell ref="L5:M5"/>
    <mergeCell ref="B1:D1"/>
    <mergeCell ref="B2:D2"/>
    <mergeCell ref="B3:D3"/>
    <mergeCell ref="C5:D5"/>
    <mergeCell ref="F5:G5"/>
    <mergeCell ref="I5:J5"/>
  </mergeCells>
  <pageMargins left="0.7" right="0.7" top="0.75" bottom="0.75" header="0.3" footer="0.3"/>
  <pageSetup scale="6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5122" r:id="rId4">
          <objectPr defaultSize="0" autoPict="0" r:id="rId5">
            <anchor moveWithCells="1">
              <from>
                <xdr:col>1</xdr:col>
                <xdr:colOff>38100</xdr:colOff>
                <xdr:row>33</xdr:row>
                <xdr:rowOff>161925</xdr:rowOff>
              </from>
              <to>
                <xdr:col>1</xdr:col>
                <xdr:colOff>2219325</xdr:colOff>
                <xdr:row>38</xdr:row>
                <xdr:rowOff>38100</xdr:rowOff>
              </to>
            </anchor>
          </objectPr>
        </oleObject>
      </mc:Choice>
      <mc:Fallback>
        <oleObject progId="Word.Document.8" shapeId="512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showGridLines="0" zoomScale="85" zoomScaleNormal="85" workbookViewId="0">
      <selection activeCell="E64" sqref="E64"/>
    </sheetView>
  </sheetViews>
  <sheetFormatPr defaultColWidth="5.7109375" defaultRowHeight="12.75" x14ac:dyDescent="0.2"/>
  <cols>
    <col min="1" max="1" width="3.7109375" style="4" customWidth="1"/>
    <col min="2" max="2" width="70.140625" style="4" bestFit="1" customWidth="1"/>
    <col min="3" max="3" width="15.42578125" style="4" customWidth="1"/>
    <col min="4" max="4" width="4.42578125" style="41" customWidth="1"/>
    <col min="5" max="6" width="15.42578125" style="4" customWidth="1"/>
    <col min="7" max="7" width="4.42578125" style="4" customWidth="1"/>
    <col min="8" max="8" width="15.42578125" style="4" hidden="1" customWidth="1"/>
    <col min="9" max="10" width="15.42578125" style="4" customWidth="1"/>
    <col min="11" max="11" width="4.42578125" style="4" customWidth="1"/>
    <col min="12" max="12" width="15.42578125" style="4" hidden="1" customWidth="1"/>
    <col min="13" max="14" width="15.42578125" style="4" customWidth="1"/>
    <col min="15" max="15" width="4.42578125" style="4" customWidth="1"/>
    <col min="16" max="16" width="15.42578125" style="4" hidden="1" customWidth="1"/>
    <col min="17" max="18" width="15.42578125" style="4" customWidth="1"/>
    <col min="19" max="16384" width="5.7109375" style="4"/>
  </cols>
  <sheetData>
    <row r="1" spans="2:18" s="138" customFormat="1" ht="20.45" customHeight="1" x14ac:dyDescent="0.3">
      <c r="B1" s="239" t="s">
        <v>0</v>
      </c>
      <c r="C1" s="239"/>
      <c r="D1" s="239"/>
      <c r="E1" s="239"/>
      <c r="F1" s="239"/>
      <c r="G1" s="152"/>
      <c r="H1" s="142"/>
      <c r="I1" s="142"/>
      <c r="J1" s="142"/>
      <c r="K1" s="150"/>
      <c r="L1" s="150"/>
      <c r="M1" s="150"/>
      <c r="N1" s="150"/>
      <c r="O1" s="142"/>
      <c r="P1" s="142"/>
      <c r="Q1" s="142"/>
      <c r="R1" s="142"/>
    </row>
    <row r="2" spans="2:18" s="138" customFormat="1" ht="20.25" x14ac:dyDescent="0.3">
      <c r="B2" s="239" t="s">
        <v>1</v>
      </c>
      <c r="C2" s="239"/>
      <c r="D2" s="239"/>
      <c r="E2" s="239"/>
      <c r="F2" s="239"/>
      <c r="G2" s="152"/>
      <c r="H2" s="142"/>
      <c r="I2" s="142"/>
      <c r="J2" s="142"/>
      <c r="K2" s="150"/>
      <c r="L2" s="150"/>
      <c r="M2" s="150"/>
      <c r="N2" s="150"/>
      <c r="O2" s="142"/>
      <c r="P2" s="142"/>
      <c r="Q2" s="142"/>
      <c r="R2" s="142"/>
    </row>
    <row r="3" spans="2:18" s="138" customFormat="1" ht="20.25" x14ac:dyDescent="0.3">
      <c r="B3" s="239"/>
      <c r="C3" s="239"/>
      <c r="D3" s="239"/>
      <c r="E3" s="239"/>
      <c r="F3" s="239"/>
      <c r="G3" s="152"/>
      <c r="H3" s="142"/>
      <c r="I3" s="142"/>
      <c r="J3" s="142"/>
      <c r="K3" s="150"/>
      <c r="L3" s="150"/>
      <c r="M3" s="150"/>
      <c r="N3" s="150"/>
      <c r="O3" s="142"/>
      <c r="P3" s="142"/>
      <c r="Q3" s="142"/>
      <c r="R3" s="142"/>
    </row>
    <row r="4" spans="2:18" ht="13.9" customHeight="1" x14ac:dyDescent="0.2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18" ht="13.9" customHeight="1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2:18" x14ac:dyDescent="0.2">
      <c r="C6" s="192"/>
      <c r="D6" s="154"/>
      <c r="E6" s="240" t="s">
        <v>123</v>
      </c>
      <c r="F6" s="240"/>
      <c r="G6" s="5"/>
      <c r="H6" s="240" t="s">
        <v>124</v>
      </c>
      <c r="I6" s="240"/>
      <c r="J6" s="240"/>
      <c r="K6" s="5"/>
      <c r="L6" s="240" t="s">
        <v>125</v>
      </c>
      <c r="M6" s="240"/>
      <c r="N6" s="240"/>
      <c r="O6" s="5"/>
      <c r="P6" s="240" t="s">
        <v>122</v>
      </c>
      <c r="Q6" s="240"/>
      <c r="R6" s="240"/>
    </row>
    <row r="7" spans="2:18" x14ac:dyDescent="0.2">
      <c r="B7" s="6" t="s">
        <v>121</v>
      </c>
      <c r="C7" s="168">
        <v>2015</v>
      </c>
      <c r="D7" s="36"/>
      <c r="E7" s="168">
        <v>2015</v>
      </c>
      <c r="F7" s="168">
        <v>2014</v>
      </c>
      <c r="G7" s="36"/>
      <c r="H7" s="168">
        <v>2015</v>
      </c>
      <c r="I7" s="168">
        <v>2015</v>
      </c>
      <c r="J7" s="168">
        <v>2014</v>
      </c>
      <c r="K7" s="36"/>
      <c r="L7" s="168">
        <v>2015</v>
      </c>
      <c r="M7" s="168">
        <v>2015</v>
      </c>
      <c r="N7" s="168">
        <v>2014</v>
      </c>
      <c r="O7" s="36"/>
      <c r="P7" s="168">
        <v>2015</v>
      </c>
      <c r="Q7" s="168">
        <v>2015</v>
      </c>
      <c r="R7" s="168">
        <v>2014</v>
      </c>
    </row>
    <row r="8" spans="2:18" x14ac:dyDescent="0.2">
      <c r="B8" s="8"/>
      <c r="C8" s="193" t="s">
        <v>2</v>
      </c>
      <c r="D8" s="9"/>
      <c r="E8" s="193" t="s">
        <v>3</v>
      </c>
      <c r="F8" s="216" t="s">
        <v>3</v>
      </c>
      <c r="G8" s="10"/>
      <c r="H8" s="193" t="s">
        <v>2</v>
      </c>
      <c r="I8" s="193" t="s">
        <v>3</v>
      </c>
      <c r="J8" s="216" t="s">
        <v>3</v>
      </c>
      <c r="K8" s="10"/>
      <c r="L8" s="193" t="s">
        <v>2</v>
      </c>
      <c r="M8" s="193" t="s">
        <v>3</v>
      </c>
      <c r="N8" s="216" t="s">
        <v>3</v>
      </c>
      <c r="O8" s="10"/>
      <c r="P8" s="193" t="s">
        <v>2</v>
      </c>
      <c r="Q8" s="193" t="s">
        <v>3</v>
      </c>
      <c r="R8" s="216" t="s">
        <v>3</v>
      </c>
    </row>
    <row r="9" spans="2:18" ht="15" x14ac:dyDescent="0.25">
      <c r="B9" s="11" t="s">
        <v>4</v>
      </c>
      <c r="C9" s="194" t="s">
        <v>5</v>
      </c>
      <c r="D9" s="12"/>
      <c r="E9" s="194" t="s">
        <v>5</v>
      </c>
      <c r="F9" s="194" t="s">
        <v>5</v>
      </c>
      <c r="G9" s="12"/>
      <c r="H9" s="194" t="s">
        <v>5</v>
      </c>
      <c r="I9" s="194" t="s">
        <v>5</v>
      </c>
      <c r="J9" s="194" t="s">
        <v>5</v>
      </c>
      <c r="K9" s="12"/>
      <c r="L9" s="194" t="s">
        <v>5</v>
      </c>
      <c r="M9" s="194" t="s">
        <v>5</v>
      </c>
      <c r="N9" s="194" t="s">
        <v>5</v>
      </c>
      <c r="O9" s="12"/>
      <c r="P9" s="194" t="s">
        <v>5</v>
      </c>
      <c r="Q9" s="194" t="s">
        <v>5</v>
      </c>
      <c r="R9" s="194" t="s">
        <v>5</v>
      </c>
    </row>
    <row r="10" spans="2:18" x14ac:dyDescent="0.2">
      <c r="B10" s="13" t="s">
        <v>6</v>
      </c>
      <c r="C10" s="195">
        <v>134597</v>
      </c>
      <c r="D10" s="13"/>
      <c r="E10" s="155">
        <v>119588</v>
      </c>
      <c r="F10" s="195">
        <v>96926</v>
      </c>
      <c r="G10" s="13"/>
      <c r="H10" s="195"/>
      <c r="I10" s="155">
        <v>25188</v>
      </c>
      <c r="J10" s="195">
        <v>45976</v>
      </c>
      <c r="K10" s="13"/>
      <c r="L10" s="195"/>
      <c r="M10" s="155">
        <v>0</v>
      </c>
      <c r="N10" s="155">
        <v>0</v>
      </c>
      <c r="O10" s="13"/>
      <c r="P10" s="195">
        <f>C10+H10-L10</f>
        <v>134597</v>
      </c>
      <c r="Q10" s="155">
        <f t="shared" ref="Q10:R12" si="0">E10+I10</f>
        <v>144776</v>
      </c>
      <c r="R10" s="195">
        <f t="shared" si="0"/>
        <v>142902</v>
      </c>
    </row>
    <row r="11" spans="2:18" x14ac:dyDescent="0.2">
      <c r="B11" s="13" t="s">
        <v>17</v>
      </c>
      <c r="C11" s="195">
        <v>2925</v>
      </c>
      <c r="D11" s="13"/>
      <c r="E11" s="155">
        <v>3990</v>
      </c>
      <c r="F11" s="195">
        <v>2757</v>
      </c>
      <c r="G11" s="13"/>
      <c r="H11" s="195"/>
      <c r="I11" s="155">
        <v>480</v>
      </c>
      <c r="J11" s="195">
        <v>2544</v>
      </c>
      <c r="K11" s="13"/>
      <c r="L11" s="195"/>
      <c r="M11" s="155">
        <v>0</v>
      </c>
      <c r="N11" s="155">
        <v>0</v>
      </c>
      <c r="O11" s="13"/>
      <c r="P11" s="195">
        <f>C11+H11-L11</f>
        <v>2925</v>
      </c>
      <c r="Q11" s="155">
        <f t="shared" si="0"/>
        <v>4470</v>
      </c>
      <c r="R11" s="195">
        <f t="shared" si="0"/>
        <v>5301</v>
      </c>
    </row>
    <row r="12" spans="2:18" x14ac:dyDescent="0.2">
      <c r="B12" s="14" t="s">
        <v>7</v>
      </c>
      <c r="C12" s="196">
        <v>307</v>
      </c>
      <c r="D12" s="15"/>
      <c r="E12" s="217">
        <v>505</v>
      </c>
      <c r="F12" s="196">
        <v>1261</v>
      </c>
      <c r="G12" s="15"/>
      <c r="H12" s="196"/>
      <c r="I12" s="217"/>
      <c r="J12" s="196">
        <v>0</v>
      </c>
      <c r="K12" s="15"/>
      <c r="L12" s="196"/>
      <c r="M12" s="217">
        <v>0</v>
      </c>
      <c r="N12" s="217">
        <v>0</v>
      </c>
      <c r="O12" s="15"/>
      <c r="P12" s="196">
        <f>C12+H12-L12</f>
        <v>307</v>
      </c>
      <c r="Q12" s="217">
        <f t="shared" si="0"/>
        <v>505</v>
      </c>
      <c r="R12" s="196">
        <f t="shared" si="0"/>
        <v>1261</v>
      </c>
    </row>
    <row r="13" spans="2:18" ht="15" x14ac:dyDescent="0.25">
      <c r="B13" s="11" t="s">
        <v>8</v>
      </c>
      <c r="C13" s="197">
        <f>SUM(C10:C12)</f>
        <v>137829</v>
      </c>
      <c r="D13" s="19"/>
      <c r="E13" s="218">
        <f>SUM(E10:E12)</f>
        <v>124083</v>
      </c>
      <c r="F13" s="197">
        <f>SUM(F10:F12)</f>
        <v>100944</v>
      </c>
      <c r="G13" s="19"/>
      <c r="H13" s="197">
        <f>SUM(H10:H12)</f>
        <v>0</v>
      </c>
      <c r="I13" s="218">
        <f>SUM(I10:I12)</f>
        <v>25668</v>
      </c>
      <c r="J13" s="197">
        <f>SUM(J10:J12)</f>
        <v>48520</v>
      </c>
      <c r="K13" s="19"/>
      <c r="L13" s="197">
        <f>SUM(L10:L12)</f>
        <v>0</v>
      </c>
      <c r="M13" s="218">
        <f>SUM(M10:M12)</f>
        <v>0</v>
      </c>
      <c r="N13" s="218">
        <f>SUM(N10:N12)</f>
        <v>0</v>
      </c>
      <c r="O13" s="19"/>
      <c r="P13" s="197">
        <f>SUM(P10:P12)</f>
        <v>137829</v>
      </c>
      <c r="Q13" s="218">
        <f>SUM(Q10:Q12)</f>
        <v>149751</v>
      </c>
      <c r="R13" s="197">
        <f>SUM(R10:R12)</f>
        <v>149464</v>
      </c>
    </row>
    <row r="14" spans="2:18" x14ac:dyDescent="0.2">
      <c r="B14" s="13" t="s">
        <v>20</v>
      </c>
      <c r="C14" s="195">
        <v>-78829</v>
      </c>
      <c r="D14" s="13"/>
      <c r="E14" s="155">
        <v>-57470</v>
      </c>
      <c r="F14" s="195">
        <v>-61972</v>
      </c>
      <c r="G14" s="13"/>
      <c r="H14" s="195"/>
      <c r="I14" s="155">
        <v>-18231</v>
      </c>
      <c r="J14" s="195">
        <v>-24499</v>
      </c>
      <c r="K14" s="13"/>
      <c r="L14" s="195"/>
      <c r="M14" s="155">
        <v>0</v>
      </c>
      <c r="N14" s="155">
        <v>0</v>
      </c>
      <c r="O14" s="13"/>
      <c r="P14" s="195">
        <f>C14+H14-L14</f>
        <v>-78829</v>
      </c>
      <c r="Q14" s="155">
        <f t="shared" ref="Q14:R17" si="1">E14+I14</f>
        <v>-75701</v>
      </c>
      <c r="R14" s="195">
        <f t="shared" si="1"/>
        <v>-86471</v>
      </c>
    </row>
    <row r="15" spans="2:18" x14ac:dyDescent="0.2">
      <c r="B15" s="13" t="s">
        <v>21</v>
      </c>
      <c r="C15" s="195">
        <v>-16795</v>
      </c>
      <c r="D15" s="13"/>
      <c r="E15" s="155">
        <v>-9807</v>
      </c>
      <c r="F15" s="195">
        <v>-3800</v>
      </c>
      <c r="G15" s="13"/>
      <c r="H15" s="195"/>
      <c r="I15" s="155">
        <v>-10987</v>
      </c>
      <c r="J15" s="195">
        <v>-10141</v>
      </c>
      <c r="K15" s="13"/>
      <c r="L15" s="195"/>
      <c r="M15" s="155">
        <v>0</v>
      </c>
      <c r="N15" s="155">
        <v>0</v>
      </c>
      <c r="O15" s="13"/>
      <c r="P15" s="195">
        <f>C15+H15-L15</f>
        <v>-16795</v>
      </c>
      <c r="Q15" s="155">
        <f t="shared" si="1"/>
        <v>-20794</v>
      </c>
      <c r="R15" s="195">
        <f t="shared" si="1"/>
        <v>-13941</v>
      </c>
    </row>
    <row r="16" spans="2:18" x14ac:dyDescent="0.2">
      <c r="B16" s="13" t="s">
        <v>22</v>
      </c>
      <c r="C16" s="195">
        <v>-25091</v>
      </c>
      <c r="D16" s="13"/>
      <c r="E16" s="155">
        <v>-14060</v>
      </c>
      <c r="F16" s="195">
        <v>-17552</v>
      </c>
      <c r="G16" s="13"/>
      <c r="H16" s="195"/>
      <c r="I16" s="155">
        <v>-4655</v>
      </c>
      <c r="J16" s="195">
        <v>-7651</v>
      </c>
      <c r="K16" s="13"/>
      <c r="L16" s="195"/>
      <c r="M16" s="155">
        <v>0</v>
      </c>
      <c r="N16" s="155">
        <v>0</v>
      </c>
      <c r="O16" s="13"/>
      <c r="P16" s="195">
        <f>C16+H16-L16</f>
        <v>-25091</v>
      </c>
      <c r="Q16" s="155">
        <f t="shared" si="1"/>
        <v>-18715</v>
      </c>
      <c r="R16" s="195">
        <f t="shared" si="1"/>
        <v>-25203</v>
      </c>
    </row>
    <row r="17" spans="2:18" x14ac:dyDescent="0.2">
      <c r="B17" s="13" t="s">
        <v>31</v>
      </c>
      <c r="C17" s="198">
        <v>0</v>
      </c>
      <c r="D17" s="51"/>
      <c r="E17" s="198">
        <v>0</v>
      </c>
      <c r="F17" s="198">
        <v>0</v>
      </c>
      <c r="G17" s="13"/>
      <c r="H17" s="220"/>
      <c r="I17" s="198">
        <v>185</v>
      </c>
      <c r="J17" s="220">
        <v>0</v>
      </c>
      <c r="K17" s="13"/>
      <c r="L17" s="220"/>
      <c r="M17" s="155">
        <v>0</v>
      </c>
      <c r="N17" s="155">
        <v>0</v>
      </c>
      <c r="O17" s="13"/>
      <c r="P17" s="198">
        <f>C17+H17-L17</f>
        <v>0</v>
      </c>
      <c r="Q17" s="198">
        <f t="shared" si="1"/>
        <v>185</v>
      </c>
      <c r="R17" s="220">
        <f t="shared" si="1"/>
        <v>0</v>
      </c>
    </row>
    <row r="18" spans="2:18" ht="15" x14ac:dyDescent="0.25">
      <c r="B18" s="29" t="s">
        <v>23</v>
      </c>
      <c r="C18" s="199">
        <f>SUM(C14:C17)</f>
        <v>-120715</v>
      </c>
      <c r="D18" s="19"/>
      <c r="E18" s="219">
        <f>SUM(E14:E17)</f>
        <v>-81337</v>
      </c>
      <c r="F18" s="199">
        <f>SUM(F14:F17)</f>
        <v>-83324</v>
      </c>
      <c r="G18" s="19"/>
      <c r="H18" s="199">
        <f>SUM(H14:H17)</f>
        <v>0</v>
      </c>
      <c r="I18" s="219">
        <f>SUM(I14:I17)</f>
        <v>-33688</v>
      </c>
      <c r="J18" s="199">
        <f>SUM(J14:J17)</f>
        <v>-42291</v>
      </c>
      <c r="K18" s="19"/>
      <c r="L18" s="199">
        <f>SUM(L14:L17)</f>
        <v>0</v>
      </c>
      <c r="M18" s="228">
        <f>SUM(M14:M17)</f>
        <v>0</v>
      </c>
      <c r="N18" s="228">
        <f>SUM(N14:N17)</f>
        <v>0</v>
      </c>
      <c r="O18" s="19"/>
      <c r="P18" s="199">
        <f>SUM(P14:P17)</f>
        <v>-120715</v>
      </c>
      <c r="Q18" s="219">
        <f>SUM(Q14:Q17)</f>
        <v>-115025</v>
      </c>
      <c r="R18" s="199">
        <f>SUM(R14:R17)</f>
        <v>-125615</v>
      </c>
    </row>
    <row r="19" spans="2:18" x14ac:dyDescent="0.2">
      <c r="B19" s="13" t="s">
        <v>24</v>
      </c>
      <c r="C19" s="195">
        <v>-13177</v>
      </c>
      <c r="D19" s="13"/>
      <c r="E19" s="155">
        <v>-11299</v>
      </c>
      <c r="F19" s="195">
        <v>-12039</v>
      </c>
      <c r="G19" s="13"/>
      <c r="H19" s="195"/>
      <c r="I19" s="155">
        <v>-1163</v>
      </c>
      <c r="J19" s="195">
        <v>-1400</v>
      </c>
      <c r="K19" s="13"/>
      <c r="L19" s="195"/>
      <c r="M19" s="155">
        <v>0</v>
      </c>
      <c r="N19" s="155">
        <v>0</v>
      </c>
      <c r="O19" s="13"/>
      <c r="P19" s="195">
        <f>C19+H19-L19</f>
        <v>-13177</v>
      </c>
      <c r="Q19" s="155">
        <f>E19+I19</f>
        <v>-12462</v>
      </c>
      <c r="R19" s="195">
        <f>F19+J19</f>
        <v>-13439</v>
      </c>
    </row>
    <row r="20" spans="2:18" x14ac:dyDescent="0.2">
      <c r="B20" s="13" t="s">
        <v>25</v>
      </c>
      <c r="C20" s="198">
        <v>-1042</v>
      </c>
      <c r="D20" s="51"/>
      <c r="E20" s="198">
        <v>-653</v>
      </c>
      <c r="F20" s="220">
        <v>-584</v>
      </c>
      <c r="G20" s="13"/>
      <c r="H20" s="220"/>
      <c r="I20" s="198">
        <v>0</v>
      </c>
      <c r="J20" s="220">
        <v>0</v>
      </c>
      <c r="K20" s="13"/>
      <c r="L20" s="220"/>
      <c r="M20" s="155">
        <v>0</v>
      </c>
      <c r="N20" s="155">
        <v>0</v>
      </c>
      <c r="O20" s="13"/>
      <c r="P20" s="198">
        <f>C20+H20-L20</f>
        <v>-1042</v>
      </c>
      <c r="Q20" s="198">
        <f>E20+I20</f>
        <v>-653</v>
      </c>
      <c r="R20" s="220">
        <f>F20+J20</f>
        <v>-584</v>
      </c>
    </row>
    <row r="21" spans="2:18" ht="15" x14ac:dyDescent="0.25">
      <c r="B21" s="30" t="s">
        <v>26</v>
      </c>
      <c r="C21" s="200">
        <f>SUM(C18:C20)</f>
        <v>-134934</v>
      </c>
      <c r="D21" s="32"/>
      <c r="E21" s="200">
        <f>SUM(E18:E20)</f>
        <v>-93289</v>
      </c>
      <c r="F21" s="200">
        <f>SUM(F18:F20)</f>
        <v>-95947</v>
      </c>
      <c r="G21" s="32"/>
      <c r="H21" s="200">
        <f>SUM(H19:H20)</f>
        <v>0</v>
      </c>
      <c r="I21" s="200">
        <f>SUM(I18:I20)</f>
        <v>-34851</v>
      </c>
      <c r="J21" s="200">
        <f>SUM(J18:J20)</f>
        <v>-43691</v>
      </c>
      <c r="K21" s="32"/>
      <c r="L21" s="200">
        <f>SUM(L19:L20)</f>
        <v>0</v>
      </c>
      <c r="M21" s="229">
        <f>SUM(M19:M20)</f>
        <v>0</v>
      </c>
      <c r="N21" s="229">
        <f>SUM(N19:N20)</f>
        <v>0</v>
      </c>
      <c r="O21" s="32"/>
      <c r="P21" s="200">
        <f>SUM(P18:P20)</f>
        <v>-134934</v>
      </c>
      <c r="Q21" s="200">
        <f>SUM(Q18:Q20)</f>
        <v>-128140</v>
      </c>
      <c r="R21" s="200">
        <f>SUM(R18:R20)</f>
        <v>-139638</v>
      </c>
    </row>
    <row r="22" spans="2:18" x14ac:dyDescent="0.2">
      <c r="B22" s="14" t="s">
        <v>18</v>
      </c>
      <c r="C22" s="155">
        <v>0</v>
      </c>
      <c r="D22" s="51"/>
      <c r="E22" s="217">
        <v>-219</v>
      </c>
      <c r="F22" s="210">
        <v>-95</v>
      </c>
      <c r="G22" s="14"/>
      <c r="H22" s="210"/>
      <c r="I22" s="217">
        <v>-500</v>
      </c>
      <c r="J22" s="210"/>
      <c r="K22" s="14"/>
      <c r="L22" s="210"/>
      <c r="M22" s="217">
        <v>0</v>
      </c>
      <c r="N22" s="155">
        <v>0</v>
      </c>
      <c r="O22" s="14"/>
      <c r="P22" s="155">
        <f>C22+H22-L22</f>
        <v>0</v>
      </c>
      <c r="Q22" s="217">
        <f>E22+I22</f>
        <v>-719</v>
      </c>
      <c r="R22" s="210">
        <f>F22+J22</f>
        <v>-95</v>
      </c>
    </row>
    <row r="23" spans="2:18" ht="15" x14ac:dyDescent="0.25">
      <c r="B23" s="11" t="s">
        <v>9</v>
      </c>
      <c r="C23" s="201">
        <f>C13+C21+C22</f>
        <v>2895</v>
      </c>
      <c r="D23" s="37"/>
      <c r="E23" s="201">
        <f>E13+E21+E22</f>
        <v>30575</v>
      </c>
      <c r="F23" s="201">
        <f>F13+F21+F22</f>
        <v>4902</v>
      </c>
      <c r="G23" s="37"/>
      <c r="H23" s="201">
        <f>H13+H18+H21+H22</f>
        <v>0</v>
      </c>
      <c r="I23" s="201">
        <f>I13+I21+I22</f>
        <v>-9683</v>
      </c>
      <c r="J23" s="201">
        <f>J13+J21+J22</f>
        <v>4829</v>
      </c>
      <c r="K23" s="37"/>
      <c r="L23" s="201">
        <f>L13+L18+L21+L22</f>
        <v>0</v>
      </c>
      <c r="M23" s="218">
        <f>M13+M18+M21+M22</f>
        <v>0</v>
      </c>
      <c r="N23" s="218">
        <f>N13+N18+N21+N22</f>
        <v>0</v>
      </c>
      <c r="O23" s="37"/>
      <c r="P23" s="201">
        <f>P13+P21+P22</f>
        <v>2895</v>
      </c>
      <c r="Q23" s="201">
        <f>Q13+Q21+Q22</f>
        <v>20892</v>
      </c>
      <c r="R23" s="201">
        <f>R13+R21+R22</f>
        <v>9731</v>
      </c>
    </row>
    <row r="24" spans="2:18" x14ac:dyDescent="0.2">
      <c r="B24" s="16"/>
      <c r="C24" s="202"/>
      <c r="D24" s="17"/>
      <c r="E24" s="203"/>
      <c r="F24" s="194"/>
      <c r="G24" s="12"/>
      <c r="H24" s="202"/>
      <c r="I24" s="203"/>
      <c r="J24" s="194"/>
      <c r="K24" s="12"/>
      <c r="L24" s="202"/>
      <c r="M24" s="203"/>
      <c r="N24" s="194"/>
      <c r="O24" s="12"/>
      <c r="P24" s="202"/>
      <c r="Q24" s="203"/>
      <c r="R24" s="194"/>
    </row>
    <row r="25" spans="2:18" ht="15" x14ac:dyDescent="0.25">
      <c r="B25" s="11" t="s">
        <v>10</v>
      </c>
      <c r="C25" s="202"/>
      <c r="D25" s="17"/>
      <c r="E25" s="203"/>
      <c r="F25" s="194"/>
      <c r="G25" s="12"/>
      <c r="H25" s="202"/>
      <c r="I25" s="203"/>
      <c r="J25" s="194"/>
      <c r="K25" s="12"/>
      <c r="L25" s="202"/>
      <c r="M25" s="203"/>
      <c r="N25" s="194"/>
      <c r="O25" s="12"/>
      <c r="P25" s="202"/>
      <c r="Q25" s="203"/>
      <c r="R25" s="194"/>
    </row>
    <row r="26" spans="2:18" ht="15" x14ac:dyDescent="0.25">
      <c r="B26" s="19" t="s">
        <v>28</v>
      </c>
      <c r="C26" s="203">
        <v>0</v>
      </c>
      <c r="D26" s="34"/>
      <c r="E26" s="203">
        <v>11819</v>
      </c>
      <c r="F26" s="221">
        <v>1581</v>
      </c>
      <c r="G26" s="31"/>
      <c r="H26" s="203"/>
      <c r="I26" s="227">
        <v>0</v>
      </c>
      <c r="J26" s="227">
        <v>0</v>
      </c>
      <c r="K26" s="31"/>
      <c r="L26" s="203"/>
      <c r="M26" s="227">
        <v>0</v>
      </c>
      <c r="N26" s="227">
        <v>0</v>
      </c>
      <c r="O26" s="31"/>
      <c r="P26" s="203">
        <f>C26+H26-L26</f>
        <v>0</v>
      </c>
      <c r="Q26" s="203">
        <f t="shared" ref="Q26:R29" si="2">E26+I26</f>
        <v>11819</v>
      </c>
      <c r="R26" s="221">
        <f t="shared" si="2"/>
        <v>1581</v>
      </c>
    </row>
    <row r="27" spans="2:18" x14ac:dyDescent="0.2">
      <c r="B27" s="13" t="s">
        <v>20</v>
      </c>
      <c r="C27" s="204">
        <v>-2119</v>
      </c>
      <c r="D27" s="35"/>
      <c r="E27" s="204">
        <v>-2342</v>
      </c>
      <c r="F27" s="206">
        <v>-1754</v>
      </c>
      <c r="G27" s="18"/>
      <c r="H27" s="204"/>
      <c r="I27" s="155">
        <v>0</v>
      </c>
      <c r="J27" s="155">
        <v>0</v>
      </c>
      <c r="K27" s="18"/>
      <c r="L27" s="204"/>
      <c r="M27" s="155">
        <v>0</v>
      </c>
      <c r="N27" s="155">
        <v>0</v>
      </c>
      <c r="O27" s="18"/>
      <c r="P27" s="204">
        <f>C27+H27-L27</f>
        <v>-2119</v>
      </c>
      <c r="Q27" s="204">
        <f t="shared" si="2"/>
        <v>-2342</v>
      </c>
      <c r="R27" s="206">
        <f t="shared" si="2"/>
        <v>-1754</v>
      </c>
    </row>
    <row r="28" spans="2:18" x14ac:dyDescent="0.2">
      <c r="B28" s="13" t="s">
        <v>21</v>
      </c>
      <c r="C28" s="204">
        <v>-1136</v>
      </c>
      <c r="D28" s="35"/>
      <c r="E28" s="204">
        <v>-686</v>
      </c>
      <c r="F28" s="206">
        <v>-1082</v>
      </c>
      <c r="G28" s="18"/>
      <c r="H28" s="204"/>
      <c r="I28" s="155">
        <v>0</v>
      </c>
      <c r="J28" s="155">
        <v>0</v>
      </c>
      <c r="K28" s="18"/>
      <c r="L28" s="204"/>
      <c r="M28" s="155">
        <v>0</v>
      </c>
      <c r="N28" s="155">
        <v>0</v>
      </c>
      <c r="O28" s="18"/>
      <c r="P28" s="204">
        <f>C28+H28-L28</f>
        <v>-1136</v>
      </c>
      <c r="Q28" s="204">
        <f t="shared" si="2"/>
        <v>-686</v>
      </c>
      <c r="R28" s="206">
        <f t="shared" si="2"/>
        <v>-1082</v>
      </c>
    </row>
    <row r="29" spans="2:18" x14ac:dyDescent="0.2">
      <c r="B29" s="13" t="s">
        <v>22</v>
      </c>
      <c r="C29" s="205">
        <v>-55</v>
      </c>
      <c r="D29" s="153"/>
      <c r="E29" s="222">
        <v>-85</v>
      </c>
      <c r="F29" s="206">
        <v>-83</v>
      </c>
      <c r="G29" s="18"/>
      <c r="H29" s="205"/>
      <c r="I29" s="155">
        <v>0</v>
      </c>
      <c r="J29" s="155">
        <v>0</v>
      </c>
      <c r="K29" s="18"/>
      <c r="L29" s="205"/>
      <c r="M29" s="155">
        <v>0</v>
      </c>
      <c r="N29" s="155">
        <v>0</v>
      </c>
      <c r="O29" s="18"/>
      <c r="P29" s="205">
        <f>C29+H29-L29</f>
        <v>-55</v>
      </c>
      <c r="Q29" s="222">
        <f t="shared" si="2"/>
        <v>-85</v>
      </c>
      <c r="R29" s="206">
        <f t="shared" si="2"/>
        <v>-83</v>
      </c>
    </row>
    <row r="30" spans="2:18" ht="15" x14ac:dyDescent="0.25">
      <c r="B30" s="29" t="s">
        <v>27</v>
      </c>
      <c r="C30" s="206">
        <f>SUM(C27:C29)</f>
        <v>-3310</v>
      </c>
      <c r="D30" s="18"/>
      <c r="E30" s="204">
        <f>SUM(E27:E29)</f>
        <v>-3113</v>
      </c>
      <c r="F30" s="223">
        <f>SUM(F27:F29)</f>
        <v>-2919</v>
      </c>
      <c r="G30" s="18"/>
      <c r="H30" s="206">
        <f>SUM(H27:H29)</f>
        <v>0</v>
      </c>
      <c r="I30" s="228">
        <f>SUM(I27:I29)</f>
        <v>0</v>
      </c>
      <c r="J30" s="228">
        <f>SUM(J27:J29)</f>
        <v>0</v>
      </c>
      <c r="K30" s="18"/>
      <c r="L30" s="206">
        <f>SUM(L27:L29)</f>
        <v>0</v>
      </c>
      <c r="M30" s="228">
        <f>SUM(M27:M29)</f>
        <v>0</v>
      </c>
      <c r="N30" s="228">
        <f>SUM(N27:N29)</f>
        <v>0</v>
      </c>
      <c r="O30" s="18"/>
      <c r="P30" s="206">
        <f>C30+H30-L30</f>
        <v>-3310</v>
      </c>
      <c r="Q30" s="204">
        <f>SUM(Q27:Q29)</f>
        <v>-3113</v>
      </c>
      <c r="R30" s="223">
        <f>SUM(R27:R29)</f>
        <v>-2919</v>
      </c>
    </row>
    <row r="31" spans="2:18" ht="15" x14ac:dyDescent="0.25">
      <c r="B31" s="11" t="s">
        <v>11</v>
      </c>
      <c r="C31" s="201">
        <f>C26+C30</f>
        <v>-3310</v>
      </c>
      <c r="D31" s="37"/>
      <c r="E31" s="224">
        <f>E26+E30</f>
        <v>8706</v>
      </c>
      <c r="F31" s="201">
        <f>F26+F30</f>
        <v>-1338</v>
      </c>
      <c r="G31" s="37"/>
      <c r="H31" s="201">
        <f>H26+H30</f>
        <v>0</v>
      </c>
      <c r="I31" s="218">
        <f>I26+I30</f>
        <v>0</v>
      </c>
      <c r="J31" s="218">
        <f>J26+J30</f>
        <v>0</v>
      </c>
      <c r="K31" s="37"/>
      <c r="L31" s="201">
        <f>L26+L30</f>
        <v>0</v>
      </c>
      <c r="M31" s="218">
        <f>M26+M30</f>
        <v>0</v>
      </c>
      <c r="N31" s="218">
        <f>N26+N30</f>
        <v>0</v>
      </c>
      <c r="O31" s="37"/>
      <c r="P31" s="201">
        <f>P26+P30</f>
        <v>-3310</v>
      </c>
      <c r="Q31" s="224">
        <f>Q26+Q30</f>
        <v>8706</v>
      </c>
      <c r="R31" s="201">
        <f>R26+R30</f>
        <v>-1338</v>
      </c>
    </row>
    <row r="32" spans="2:18" x14ac:dyDescent="0.2">
      <c r="B32" s="16"/>
      <c r="C32" s="202"/>
      <c r="D32" s="17"/>
      <c r="E32" s="203"/>
      <c r="F32" s="194"/>
      <c r="G32" s="12"/>
      <c r="H32" s="202"/>
      <c r="I32" s="203"/>
      <c r="J32" s="194"/>
      <c r="K32" s="12"/>
      <c r="L32" s="202"/>
      <c r="M32" s="203"/>
      <c r="N32" s="194"/>
      <c r="O32" s="12"/>
      <c r="P32" s="202"/>
      <c r="Q32" s="203"/>
      <c r="R32" s="194"/>
    </row>
    <row r="33" spans="2:18" ht="15" x14ac:dyDescent="0.25">
      <c r="B33" s="11" t="s">
        <v>12</v>
      </c>
      <c r="C33" s="202"/>
      <c r="D33" s="17"/>
      <c r="E33" s="203"/>
      <c r="F33" s="194"/>
      <c r="G33" s="12"/>
      <c r="H33" s="202"/>
      <c r="I33" s="203"/>
      <c r="J33" s="194"/>
      <c r="K33" s="12"/>
      <c r="L33" s="202"/>
      <c r="M33" s="203"/>
      <c r="N33" s="194"/>
      <c r="O33" s="12"/>
      <c r="P33" s="202"/>
      <c r="Q33" s="203"/>
      <c r="R33" s="194"/>
    </row>
    <row r="34" spans="2:18" x14ac:dyDescent="0.2">
      <c r="B34" s="29" t="s">
        <v>29</v>
      </c>
      <c r="C34" s="194">
        <v>33905</v>
      </c>
      <c r="D34" s="12"/>
      <c r="E34" s="203">
        <v>34662</v>
      </c>
      <c r="F34" s="194">
        <v>34301</v>
      </c>
      <c r="G34" s="12"/>
      <c r="H34" s="194"/>
      <c r="I34" s="227">
        <v>0</v>
      </c>
      <c r="J34" s="227">
        <v>0</v>
      </c>
      <c r="K34" s="12"/>
      <c r="L34" s="194"/>
      <c r="M34" s="227">
        <v>0</v>
      </c>
      <c r="N34" s="227">
        <v>0</v>
      </c>
      <c r="O34" s="12"/>
      <c r="P34" s="194">
        <f>C34+H34-L34</f>
        <v>33905</v>
      </c>
      <c r="Q34" s="203">
        <f t="shared" ref="Q34:Q37" si="3">E34+I34</f>
        <v>34662</v>
      </c>
      <c r="R34" s="194">
        <f t="shared" ref="R34:R37" si="4">F34+J34</f>
        <v>34301</v>
      </c>
    </row>
    <row r="35" spans="2:18" x14ac:dyDescent="0.2">
      <c r="B35" s="13" t="s">
        <v>20</v>
      </c>
      <c r="C35" s="207">
        <v>-2459.9194907746751</v>
      </c>
      <c r="D35" s="33"/>
      <c r="E35" s="204">
        <v>-1943</v>
      </c>
      <c r="F35" s="207">
        <v>-2045</v>
      </c>
      <c r="G35" s="33"/>
      <c r="H35" s="207"/>
      <c r="I35" s="155">
        <v>0</v>
      </c>
      <c r="J35" s="155">
        <v>0</v>
      </c>
      <c r="K35" s="33"/>
      <c r="L35" s="207"/>
      <c r="M35" s="155">
        <v>0</v>
      </c>
      <c r="N35" s="155">
        <v>0</v>
      </c>
      <c r="O35" s="33"/>
      <c r="P35" s="207">
        <f>C35+H35-L35</f>
        <v>-2459.9194907746751</v>
      </c>
      <c r="Q35" s="204">
        <f t="shared" si="3"/>
        <v>-1943</v>
      </c>
      <c r="R35" s="207">
        <f t="shared" si="4"/>
        <v>-2045</v>
      </c>
    </row>
    <row r="36" spans="2:18" x14ac:dyDescent="0.2">
      <c r="B36" s="13" t="s">
        <v>21</v>
      </c>
      <c r="C36" s="207">
        <v>-14431.690500000002</v>
      </c>
      <c r="D36" s="33"/>
      <c r="E36" s="204">
        <v>-11294</v>
      </c>
      <c r="F36" s="207">
        <v>-12098</v>
      </c>
      <c r="G36" s="33"/>
      <c r="H36" s="207"/>
      <c r="I36" s="155">
        <v>0</v>
      </c>
      <c r="J36" s="155">
        <v>0</v>
      </c>
      <c r="K36" s="33"/>
      <c r="L36" s="207"/>
      <c r="M36" s="155">
        <v>0</v>
      </c>
      <c r="N36" s="155">
        <v>0</v>
      </c>
      <c r="O36" s="33"/>
      <c r="P36" s="207">
        <f>C36+H36-L36</f>
        <v>-14431.690500000002</v>
      </c>
      <c r="Q36" s="204">
        <f t="shared" si="3"/>
        <v>-11294</v>
      </c>
      <c r="R36" s="207">
        <f t="shared" si="4"/>
        <v>-12098</v>
      </c>
    </row>
    <row r="37" spans="2:18" x14ac:dyDescent="0.2">
      <c r="B37" s="13" t="s">
        <v>22</v>
      </c>
      <c r="C37" s="208">
        <v>-1792.1109999999953</v>
      </c>
      <c r="D37" s="33"/>
      <c r="E37" s="222">
        <v>-2577</v>
      </c>
      <c r="F37" s="208">
        <v>-2322</v>
      </c>
      <c r="G37" s="33"/>
      <c r="H37" s="208"/>
      <c r="I37" s="155">
        <v>0</v>
      </c>
      <c r="J37" s="155">
        <v>0</v>
      </c>
      <c r="K37" s="33"/>
      <c r="L37" s="208"/>
      <c r="M37" s="155">
        <v>0</v>
      </c>
      <c r="N37" s="155">
        <v>0</v>
      </c>
      <c r="O37" s="33"/>
      <c r="P37" s="208">
        <f>C37+H37-L37</f>
        <v>-1792.1109999999953</v>
      </c>
      <c r="Q37" s="222">
        <f t="shared" si="3"/>
        <v>-2577</v>
      </c>
      <c r="R37" s="208">
        <f t="shared" si="4"/>
        <v>-2322</v>
      </c>
    </row>
    <row r="38" spans="2:18" ht="15" x14ac:dyDescent="0.25">
      <c r="B38" s="29" t="s">
        <v>30</v>
      </c>
      <c r="C38" s="209">
        <f>SUM(C35:C37)</f>
        <v>-18683.720990774673</v>
      </c>
      <c r="D38" s="30"/>
      <c r="E38" s="225">
        <f>SUM(E35:E37)</f>
        <v>-15814</v>
      </c>
      <c r="F38" s="209">
        <f>SUM(F35:F37)</f>
        <v>-16465</v>
      </c>
      <c r="G38" s="30"/>
      <c r="H38" s="209">
        <f>SUM(H35:H37)</f>
        <v>0</v>
      </c>
      <c r="I38" s="228">
        <f>SUM(I35:I37)</f>
        <v>0</v>
      </c>
      <c r="J38" s="228">
        <f>SUM(J35:J37)</f>
        <v>0</v>
      </c>
      <c r="K38" s="30"/>
      <c r="L38" s="209">
        <f>SUM(L35:L37)</f>
        <v>0</v>
      </c>
      <c r="M38" s="228">
        <f>SUM(M35:M37)</f>
        <v>0</v>
      </c>
      <c r="N38" s="228">
        <f>SUM(N35:N37)</f>
        <v>0</v>
      </c>
      <c r="O38" s="30"/>
      <c r="P38" s="209">
        <f>SUM(P35:P37)</f>
        <v>-18683.720990774673</v>
      </c>
      <c r="Q38" s="225">
        <f>SUM(Q35:Q37)</f>
        <v>-15814</v>
      </c>
      <c r="R38" s="209">
        <f>SUM(R35:R37)</f>
        <v>-16465</v>
      </c>
    </row>
    <row r="39" spans="2:18" x14ac:dyDescent="0.2">
      <c r="B39" s="13" t="s">
        <v>24</v>
      </c>
      <c r="C39" s="210">
        <v>-2709.8057264285703</v>
      </c>
      <c r="D39" s="14"/>
      <c r="E39" s="217">
        <v>-2654</v>
      </c>
      <c r="F39" s="210">
        <v>-3117</v>
      </c>
      <c r="G39" s="14"/>
      <c r="H39" s="210"/>
      <c r="I39" s="217"/>
      <c r="J39" s="210"/>
      <c r="K39" s="14"/>
      <c r="L39" s="210"/>
      <c r="M39" s="217"/>
      <c r="N39" s="210"/>
      <c r="O39" s="14"/>
      <c r="P39" s="210">
        <f>C39+H39-L39</f>
        <v>-2709.8057264285703</v>
      </c>
      <c r="Q39" s="217">
        <f t="shared" ref="Q39:Q40" si="5">E39+I39</f>
        <v>-2654</v>
      </c>
      <c r="R39" s="210">
        <f t="shared" ref="R39:R40" si="6">F39+J39</f>
        <v>-3117</v>
      </c>
    </row>
    <row r="40" spans="2:18" x14ac:dyDescent="0.2">
      <c r="B40" s="13" t="s">
        <v>25</v>
      </c>
      <c r="C40" s="211">
        <v>-2320.4865562197242</v>
      </c>
      <c r="D40" s="14"/>
      <c r="E40" s="226">
        <v>-755</v>
      </c>
      <c r="F40" s="211">
        <v>-1004</v>
      </c>
      <c r="G40" s="14"/>
      <c r="H40" s="211"/>
      <c r="I40" s="226"/>
      <c r="J40" s="211"/>
      <c r="K40" s="14"/>
      <c r="L40" s="211"/>
      <c r="M40" s="226"/>
      <c r="N40" s="211"/>
      <c r="O40" s="14"/>
      <c r="P40" s="211">
        <f>C40+H40-L40</f>
        <v>-2320.4865562197242</v>
      </c>
      <c r="Q40" s="226">
        <f t="shared" si="5"/>
        <v>-755</v>
      </c>
      <c r="R40" s="211">
        <f t="shared" si="6"/>
        <v>-1004</v>
      </c>
    </row>
    <row r="41" spans="2:18" ht="15" x14ac:dyDescent="0.25">
      <c r="B41" s="29" t="s">
        <v>19</v>
      </c>
      <c r="C41" s="210">
        <f>SUM(C38:C40)</f>
        <v>-23714.013273422966</v>
      </c>
      <c r="D41" s="14"/>
      <c r="E41" s="217">
        <f>SUM(E38:E40)</f>
        <v>-19223</v>
      </c>
      <c r="F41" s="210">
        <f>SUM(F38:F40)</f>
        <v>-20586</v>
      </c>
      <c r="G41" s="14"/>
      <c r="H41" s="210">
        <f>SUM(H38:H40)</f>
        <v>0</v>
      </c>
      <c r="I41" s="228">
        <f>SUM(I38:I40)</f>
        <v>0</v>
      </c>
      <c r="J41" s="228">
        <f>SUM(J38:J40)</f>
        <v>0</v>
      </c>
      <c r="K41" s="14"/>
      <c r="L41" s="210">
        <f>SUM(L38:L40)</f>
        <v>0</v>
      </c>
      <c r="M41" s="228">
        <f>SUM(M38:M40)</f>
        <v>0</v>
      </c>
      <c r="N41" s="228">
        <f>SUM(N38:N40)</f>
        <v>0</v>
      </c>
      <c r="O41" s="14"/>
      <c r="P41" s="210">
        <f>SUM(P38:P40)</f>
        <v>-23714.013273422966</v>
      </c>
      <c r="Q41" s="217">
        <f>SUM(Q38:Q40)</f>
        <v>-19223</v>
      </c>
      <c r="R41" s="210">
        <f>SUM(R38:R40)</f>
        <v>-20586</v>
      </c>
    </row>
    <row r="42" spans="2:18" ht="15" x14ac:dyDescent="0.25">
      <c r="B42" s="11" t="s">
        <v>13</v>
      </c>
      <c r="C42" s="201">
        <f>C34+C41</f>
        <v>10190.986726577034</v>
      </c>
      <c r="D42" s="37"/>
      <c r="E42" s="224">
        <f>E34+E41</f>
        <v>15439</v>
      </c>
      <c r="F42" s="201">
        <f>F34+F41</f>
        <v>13715</v>
      </c>
      <c r="G42" s="37"/>
      <c r="H42" s="201">
        <f>H34+H41</f>
        <v>0</v>
      </c>
      <c r="I42" s="218">
        <f>I34+I41</f>
        <v>0</v>
      </c>
      <c r="J42" s="218">
        <f>J34+J41</f>
        <v>0</v>
      </c>
      <c r="K42" s="37"/>
      <c r="L42" s="201">
        <f>L34+L41</f>
        <v>0</v>
      </c>
      <c r="M42" s="218">
        <f>M34+M41</f>
        <v>0</v>
      </c>
      <c r="N42" s="218">
        <f>N34+N41</f>
        <v>0</v>
      </c>
      <c r="O42" s="37"/>
      <c r="P42" s="201">
        <f>P34+P41</f>
        <v>10190.986726577034</v>
      </c>
      <c r="Q42" s="224">
        <f>Q34+Q41</f>
        <v>15439</v>
      </c>
      <c r="R42" s="201">
        <f>R34+R41</f>
        <v>13715</v>
      </c>
    </row>
    <row r="43" spans="2:18" x14ac:dyDescent="0.2">
      <c r="B43" s="16"/>
      <c r="C43" s="202"/>
      <c r="D43" s="17"/>
      <c r="E43" s="203"/>
      <c r="F43" s="202"/>
      <c r="G43" s="12"/>
      <c r="H43" s="202"/>
      <c r="I43" s="203"/>
      <c r="J43" s="202"/>
      <c r="K43" s="12"/>
      <c r="L43" s="202"/>
      <c r="M43" s="203"/>
      <c r="N43" s="202"/>
      <c r="O43" s="12"/>
      <c r="P43" s="202"/>
      <c r="Q43" s="203"/>
      <c r="R43" s="202"/>
    </row>
    <row r="44" spans="2:18" ht="15" x14ac:dyDescent="0.25">
      <c r="B44" s="19" t="s">
        <v>14</v>
      </c>
      <c r="C44" s="212">
        <f>C42+C31+C23</f>
        <v>9775.9867265770336</v>
      </c>
      <c r="D44" s="20"/>
      <c r="E44" s="219">
        <f>E42+E31+E23</f>
        <v>54720</v>
      </c>
      <c r="F44" s="212">
        <f>F42+F31+F23</f>
        <v>17279</v>
      </c>
      <c r="G44" s="20"/>
      <c r="H44" s="212">
        <f>H42+H31+H23</f>
        <v>0</v>
      </c>
      <c r="I44" s="219">
        <f>I42+I31+I23</f>
        <v>-9683</v>
      </c>
      <c r="J44" s="212">
        <f>J42+J31+J23</f>
        <v>4829</v>
      </c>
      <c r="K44" s="20"/>
      <c r="L44" s="212">
        <f>L42+L31+L23</f>
        <v>0</v>
      </c>
      <c r="M44" s="219">
        <f>M42+M31+M23</f>
        <v>0</v>
      </c>
      <c r="N44" s="219">
        <f>N42+N31+N23</f>
        <v>0</v>
      </c>
      <c r="O44" s="20"/>
      <c r="P44" s="212">
        <f>P42+P31+P23</f>
        <v>9775.9867265770336</v>
      </c>
      <c r="Q44" s="219">
        <f>Q42+Q31+Q23</f>
        <v>45037</v>
      </c>
      <c r="R44" s="212">
        <f>R42+R31+R23</f>
        <v>22108</v>
      </c>
    </row>
    <row r="45" spans="2:18" ht="15" x14ac:dyDescent="0.25">
      <c r="B45" s="19"/>
      <c r="C45" s="213"/>
      <c r="D45" s="21"/>
      <c r="E45" s="219"/>
      <c r="F45" s="212"/>
      <c r="G45" s="20"/>
      <c r="H45" s="213"/>
      <c r="I45" s="219"/>
      <c r="J45" s="212"/>
      <c r="K45" s="20"/>
      <c r="L45" s="213"/>
      <c r="M45" s="219"/>
      <c r="N45" s="212"/>
      <c r="O45" s="20"/>
      <c r="P45" s="213"/>
      <c r="Q45" s="219"/>
      <c r="R45" s="212"/>
    </row>
    <row r="46" spans="2:18" x14ac:dyDescent="0.2">
      <c r="B46" s="13" t="s">
        <v>15</v>
      </c>
      <c r="C46" s="214">
        <v>-116226</v>
      </c>
      <c r="D46" s="22"/>
      <c r="E46" s="155">
        <v>-114248</v>
      </c>
      <c r="F46" s="214">
        <v>-132698</v>
      </c>
      <c r="G46" s="22"/>
      <c r="H46" s="155">
        <v>0</v>
      </c>
      <c r="I46" s="155">
        <v>4589.0043299999998</v>
      </c>
      <c r="J46" s="214">
        <v>33787.004329999996</v>
      </c>
      <c r="K46" s="22"/>
      <c r="L46" s="155">
        <v>0</v>
      </c>
      <c r="M46" s="155">
        <v>0</v>
      </c>
      <c r="N46" s="155">
        <v>0</v>
      </c>
      <c r="O46" s="22"/>
      <c r="P46" s="214">
        <f>C46+H46-L46</f>
        <v>-116226</v>
      </c>
      <c r="Q46" s="155">
        <f>E46+I46+E47</f>
        <v>-116225.99567</v>
      </c>
      <c r="R46" s="214">
        <f>F46+J46</f>
        <v>-98910.995670000004</v>
      </c>
    </row>
    <row r="47" spans="2:18" ht="15" x14ac:dyDescent="0.25">
      <c r="B47" s="19"/>
      <c r="C47" s="215"/>
      <c r="D47" s="23"/>
      <c r="E47" s="155">
        <v>-6567</v>
      </c>
      <c r="F47" s="212"/>
      <c r="G47" s="20"/>
      <c r="H47" s="215"/>
      <c r="I47" s="155"/>
      <c r="J47" s="212"/>
      <c r="K47" s="20"/>
      <c r="L47" s="215"/>
      <c r="M47" s="155"/>
      <c r="N47" s="212"/>
      <c r="O47" s="20"/>
      <c r="P47" s="215"/>
      <c r="Q47" s="155"/>
      <c r="R47" s="212"/>
    </row>
    <row r="48" spans="2:18" ht="15.75" thickBot="1" x14ac:dyDescent="0.3">
      <c r="B48" s="24" t="s">
        <v>16</v>
      </c>
      <c r="C48" s="156">
        <f>SUM(C44:C47)</f>
        <v>-106450.01327342297</v>
      </c>
      <c r="D48" s="145"/>
      <c r="E48" s="156">
        <f t="shared" ref="E48:F48" si="7">SUM(E44:E47)</f>
        <v>-66095</v>
      </c>
      <c r="F48" s="156">
        <f t="shared" si="7"/>
        <v>-115419</v>
      </c>
      <c r="G48" s="19"/>
      <c r="H48" s="156">
        <f>SUM(H44:H47)</f>
        <v>0</v>
      </c>
      <c r="I48" s="156">
        <f t="shared" ref="I48" si="8">SUM(I44:I47)</f>
        <v>-5093.9956700000002</v>
      </c>
      <c r="J48" s="156">
        <f t="shared" ref="J48" si="9">SUM(J44:J47)</f>
        <v>38616.004329999996</v>
      </c>
      <c r="K48" s="19"/>
      <c r="L48" s="156">
        <f>SUM(L44:L47)</f>
        <v>0</v>
      </c>
      <c r="M48" s="156">
        <f t="shared" ref="M48:N48" si="10">SUM(M44:M47)</f>
        <v>0</v>
      </c>
      <c r="N48" s="156">
        <f t="shared" si="10"/>
        <v>0</v>
      </c>
      <c r="O48" s="19"/>
      <c r="P48" s="156">
        <f>SUM(P44:P47)</f>
        <v>-106450.01327342297</v>
      </c>
      <c r="Q48" s="156">
        <f t="shared" ref="Q48" si="11">SUM(Q44:Q47)</f>
        <v>-71188.995670000004</v>
      </c>
      <c r="R48" s="156">
        <f t="shared" ref="R48" si="12">SUM(R44:R47)</f>
        <v>-76802.995670000004</v>
      </c>
    </row>
    <row r="49" spans="1:18" s="139" customFormat="1" ht="15" thickTop="1" x14ac:dyDescent="0.2">
      <c r="A49" s="4"/>
      <c r="B49" s="4"/>
      <c r="C49" s="4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s="139" customFormat="1" ht="16.5" x14ac:dyDescent="0.2">
      <c r="A50" s="25"/>
      <c r="B50" s="26"/>
      <c r="C50" s="27"/>
      <c r="D50" s="27"/>
      <c r="E50" s="28"/>
      <c r="F50" s="28"/>
      <c r="G50" s="28"/>
      <c r="H50" s="27"/>
      <c r="I50" s="28"/>
      <c r="J50" s="28"/>
      <c r="K50" s="28"/>
      <c r="L50" s="27"/>
      <c r="M50" s="28"/>
      <c r="N50" s="28"/>
      <c r="O50" s="28"/>
      <c r="P50" s="27"/>
      <c r="Q50" s="28"/>
      <c r="R50" s="28"/>
    </row>
  </sheetData>
  <mergeCells count="7">
    <mergeCell ref="P6:R6"/>
    <mergeCell ref="B1:F1"/>
    <mergeCell ref="B2:F2"/>
    <mergeCell ref="B3:F3"/>
    <mergeCell ref="H6:J6"/>
    <mergeCell ref="L6:N6"/>
    <mergeCell ref="E6:F6"/>
  </mergeCells>
  <printOptions horizontalCentered="1"/>
  <pageMargins left="0" right="0" top="0.5" bottom="0.5" header="0.5" footer="0.25"/>
  <pageSetup scale="59" orientation="landscape" horizontalDpi="1200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workbookViewId="0">
      <selection activeCell="E44" sqref="E44"/>
    </sheetView>
  </sheetViews>
  <sheetFormatPr defaultRowHeight="12.75" x14ac:dyDescent="0.2"/>
  <cols>
    <col min="1" max="1" width="79" customWidth="1"/>
    <col min="2" max="3" width="15.5703125" customWidth="1"/>
    <col min="4" max="5" width="11.42578125" customWidth="1"/>
  </cols>
  <sheetData>
    <row r="1" spans="1:4" ht="20.25" x14ac:dyDescent="0.3">
      <c r="A1" s="241" t="s">
        <v>0</v>
      </c>
      <c r="B1" s="241"/>
      <c r="C1" s="241"/>
      <c r="D1" s="241"/>
    </row>
    <row r="2" spans="1:4" ht="20.25" x14ac:dyDescent="0.3">
      <c r="A2" s="241" t="s">
        <v>74</v>
      </c>
      <c r="B2" s="241"/>
      <c r="C2" s="241"/>
      <c r="D2" s="241"/>
    </row>
    <row r="3" spans="1:4" ht="20.25" x14ac:dyDescent="0.3">
      <c r="A3" s="241"/>
      <c r="B3" s="241"/>
      <c r="C3" s="241"/>
      <c r="D3" s="241"/>
    </row>
    <row r="4" spans="1:4" x14ac:dyDescent="0.2">
      <c r="A4" s="3"/>
      <c r="B4" s="3"/>
      <c r="C4" s="3"/>
      <c r="D4" s="3"/>
    </row>
    <row r="5" spans="1:4" x14ac:dyDescent="0.2">
      <c r="A5" s="3"/>
      <c r="B5" s="3"/>
      <c r="C5" s="3"/>
      <c r="D5" s="3"/>
    </row>
    <row r="6" spans="1:4" x14ac:dyDescent="0.2">
      <c r="A6" s="40"/>
      <c r="B6" s="40"/>
      <c r="C6" s="40"/>
      <c r="D6" s="40"/>
    </row>
    <row r="7" spans="1:4" x14ac:dyDescent="0.2">
      <c r="A7" s="42"/>
      <c r="B7" s="240" t="s">
        <v>123</v>
      </c>
      <c r="C7" s="240"/>
      <c r="D7" s="43"/>
    </row>
    <row r="8" spans="1:4" x14ac:dyDescent="0.2">
      <c r="A8" s="6" t="s">
        <v>121</v>
      </c>
      <c r="B8" s="230">
        <v>2015</v>
      </c>
      <c r="C8" s="230">
        <v>2014</v>
      </c>
      <c r="D8" s="10"/>
    </row>
    <row r="9" spans="1:4" x14ac:dyDescent="0.2">
      <c r="A9" s="8"/>
      <c r="B9" s="193" t="s">
        <v>3</v>
      </c>
      <c r="C9" s="193" t="s">
        <v>3</v>
      </c>
      <c r="D9" s="10"/>
    </row>
    <row r="10" spans="1:4" x14ac:dyDescent="0.2">
      <c r="A10" s="2"/>
      <c r="B10" s="169" t="s">
        <v>5</v>
      </c>
      <c r="C10" s="169" t="s">
        <v>5</v>
      </c>
      <c r="D10" s="44"/>
    </row>
    <row r="11" spans="1:4" x14ac:dyDescent="0.2">
      <c r="A11" s="2"/>
      <c r="B11" s="169"/>
      <c r="C11" s="169"/>
      <c r="D11" s="44"/>
    </row>
    <row r="12" spans="1:4" x14ac:dyDescent="0.2">
      <c r="A12" s="59" t="s">
        <v>75</v>
      </c>
      <c r="B12" s="203">
        <v>6362</v>
      </c>
      <c r="C12" s="203">
        <v>4144</v>
      </c>
      <c r="D12" s="34"/>
    </row>
    <row r="13" spans="1:4" x14ac:dyDescent="0.2">
      <c r="A13" s="49"/>
      <c r="B13" s="203"/>
      <c r="C13" s="203"/>
      <c r="D13" s="44"/>
    </row>
    <row r="14" spans="1:4" x14ac:dyDescent="0.2">
      <c r="A14" s="59" t="s">
        <v>76</v>
      </c>
      <c r="B14" s="231"/>
      <c r="C14" s="231"/>
      <c r="D14" s="98"/>
    </row>
    <row r="15" spans="1:4" x14ac:dyDescent="0.2">
      <c r="A15" s="49" t="s">
        <v>77</v>
      </c>
      <c r="B15" s="155">
        <v>0</v>
      </c>
      <c r="C15" s="155">
        <v>73</v>
      </c>
      <c r="D15" s="98"/>
    </row>
    <row r="16" spans="1:4" x14ac:dyDescent="0.2">
      <c r="A16" s="49" t="s">
        <v>78</v>
      </c>
      <c r="B16" s="231">
        <v>435</v>
      </c>
      <c r="C16" s="231">
        <v>465</v>
      </c>
      <c r="D16" s="98"/>
    </row>
    <row r="17" spans="1:4" x14ac:dyDescent="0.2">
      <c r="A17" s="49" t="s">
        <v>79</v>
      </c>
      <c r="B17" s="231">
        <v>699</v>
      </c>
      <c r="C17" s="231">
        <v>2734</v>
      </c>
      <c r="D17" s="98"/>
    </row>
    <row r="18" spans="1:4" x14ac:dyDescent="0.2">
      <c r="A18" s="49"/>
      <c r="B18" s="231"/>
      <c r="C18" s="231"/>
      <c r="D18" s="98"/>
    </row>
    <row r="19" spans="1:4" x14ac:dyDescent="0.2">
      <c r="A19" s="59" t="s">
        <v>80</v>
      </c>
      <c r="B19" s="231"/>
      <c r="C19" s="231"/>
      <c r="D19" s="98"/>
    </row>
    <row r="20" spans="1:4" x14ac:dyDescent="0.2">
      <c r="A20" s="49" t="s">
        <v>77</v>
      </c>
      <c r="B20" s="155">
        <v>0</v>
      </c>
      <c r="C20" s="155">
        <v>0</v>
      </c>
      <c r="D20" s="98"/>
    </row>
    <row r="21" spans="1:4" x14ac:dyDescent="0.2">
      <c r="A21" s="49" t="s">
        <v>78</v>
      </c>
      <c r="B21" s="231">
        <v>-591</v>
      </c>
      <c r="C21" s="231">
        <v>-178</v>
      </c>
      <c r="D21" s="98"/>
    </row>
    <row r="22" spans="1:4" x14ac:dyDescent="0.2">
      <c r="A22" s="49" t="s">
        <v>81</v>
      </c>
      <c r="B22" s="155">
        <v>0</v>
      </c>
      <c r="C22" s="155">
        <v>-615</v>
      </c>
      <c r="D22" s="98"/>
    </row>
    <row r="23" spans="1:4" x14ac:dyDescent="0.2">
      <c r="A23" s="49"/>
      <c r="B23" s="231"/>
      <c r="C23" s="232"/>
      <c r="D23" s="98"/>
    </row>
    <row r="24" spans="1:4" ht="15.75" thickBot="1" x14ac:dyDescent="0.3">
      <c r="A24" s="99" t="s">
        <v>39</v>
      </c>
      <c r="B24" s="233">
        <f>SUM(B15:B23)</f>
        <v>543</v>
      </c>
      <c r="C24" s="233">
        <f>SUM(C15:C23)</f>
        <v>2479</v>
      </c>
      <c r="D24" s="100"/>
    </row>
    <row r="25" spans="1:4" ht="13.5" thickTop="1" x14ac:dyDescent="0.2">
      <c r="A25" s="49" t="s">
        <v>82</v>
      </c>
      <c r="B25" s="231"/>
      <c r="C25" s="231"/>
      <c r="D25" s="98"/>
    </row>
    <row r="26" spans="1:4" ht="15.75" thickBot="1" x14ac:dyDescent="0.3">
      <c r="A26" s="101" t="s">
        <v>83</v>
      </c>
      <c r="B26" s="156">
        <f>B12+B24</f>
        <v>6905</v>
      </c>
      <c r="C26" s="156">
        <f>C12+C24</f>
        <v>6623</v>
      </c>
      <c r="D26" s="102"/>
    </row>
    <row r="27" spans="1:4" ht="13.5" thickTop="1" x14ac:dyDescent="0.2">
      <c r="A27" s="59"/>
      <c r="B27" s="98"/>
      <c r="C27" s="98"/>
      <c r="D27" s="98"/>
    </row>
    <row r="28" spans="1:4" x14ac:dyDescent="0.2">
      <c r="A28" s="62"/>
      <c r="B28" s="63"/>
      <c r="C28" s="103"/>
      <c r="D28" s="103"/>
    </row>
    <row r="29" spans="1:4" x14ac:dyDescent="0.2">
      <c r="A29" s="62"/>
      <c r="B29" s="104"/>
      <c r="C29" s="105"/>
      <c r="D29" s="105"/>
    </row>
    <row r="30" spans="1:4" x14ac:dyDescent="0.2">
      <c r="A30" s="62"/>
      <c r="B30" s="104"/>
      <c r="C30" s="55"/>
      <c r="D30" s="55"/>
    </row>
    <row r="31" spans="1:4" x14ac:dyDescent="0.2">
      <c r="A31" s="62"/>
      <c r="B31" s="4"/>
      <c r="C31" s="65"/>
      <c r="D31" s="65"/>
    </row>
    <row r="32" spans="1:4" x14ac:dyDescent="0.2">
      <c r="A32" s="66"/>
      <c r="B32" s="65"/>
      <c r="C32" s="65"/>
      <c r="D32" s="65"/>
    </row>
    <row r="33" spans="1:4" x14ac:dyDescent="0.2">
      <c r="A33" s="2"/>
      <c r="B33" s="4"/>
      <c r="C33" s="2" t="s">
        <v>84</v>
      </c>
      <c r="D33" s="2"/>
    </row>
    <row r="34" spans="1:4" x14ac:dyDescent="0.2">
      <c r="A34" s="2"/>
      <c r="B34" s="4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0" spans="1:4" x14ac:dyDescent="0.2">
      <c r="A40" s="2"/>
      <c r="B40" s="2"/>
      <c r="C40" s="2"/>
      <c r="D40" s="2"/>
    </row>
  </sheetData>
  <mergeCells count="4">
    <mergeCell ref="A1:D1"/>
    <mergeCell ref="A2:D2"/>
    <mergeCell ref="A3:D3"/>
    <mergeCell ref="B7:C7"/>
  </mergeCells>
  <pageMargins left="0.7" right="0.7" top="0.75" bottom="0.75" header="0.3" footer="0.3"/>
  <pageSetup scale="76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8195" r:id="rId4">
          <objectPr defaultSize="0" autoPict="0" r:id="rId5">
            <anchor moveWithCells="1">
              <from>
                <xdr:col>0</xdr:col>
                <xdr:colOff>352425</xdr:colOff>
                <xdr:row>29</xdr:row>
                <xdr:rowOff>76200</xdr:rowOff>
              </from>
              <to>
                <xdr:col>0</xdr:col>
                <xdr:colOff>2305050</xdr:colOff>
                <xdr:row>34</xdr:row>
                <xdr:rowOff>66675</xdr:rowOff>
              </to>
            </anchor>
          </objectPr>
        </oleObject>
      </mc:Choice>
      <mc:Fallback>
        <oleObject progId="Word.Document.8" shapeId="819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3" zoomScale="85" zoomScaleNormal="85" workbookViewId="0">
      <selection activeCell="A65" sqref="A65:A66"/>
    </sheetView>
  </sheetViews>
  <sheetFormatPr defaultColWidth="5.7109375" defaultRowHeight="12.75" x14ac:dyDescent="0.2"/>
  <cols>
    <col min="1" max="1" width="73.85546875" style="2" customWidth="1"/>
    <col min="2" max="2" width="15.140625" style="2" customWidth="1"/>
    <col min="3" max="3" width="5.140625" style="40" customWidth="1"/>
    <col min="4" max="5" width="15.140625" style="2" customWidth="1"/>
    <col min="6" max="6" width="5.140625" style="4" customWidth="1"/>
    <col min="7" max="7" width="15.140625" style="2" hidden="1" customWidth="1"/>
    <col min="8" max="9" width="15.140625" style="2" customWidth="1"/>
    <col min="10" max="10" width="5.140625" style="4" customWidth="1"/>
    <col min="11" max="11" width="15.140625" style="2" hidden="1" customWidth="1"/>
    <col min="12" max="13" width="15.140625" style="2" customWidth="1"/>
    <col min="14" max="14" width="5.7109375" style="2"/>
    <col min="15" max="15" width="9.42578125" style="2" bestFit="1" customWidth="1"/>
    <col min="16" max="16384" width="5.7109375" style="2"/>
  </cols>
  <sheetData>
    <row r="1" spans="1:13" s="1" customFormat="1" ht="20.25" x14ac:dyDescent="0.3">
      <c r="A1" s="241" t="s">
        <v>0</v>
      </c>
      <c r="B1" s="241"/>
      <c r="C1" s="241"/>
      <c r="D1" s="241"/>
      <c r="E1" s="241"/>
      <c r="F1" s="38"/>
      <c r="G1" s="142"/>
      <c r="H1" s="142"/>
      <c r="I1" s="142"/>
      <c r="J1" s="142"/>
      <c r="K1" s="142"/>
      <c r="L1" s="142"/>
      <c r="M1" s="142"/>
    </row>
    <row r="2" spans="1:13" s="1" customFormat="1" ht="20.25" x14ac:dyDescent="0.3">
      <c r="A2" s="241" t="s">
        <v>32</v>
      </c>
      <c r="B2" s="241"/>
      <c r="C2" s="241"/>
      <c r="D2" s="241"/>
      <c r="E2" s="241"/>
      <c r="F2" s="38"/>
      <c r="G2" s="142"/>
      <c r="H2" s="142"/>
      <c r="I2" s="142"/>
      <c r="J2" s="142"/>
      <c r="K2" s="142"/>
      <c r="L2" s="142"/>
      <c r="M2" s="142"/>
    </row>
    <row r="3" spans="1:13" s="1" customFormat="1" ht="20.25" x14ac:dyDescent="0.3">
      <c r="A3" s="241"/>
      <c r="B3" s="241"/>
      <c r="C3" s="241"/>
      <c r="D3" s="241"/>
      <c r="E3" s="241"/>
      <c r="F3" s="38"/>
      <c r="G3" s="142"/>
      <c r="H3" s="142"/>
      <c r="I3" s="142"/>
      <c r="J3" s="142"/>
      <c r="K3" s="142"/>
      <c r="L3" s="142"/>
      <c r="M3" s="142"/>
    </row>
    <row r="4" spans="1:13" x14ac:dyDescent="0.2">
      <c r="A4" s="3"/>
      <c r="B4" s="3"/>
      <c r="C4" s="3"/>
      <c r="D4" s="3"/>
      <c r="E4" s="3"/>
      <c r="F4" s="39"/>
      <c r="G4" s="3"/>
      <c r="H4" s="3"/>
      <c r="I4" s="3"/>
      <c r="J4" s="39"/>
      <c r="K4" s="3"/>
      <c r="L4" s="3"/>
      <c r="M4" s="3"/>
    </row>
    <row r="5" spans="1:13" x14ac:dyDescent="0.2">
      <c r="A5" s="3"/>
      <c r="B5" s="3"/>
      <c r="C5" s="3"/>
      <c r="D5" s="3"/>
      <c r="E5" s="3"/>
      <c r="F5" s="39"/>
      <c r="G5" s="3"/>
      <c r="H5" s="3"/>
      <c r="I5" s="3"/>
      <c r="J5" s="39"/>
      <c r="K5" s="3"/>
      <c r="L5" s="3"/>
      <c r="M5" s="3"/>
    </row>
    <row r="6" spans="1:13" x14ac:dyDescent="0.2">
      <c r="A6" s="40"/>
      <c r="B6" s="40"/>
      <c r="D6" s="40"/>
      <c r="E6" s="40"/>
      <c r="F6" s="41"/>
      <c r="G6" s="40"/>
      <c r="H6" s="40"/>
      <c r="I6" s="40"/>
      <c r="J6" s="41"/>
      <c r="K6" s="40"/>
      <c r="L6" s="40"/>
      <c r="M6" s="40"/>
    </row>
    <row r="7" spans="1:13" s="42" customFormat="1" x14ac:dyDescent="0.2">
      <c r="B7" s="192"/>
      <c r="C7" s="163"/>
      <c r="D7" s="240" t="s">
        <v>123</v>
      </c>
      <c r="E7" s="240"/>
      <c r="F7" s="43"/>
      <c r="H7" s="240" t="s">
        <v>124</v>
      </c>
      <c r="I7" s="240"/>
      <c r="J7" s="43"/>
      <c r="K7" s="240" t="s">
        <v>122</v>
      </c>
      <c r="L7" s="240"/>
      <c r="M7" s="240"/>
    </row>
    <row r="8" spans="1:13" s="42" customFormat="1" ht="12" x14ac:dyDescent="0.2">
      <c r="A8" s="6" t="s">
        <v>118</v>
      </c>
      <c r="B8" s="168">
        <v>2015</v>
      </c>
      <c r="C8" s="36"/>
      <c r="D8" s="168">
        <v>2015</v>
      </c>
      <c r="E8" s="168">
        <v>2014</v>
      </c>
      <c r="F8" s="36"/>
      <c r="G8" s="7">
        <v>2015</v>
      </c>
      <c r="H8" s="168">
        <v>2015</v>
      </c>
      <c r="I8" s="168">
        <v>2014</v>
      </c>
      <c r="J8" s="36"/>
      <c r="K8" s="168">
        <v>2015</v>
      </c>
      <c r="L8" s="168">
        <v>2015</v>
      </c>
      <c r="M8" s="168">
        <v>2014</v>
      </c>
    </row>
    <row r="9" spans="1:13" s="42" customFormat="1" ht="12" x14ac:dyDescent="0.2">
      <c r="A9" s="8"/>
      <c r="B9" s="193" t="s">
        <v>2</v>
      </c>
      <c r="C9" s="9"/>
      <c r="D9" s="193" t="s">
        <v>3</v>
      </c>
      <c r="E9" s="216" t="s">
        <v>3</v>
      </c>
      <c r="F9" s="10"/>
      <c r="G9" s="9" t="s">
        <v>2</v>
      </c>
      <c r="H9" s="193" t="s">
        <v>3</v>
      </c>
      <c r="I9" s="216" t="s">
        <v>3</v>
      </c>
      <c r="J9" s="10"/>
      <c r="K9" s="193" t="s">
        <v>2</v>
      </c>
      <c r="L9" s="193" t="s">
        <v>3</v>
      </c>
      <c r="M9" s="216" t="s">
        <v>3</v>
      </c>
    </row>
    <row r="10" spans="1:13" x14ac:dyDescent="0.2">
      <c r="B10" s="169" t="s">
        <v>5</v>
      </c>
      <c r="C10" s="44"/>
      <c r="D10" s="169" t="s">
        <v>5</v>
      </c>
      <c r="E10" s="169" t="s">
        <v>5</v>
      </c>
      <c r="F10" s="44"/>
      <c r="G10" s="44" t="s">
        <v>5</v>
      </c>
      <c r="H10" s="169" t="s">
        <v>5</v>
      </c>
      <c r="I10" s="169" t="s">
        <v>5</v>
      </c>
      <c r="J10" s="44"/>
      <c r="K10" s="169" t="s">
        <v>5</v>
      </c>
      <c r="L10" s="169" t="s">
        <v>5</v>
      </c>
      <c r="M10" s="169" t="s">
        <v>5</v>
      </c>
    </row>
    <row r="11" spans="1:13" ht="14.25" x14ac:dyDescent="0.2">
      <c r="A11" s="45"/>
      <c r="B11" s="169"/>
      <c r="C11" s="44"/>
      <c r="D11" s="169"/>
      <c r="E11" s="169"/>
      <c r="F11" s="44"/>
      <c r="G11" s="44"/>
      <c r="H11" s="169"/>
      <c r="I11" s="169"/>
      <c r="J11" s="44"/>
      <c r="K11" s="169"/>
      <c r="L11" s="169"/>
      <c r="M11" s="169"/>
    </row>
    <row r="12" spans="1:13" s="48" customFormat="1" ht="15" x14ac:dyDescent="0.25">
      <c r="A12" s="46" t="s">
        <v>33</v>
      </c>
      <c r="B12" s="234">
        <f>'Income Sheet'!C44</f>
        <v>9775.9867265770336</v>
      </c>
      <c r="C12" s="164"/>
      <c r="D12" s="234">
        <f>'Income Sheet'!E44</f>
        <v>54720</v>
      </c>
      <c r="E12" s="234">
        <f>'Income Sheet'!F44</f>
        <v>17279</v>
      </c>
      <c r="F12" s="34"/>
      <c r="G12" s="47">
        <f>'Income Sheet'!H44</f>
        <v>0</v>
      </c>
      <c r="H12" s="234">
        <f>'Income Sheet'!I44</f>
        <v>-9683</v>
      </c>
      <c r="I12" s="234">
        <f>'Income Sheet'!J44</f>
        <v>4829</v>
      </c>
      <c r="J12" s="34"/>
      <c r="K12" s="234">
        <f>'Income Sheet'!P44</f>
        <v>9775.9867265770336</v>
      </c>
      <c r="L12" s="234">
        <f>'Income Sheet'!Q44</f>
        <v>45037</v>
      </c>
      <c r="M12" s="234">
        <f>'Income Sheet'!R44</f>
        <v>22108</v>
      </c>
    </row>
    <row r="13" spans="1:13" x14ac:dyDescent="0.2">
      <c r="A13" s="49"/>
      <c r="B13" s="235"/>
      <c r="C13" s="50"/>
      <c r="D13" s="203"/>
      <c r="E13" s="235"/>
      <c r="F13" s="50"/>
      <c r="G13" s="50"/>
      <c r="H13" s="203"/>
      <c r="I13" s="235"/>
      <c r="J13" s="50"/>
      <c r="K13" s="235"/>
      <c r="L13" s="203"/>
      <c r="M13" s="235"/>
    </row>
    <row r="14" spans="1:13" x14ac:dyDescent="0.2">
      <c r="A14" s="49" t="s">
        <v>119</v>
      </c>
      <c r="B14" s="236">
        <v>0</v>
      </c>
      <c r="C14" s="140"/>
      <c r="D14" s="204">
        <v>-6567</v>
      </c>
      <c r="E14" s="236">
        <v>0</v>
      </c>
      <c r="F14" s="50"/>
      <c r="G14" s="140"/>
      <c r="H14" s="204"/>
      <c r="I14" s="236"/>
      <c r="J14" s="50"/>
      <c r="K14" s="236">
        <f>B14+G14</f>
        <v>0</v>
      </c>
      <c r="L14" s="204">
        <f>D14+H14</f>
        <v>-6567</v>
      </c>
      <c r="M14" s="236">
        <f>E14+I14</f>
        <v>0</v>
      </c>
    </row>
    <row r="15" spans="1:13" x14ac:dyDescent="0.2">
      <c r="A15" s="49"/>
      <c r="B15" s="235"/>
      <c r="C15" s="50"/>
      <c r="D15" s="203"/>
      <c r="E15" s="235"/>
      <c r="F15" s="50"/>
      <c r="G15" s="50"/>
      <c r="H15" s="203"/>
      <c r="I15" s="235"/>
      <c r="J15" s="50"/>
      <c r="K15" s="235"/>
      <c r="L15" s="203"/>
      <c r="M15" s="235"/>
    </row>
    <row r="16" spans="1:13" ht="15" x14ac:dyDescent="0.25">
      <c r="A16" s="46" t="s">
        <v>34</v>
      </c>
      <c r="B16" s="235"/>
      <c r="C16" s="50"/>
      <c r="D16" s="203"/>
      <c r="E16" s="203"/>
      <c r="F16" s="34"/>
      <c r="G16" s="50"/>
      <c r="H16" s="203"/>
      <c r="I16" s="203"/>
      <c r="J16" s="34"/>
      <c r="K16" s="235"/>
      <c r="L16" s="203"/>
      <c r="M16" s="203"/>
    </row>
    <row r="17" spans="1:15" x14ac:dyDescent="0.2">
      <c r="A17" s="49" t="s">
        <v>35</v>
      </c>
      <c r="B17" s="155">
        <v>-20577</v>
      </c>
      <c r="C17" s="51"/>
      <c r="D17" s="155">
        <v>-16504.503840000078</v>
      </c>
      <c r="E17" s="155">
        <v>-13024</v>
      </c>
      <c r="F17" s="51"/>
      <c r="G17" s="51"/>
      <c r="H17" s="155">
        <v>-435</v>
      </c>
      <c r="I17" s="155">
        <v>1</v>
      </c>
      <c r="J17" s="51"/>
      <c r="K17" s="155">
        <f t="shared" ref="K17:K19" si="0">B17+G17</f>
        <v>-20577</v>
      </c>
      <c r="L17" s="155">
        <f t="shared" ref="L17:L19" si="1">D17+H17</f>
        <v>-16939.503840000078</v>
      </c>
      <c r="M17" s="155">
        <f t="shared" ref="M17:M19" si="2">E17+I17</f>
        <v>-13023</v>
      </c>
      <c r="N17" s="42"/>
      <c r="O17" s="51"/>
    </row>
    <row r="18" spans="1:15" x14ac:dyDescent="0.2">
      <c r="A18" s="49" t="s">
        <v>36</v>
      </c>
      <c r="B18" s="155">
        <v>15887</v>
      </c>
      <c r="C18" s="51"/>
      <c r="D18" s="155">
        <v>13952.881349999981</v>
      </c>
      <c r="E18" s="155">
        <v>15156</v>
      </c>
      <c r="F18" s="51"/>
      <c r="G18" s="51"/>
      <c r="H18" s="155">
        <v>1163</v>
      </c>
      <c r="I18" s="155">
        <v>1400</v>
      </c>
      <c r="J18" s="51"/>
      <c r="K18" s="155">
        <f t="shared" si="0"/>
        <v>15887</v>
      </c>
      <c r="L18" s="155">
        <f t="shared" si="1"/>
        <v>15115.881349999981</v>
      </c>
      <c r="M18" s="155">
        <f t="shared" si="2"/>
        <v>16556</v>
      </c>
      <c r="N18" s="42"/>
      <c r="O18" s="51"/>
    </row>
    <row r="19" spans="1:15" x14ac:dyDescent="0.2">
      <c r="A19" s="49" t="s">
        <v>37</v>
      </c>
      <c r="B19" s="155">
        <v>0</v>
      </c>
      <c r="C19" s="51"/>
      <c r="D19" s="155">
        <v>-1347.039060000001</v>
      </c>
      <c r="E19" s="155">
        <v>-705</v>
      </c>
      <c r="F19" s="51"/>
      <c r="G19" s="51"/>
      <c r="H19" s="155">
        <v>532</v>
      </c>
      <c r="I19" s="155">
        <v>-88</v>
      </c>
      <c r="J19" s="51"/>
      <c r="K19" s="155">
        <f t="shared" si="0"/>
        <v>0</v>
      </c>
      <c r="L19" s="155">
        <f t="shared" si="1"/>
        <v>-815.03906000000097</v>
      </c>
      <c r="M19" s="155">
        <f t="shared" si="2"/>
        <v>-793</v>
      </c>
      <c r="N19" s="42"/>
      <c r="O19" s="51"/>
    </row>
    <row r="20" spans="1:15" x14ac:dyDescent="0.2">
      <c r="A20" s="49"/>
      <c r="B20" s="155"/>
      <c r="C20" s="51"/>
      <c r="D20" s="155"/>
      <c r="E20" s="155"/>
      <c r="F20" s="51"/>
      <c r="G20" s="51"/>
      <c r="H20" s="155"/>
      <c r="I20" s="155"/>
      <c r="J20" s="51"/>
      <c r="K20" s="155"/>
      <c r="L20" s="155"/>
      <c r="M20" s="155"/>
    </row>
    <row r="21" spans="1:15" ht="15" x14ac:dyDescent="0.25">
      <c r="A21" s="52" t="s">
        <v>38</v>
      </c>
      <c r="B21" s="218">
        <f>SUM(B17:B20)</f>
        <v>-4690</v>
      </c>
      <c r="C21" s="145"/>
      <c r="D21" s="218">
        <f>SUM(D17:D20)</f>
        <v>-3898.6615500000971</v>
      </c>
      <c r="E21" s="218">
        <f>SUM(E17:E20)</f>
        <v>1427</v>
      </c>
      <c r="F21" s="54"/>
      <c r="G21" s="53">
        <f>SUM(G17:G20)</f>
        <v>0</v>
      </c>
      <c r="H21" s="218">
        <f>SUM(H17:H20)</f>
        <v>1260</v>
      </c>
      <c r="I21" s="218">
        <f>SUM(I17:I20)</f>
        <v>1313</v>
      </c>
      <c r="J21" s="54"/>
      <c r="K21" s="218">
        <f>SUM(K17:K20)</f>
        <v>-4690</v>
      </c>
      <c r="L21" s="218">
        <f>SUM(L17:L20)</f>
        <v>-2638.6615500000971</v>
      </c>
      <c r="M21" s="218">
        <f>SUM(M17:M20)</f>
        <v>2740</v>
      </c>
    </row>
    <row r="22" spans="1:15" x14ac:dyDescent="0.2">
      <c r="A22" s="49"/>
      <c r="B22" s="155"/>
      <c r="C22" s="51"/>
      <c r="D22" s="155"/>
      <c r="E22" s="155"/>
      <c r="F22" s="51"/>
      <c r="G22" s="51"/>
      <c r="H22" s="155"/>
      <c r="I22" s="155"/>
      <c r="J22" s="51"/>
      <c r="K22" s="155"/>
      <c r="L22" s="155"/>
      <c r="M22" s="155"/>
    </row>
    <row r="23" spans="1:15" s="48" customFormat="1" ht="15" x14ac:dyDescent="0.25">
      <c r="A23" s="56" t="s">
        <v>39</v>
      </c>
      <c r="B23" s="204">
        <v>767</v>
      </c>
      <c r="C23" s="35"/>
      <c r="D23" s="204">
        <f>Remeasurement!B24</f>
        <v>543</v>
      </c>
      <c r="E23" s="204">
        <f>Remeasurement!C24</f>
        <v>2479</v>
      </c>
      <c r="F23" s="35"/>
      <c r="G23" s="35">
        <v>0</v>
      </c>
      <c r="H23" s="204">
        <f>Remeasurement!F24</f>
        <v>0</v>
      </c>
      <c r="I23" s="204">
        <f>Remeasurement!G24</f>
        <v>0</v>
      </c>
      <c r="J23" s="35"/>
      <c r="K23" s="204">
        <f t="shared" ref="K23" si="3">B23+G23</f>
        <v>767</v>
      </c>
      <c r="L23" s="204">
        <f t="shared" ref="L23" si="4">D23+H23</f>
        <v>543</v>
      </c>
      <c r="M23" s="204">
        <f t="shared" ref="M23" si="5">E23+I23</f>
        <v>2479</v>
      </c>
      <c r="O23" s="143"/>
    </row>
    <row r="24" spans="1:15" x14ac:dyDescent="0.2">
      <c r="A24" s="49"/>
      <c r="B24" s="155"/>
      <c r="C24" s="51"/>
      <c r="D24" s="155"/>
      <c r="E24" s="155"/>
      <c r="F24" s="51"/>
      <c r="G24" s="51"/>
      <c r="H24" s="155"/>
      <c r="I24" s="155"/>
      <c r="J24" s="51"/>
      <c r="K24" s="155"/>
      <c r="L24" s="155"/>
      <c r="M24" s="155"/>
    </row>
    <row r="25" spans="1:15" ht="15" x14ac:dyDescent="0.25">
      <c r="A25" s="57" t="s">
        <v>40</v>
      </c>
      <c r="B25" s="218">
        <f>SUM(B21:B24)+B12</f>
        <v>5852.9867265770336</v>
      </c>
      <c r="C25" s="145"/>
      <c r="D25" s="218">
        <f>SUM(D21:D24)+D12+D14</f>
        <v>44797.338449999901</v>
      </c>
      <c r="E25" s="218">
        <f>SUM(E21:E24)+E12</f>
        <v>21185</v>
      </c>
      <c r="F25" s="54"/>
      <c r="G25" s="53">
        <f>SUM(G21:G24)+G12</f>
        <v>0</v>
      </c>
      <c r="H25" s="218">
        <f>SUM(H21:H24)+H12+H14</f>
        <v>-8423</v>
      </c>
      <c r="I25" s="218">
        <f>SUM(I21:I24)+I12</f>
        <v>6142</v>
      </c>
      <c r="J25" s="54"/>
      <c r="K25" s="218">
        <f>SUM(K21:K24)+K12</f>
        <v>5852.9867265770336</v>
      </c>
      <c r="L25" s="218">
        <f>SUM(L21:L24)+L12+L14</f>
        <v>36374.338449999901</v>
      </c>
      <c r="M25" s="218">
        <f>SUM(M21:M24)+M12</f>
        <v>27327</v>
      </c>
    </row>
    <row r="26" spans="1:15" x14ac:dyDescent="0.2">
      <c r="A26" s="49"/>
      <c r="B26" s="155"/>
      <c r="C26" s="51"/>
      <c r="D26" s="155"/>
      <c r="E26" s="155"/>
      <c r="F26" s="51"/>
      <c r="G26" s="51"/>
      <c r="H26" s="155"/>
      <c r="I26" s="155"/>
      <c r="J26" s="51"/>
      <c r="K26" s="155"/>
      <c r="L26" s="155"/>
      <c r="M26" s="155"/>
    </row>
    <row r="27" spans="1:15" ht="15" x14ac:dyDescent="0.25">
      <c r="A27" s="46" t="s">
        <v>41</v>
      </c>
      <c r="B27" s="204">
        <v>-209016</v>
      </c>
      <c r="C27" s="35"/>
      <c r="D27" s="204">
        <f>'[1]Balance Sheet GL Pull'!G32/1000</f>
        <v>-208405.01872999995</v>
      </c>
      <c r="E27" s="204">
        <v>-224645</v>
      </c>
      <c r="F27" s="51"/>
      <c r="G27" s="35"/>
      <c r="H27" s="204">
        <v>-611</v>
      </c>
      <c r="I27" s="204">
        <v>28964.647229999944</v>
      </c>
      <c r="J27" s="51"/>
      <c r="K27" s="204">
        <f>B27+G27</f>
        <v>-209016</v>
      </c>
      <c r="L27" s="204">
        <f>D27+H27</f>
        <v>-209016.01872999995</v>
      </c>
      <c r="M27" s="204">
        <f t="shared" ref="M27" si="6">E27+I27</f>
        <v>-195680.35277000006</v>
      </c>
    </row>
    <row r="28" spans="1:15" x14ac:dyDescent="0.2">
      <c r="A28" s="59"/>
      <c r="B28" s="155"/>
      <c r="C28" s="51"/>
      <c r="D28" s="155"/>
      <c r="E28" s="155"/>
      <c r="F28" s="51"/>
      <c r="G28" s="51"/>
      <c r="H28" s="155"/>
      <c r="I28" s="155"/>
      <c r="J28" s="51"/>
      <c r="K28" s="155"/>
      <c r="L28" s="155"/>
      <c r="M28" s="155"/>
    </row>
    <row r="29" spans="1:15" ht="15.75" thickBot="1" x14ac:dyDescent="0.3">
      <c r="A29" s="60" t="s">
        <v>42</v>
      </c>
      <c r="B29" s="156">
        <f>SUM(B25:B28)</f>
        <v>-203163.01327342296</v>
      </c>
      <c r="C29" s="145"/>
      <c r="D29" s="156">
        <f>SUM(D25:D28)</f>
        <v>-163607.68028000006</v>
      </c>
      <c r="E29" s="156">
        <f>SUM(E25:E28)</f>
        <v>-203460</v>
      </c>
      <c r="F29" s="54"/>
      <c r="G29" s="61">
        <f>SUM(G25:G28)</f>
        <v>0</v>
      </c>
      <c r="H29" s="156">
        <f>SUM(H25:H28)</f>
        <v>-9034</v>
      </c>
      <c r="I29" s="156">
        <f>SUM(I25:I28)</f>
        <v>35106.647229999944</v>
      </c>
      <c r="J29" s="54"/>
      <c r="K29" s="156">
        <f>SUM(K25:K28)</f>
        <v>-203163.01327342296</v>
      </c>
      <c r="L29" s="156">
        <f>SUM(L25:L28)</f>
        <v>-172641.68028000006</v>
      </c>
      <c r="M29" s="156">
        <f>SUM(M25:M28)</f>
        <v>-168353.35277000006</v>
      </c>
    </row>
    <row r="30" spans="1:15" ht="13.5" thickTop="1" x14ac:dyDescent="0.2">
      <c r="A30" s="59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</row>
    <row r="31" spans="1:15" x14ac:dyDescent="0.2">
      <c r="A31" s="62"/>
      <c r="B31" s="4"/>
      <c r="C31" s="41"/>
      <c r="D31" s="64"/>
      <c r="E31" s="65"/>
      <c r="F31" s="64"/>
      <c r="G31" s="4"/>
      <c r="H31" s="64"/>
      <c r="I31" s="65"/>
      <c r="J31" s="64"/>
      <c r="K31" s="4"/>
      <c r="L31" s="64"/>
      <c r="M31" s="65"/>
    </row>
    <row r="32" spans="1:15" x14ac:dyDescent="0.2">
      <c r="A32" s="66"/>
      <c r="B32" s="4"/>
      <c r="C32" s="41"/>
      <c r="D32" s="65"/>
      <c r="E32" s="65"/>
      <c r="F32" s="64"/>
      <c r="G32" s="4"/>
      <c r="H32" s="65"/>
      <c r="I32" s="65"/>
      <c r="J32" s="64"/>
      <c r="K32" s="4"/>
      <c r="L32" s="65"/>
      <c r="M32" s="65"/>
    </row>
    <row r="33" spans="1:13" x14ac:dyDescent="0.2">
      <c r="B33" s="67"/>
      <c r="C33" s="122"/>
      <c r="D33" s="68"/>
      <c r="E33" s="55"/>
      <c r="F33" s="28"/>
      <c r="G33" s="67"/>
      <c r="H33" s="68"/>
      <c r="I33" s="55"/>
      <c r="J33" s="28"/>
      <c r="K33" s="67"/>
      <c r="L33" s="68"/>
      <c r="M33" s="55"/>
    </row>
    <row r="34" spans="1:13" x14ac:dyDescent="0.2">
      <c r="B34" s="4"/>
      <c r="C34" s="41"/>
      <c r="E34" s="69"/>
      <c r="F34" s="69"/>
      <c r="G34" s="4"/>
      <c r="I34" s="69"/>
      <c r="J34" s="69"/>
      <c r="K34" s="4"/>
      <c r="M34" s="69"/>
    </row>
    <row r="35" spans="1:13" x14ac:dyDescent="0.2">
      <c r="B35" s="4"/>
      <c r="C35" s="41"/>
      <c r="E35" s="70"/>
      <c r="F35" s="70"/>
      <c r="G35" s="4"/>
      <c r="I35" s="70"/>
      <c r="J35" s="70"/>
      <c r="K35" s="4"/>
      <c r="M35" s="70"/>
    </row>
    <row r="36" spans="1:13" hidden="1" x14ac:dyDescent="0.2">
      <c r="B36" s="4"/>
      <c r="C36" s="41"/>
      <c r="G36" s="4"/>
      <c r="K36" s="4"/>
    </row>
    <row r="37" spans="1:13" ht="14.25" hidden="1" x14ac:dyDescent="0.25">
      <c r="A37" s="71" t="s">
        <v>43</v>
      </c>
      <c r="B37" s="72"/>
      <c r="C37" s="72"/>
      <c r="D37" s="73"/>
      <c r="G37" s="72"/>
      <c r="H37" s="73"/>
      <c r="K37" s="72"/>
      <c r="L37" s="73"/>
    </row>
    <row r="38" spans="1:13" ht="14.25" hidden="1" x14ac:dyDescent="0.25">
      <c r="A38" s="74" t="s">
        <v>44</v>
      </c>
      <c r="B38" s="4"/>
      <c r="C38" s="41"/>
      <c r="G38" s="4"/>
      <c r="K38" s="4"/>
    </row>
    <row r="39" spans="1:13" ht="14.25" hidden="1" x14ac:dyDescent="0.25">
      <c r="A39" s="74" t="s">
        <v>45</v>
      </c>
      <c r="B39" s="4"/>
      <c r="C39" s="41"/>
      <c r="G39" s="4"/>
      <c r="K39" s="4"/>
    </row>
    <row r="40" spans="1:13" ht="14.25" hidden="1" x14ac:dyDescent="0.25">
      <c r="A40" s="74" t="s">
        <v>46</v>
      </c>
      <c r="B40" s="4"/>
      <c r="C40" s="41"/>
      <c r="G40" s="4"/>
      <c r="K40" s="4"/>
    </row>
    <row r="41" spans="1:13" ht="14.25" hidden="1" x14ac:dyDescent="0.25">
      <c r="A41" s="74" t="s">
        <v>47</v>
      </c>
      <c r="B41" s="4"/>
      <c r="C41" s="41"/>
      <c r="G41" s="4"/>
      <c r="K41" s="4"/>
    </row>
    <row r="42" spans="1:13" ht="38.25" hidden="1" x14ac:dyDescent="0.2">
      <c r="A42" s="75" t="s">
        <v>48</v>
      </c>
      <c r="B42" s="4"/>
      <c r="C42" s="41"/>
      <c r="G42" s="4"/>
      <c r="K42" s="4"/>
    </row>
    <row r="43" spans="1:13" hidden="1" x14ac:dyDescent="0.2">
      <c r="B43" s="4"/>
      <c r="C43" s="41"/>
      <c r="G43" s="4"/>
      <c r="K43" s="4"/>
    </row>
    <row r="44" spans="1:13" x14ac:dyDescent="0.2">
      <c r="B44" s="4"/>
      <c r="C44" s="41"/>
      <c r="G44" s="4"/>
      <c r="K44" s="4"/>
    </row>
  </sheetData>
  <mergeCells count="6">
    <mergeCell ref="H7:I7"/>
    <mergeCell ref="K7:M7"/>
    <mergeCell ref="A1:E1"/>
    <mergeCell ref="A2:E2"/>
    <mergeCell ref="A3:E3"/>
    <mergeCell ref="D7:E7"/>
  </mergeCells>
  <pageMargins left="0.7" right="0.7" top="0.75" bottom="0.75" header="0.3" footer="0.3"/>
  <pageSetup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228600</xdr:colOff>
                <xdr:row>30</xdr:row>
                <xdr:rowOff>28575</xdr:rowOff>
              </from>
              <to>
                <xdr:col>0</xdr:col>
                <xdr:colOff>2076450</xdr:colOff>
                <xdr:row>44</xdr:row>
                <xdr:rowOff>95250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R65"/>
  <sheetViews>
    <sheetView zoomScale="85" zoomScaleNormal="85" workbookViewId="0">
      <selection activeCell="E44" sqref="E44"/>
    </sheetView>
  </sheetViews>
  <sheetFormatPr defaultRowHeight="12.75" x14ac:dyDescent="0.2"/>
  <cols>
    <col min="1" max="1" width="3" style="137" customWidth="1"/>
    <col min="2" max="2" width="2.85546875" style="137" customWidth="1"/>
    <col min="3" max="7" width="15.42578125" style="137" customWidth="1"/>
    <col min="8" max="9" width="13.5703125" style="137" customWidth="1"/>
    <col min="10" max="10" width="5.85546875" style="137" customWidth="1"/>
    <col min="11" max="12" width="13.5703125" style="137" customWidth="1"/>
    <col min="13" max="13" width="5.85546875" style="137" customWidth="1"/>
    <col min="14" max="15" width="13.5703125" style="137" customWidth="1"/>
    <col min="16" max="16" width="5.85546875" style="137" customWidth="1"/>
    <col min="17" max="18" width="13.5703125" style="137" customWidth="1"/>
    <col min="19" max="16384" width="9.140625" style="137"/>
  </cols>
  <sheetData>
    <row r="1" spans="2:18" ht="20.25" x14ac:dyDescent="0.3">
      <c r="B1" s="245" t="s">
        <v>0</v>
      </c>
      <c r="C1" s="246"/>
      <c r="D1" s="246"/>
      <c r="E1" s="246"/>
      <c r="F1" s="246"/>
      <c r="G1" s="246"/>
      <c r="H1" s="246"/>
      <c r="I1" s="246"/>
      <c r="J1" s="106"/>
      <c r="K1" s="106"/>
      <c r="L1" s="106"/>
      <c r="M1" s="106"/>
      <c r="N1" s="106"/>
      <c r="O1" s="106"/>
      <c r="P1" s="106"/>
      <c r="Q1" s="106"/>
      <c r="R1" s="106"/>
    </row>
    <row r="2" spans="2:18" ht="20.25" x14ac:dyDescent="0.3">
      <c r="B2" s="245" t="s">
        <v>85</v>
      </c>
      <c r="C2" s="246"/>
      <c r="D2" s="246"/>
      <c r="E2" s="246"/>
      <c r="F2" s="246"/>
      <c r="G2" s="246"/>
      <c r="H2" s="246"/>
      <c r="I2" s="246"/>
      <c r="J2" s="106"/>
      <c r="K2" s="106"/>
      <c r="L2" s="106"/>
      <c r="M2" s="106"/>
      <c r="N2" s="106"/>
      <c r="O2" s="106"/>
      <c r="P2" s="106"/>
      <c r="Q2" s="106"/>
      <c r="R2" s="106"/>
    </row>
    <row r="3" spans="2:18" ht="20.25" x14ac:dyDescent="0.3">
      <c r="B3" s="245"/>
      <c r="C3" s="246"/>
      <c r="D3" s="246"/>
      <c r="E3" s="246"/>
      <c r="F3" s="246"/>
      <c r="G3" s="246"/>
      <c r="H3" s="246"/>
      <c r="I3" s="246"/>
      <c r="J3" s="106"/>
      <c r="K3" s="106"/>
      <c r="L3" s="106"/>
      <c r="M3" s="106"/>
      <c r="N3" s="106"/>
      <c r="O3" s="106"/>
      <c r="P3" s="106"/>
      <c r="Q3" s="106"/>
      <c r="R3" s="106"/>
    </row>
    <row r="4" spans="2:18" x14ac:dyDescent="0.2">
      <c r="B4" s="118"/>
      <c r="C4" s="118"/>
      <c r="D4" s="149"/>
      <c r="E4" s="118"/>
      <c r="F4" s="118"/>
      <c r="G4" s="118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18" ht="15.75" x14ac:dyDescent="0.25">
      <c r="B5" s="118"/>
      <c r="C5" s="108"/>
      <c r="D5" s="108"/>
      <c r="E5" s="108"/>
      <c r="F5" s="108"/>
      <c r="G5" s="109"/>
      <c r="H5" s="244" t="s">
        <v>123</v>
      </c>
      <c r="I5" s="244"/>
      <c r="J5" s="151"/>
      <c r="K5" s="244" t="s">
        <v>124</v>
      </c>
      <c r="L5" s="244"/>
      <c r="M5" s="151"/>
      <c r="N5" s="244" t="s">
        <v>125</v>
      </c>
      <c r="O5" s="244"/>
      <c r="P5" s="151"/>
      <c r="Q5" s="244" t="s">
        <v>122</v>
      </c>
      <c r="R5" s="244"/>
    </row>
    <row r="6" spans="2:18" x14ac:dyDescent="0.2">
      <c r="B6" s="242" t="s">
        <v>121</v>
      </c>
      <c r="C6" s="243"/>
      <c r="D6" s="243"/>
      <c r="E6" s="243"/>
      <c r="F6" s="243"/>
      <c r="G6" s="243"/>
      <c r="H6" s="168">
        <v>2015</v>
      </c>
      <c r="I6" s="168">
        <v>2014</v>
      </c>
      <c r="J6" s="36"/>
      <c r="K6" s="168">
        <v>2015</v>
      </c>
      <c r="L6" s="168">
        <v>2014</v>
      </c>
      <c r="M6" s="36"/>
      <c r="N6" s="168">
        <v>2015</v>
      </c>
      <c r="O6" s="168">
        <v>2014</v>
      </c>
      <c r="P6" s="36"/>
      <c r="Q6" s="168">
        <v>2015</v>
      </c>
      <c r="R6" s="168">
        <v>2014</v>
      </c>
    </row>
    <row r="7" spans="2:18" ht="15.75" x14ac:dyDescent="0.25">
      <c r="B7" s="110"/>
      <c r="C7" s="108"/>
      <c r="D7" s="111"/>
      <c r="E7" s="108"/>
      <c r="F7" s="108"/>
      <c r="G7" s="109"/>
      <c r="H7" s="169" t="s">
        <v>5</v>
      </c>
      <c r="I7" s="169" t="s">
        <v>5</v>
      </c>
      <c r="J7" s="44"/>
      <c r="K7" s="169" t="s">
        <v>5</v>
      </c>
      <c r="L7" s="169" t="s">
        <v>5</v>
      </c>
      <c r="M7" s="44"/>
      <c r="N7" s="169" t="s">
        <v>5</v>
      </c>
      <c r="O7" s="169" t="s">
        <v>5</v>
      </c>
      <c r="P7" s="44"/>
      <c r="Q7" s="169" t="s">
        <v>5</v>
      </c>
      <c r="R7" s="169" t="s">
        <v>5</v>
      </c>
    </row>
    <row r="8" spans="2:18" ht="15" x14ac:dyDescent="0.25">
      <c r="B8" s="112" t="s">
        <v>86</v>
      </c>
      <c r="C8" s="45"/>
      <c r="D8" s="45"/>
      <c r="E8" s="45"/>
      <c r="F8" s="45"/>
      <c r="G8" s="113"/>
      <c r="H8" s="170"/>
      <c r="I8" s="170"/>
      <c r="J8" s="114"/>
      <c r="K8" s="170"/>
      <c r="L8" s="170"/>
      <c r="M8" s="114"/>
      <c r="N8" s="170"/>
      <c r="O8" s="170"/>
      <c r="P8" s="114"/>
      <c r="Q8" s="170"/>
      <c r="R8" s="170"/>
    </row>
    <row r="9" spans="2:18" ht="15" x14ac:dyDescent="0.25">
      <c r="B9" s="115"/>
      <c r="C9" s="116" t="s">
        <v>87</v>
      </c>
      <c r="D9" s="117"/>
      <c r="E9" s="45"/>
      <c r="F9" s="45"/>
      <c r="G9" s="113"/>
      <c r="H9" s="170"/>
      <c r="I9" s="170"/>
      <c r="J9" s="114"/>
      <c r="K9" s="170"/>
      <c r="L9" s="170"/>
      <c r="M9" s="114"/>
      <c r="N9" s="170"/>
      <c r="O9" s="170"/>
      <c r="P9" s="114"/>
      <c r="Q9" s="170"/>
      <c r="R9" s="170"/>
    </row>
    <row r="10" spans="2:18" x14ac:dyDescent="0.2">
      <c r="B10" s="118"/>
      <c r="C10" s="116" t="s">
        <v>88</v>
      </c>
      <c r="D10" s="41"/>
      <c r="E10" s="116"/>
      <c r="F10" s="41"/>
      <c r="G10" s="41"/>
      <c r="H10" s="155">
        <f>'Income Sheet'!E44</f>
        <v>54720</v>
      </c>
      <c r="I10" s="155">
        <f>'Income Sheet'!F44</f>
        <v>17279</v>
      </c>
      <c r="J10" s="51"/>
      <c r="K10" s="155">
        <f>'Income Sheet'!I44</f>
        <v>-9683</v>
      </c>
      <c r="L10" s="155">
        <f>'Income Sheet'!J44</f>
        <v>4829</v>
      </c>
      <c r="M10" s="51"/>
      <c r="N10" s="155">
        <f>'Income Sheet'!L44</f>
        <v>0</v>
      </c>
      <c r="O10" s="155">
        <v>0</v>
      </c>
      <c r="P10" s="51"/>
      <c r="Q10" s="155">
        <f>H10+K10-N10</f>
        <v>45037</v>
      </c>
      <c r="R10" s="155">
        <f>I10+L10-O10</f>
        <v>22108</v>
      </c>
    </row>
    <row r="11" spans="2:18" ht="15" x14ac:dyDescent="0.25">
      <c r="B11" s="115"/>
      <c r="C11" s="116" t="s">
        <v>89</v>
      </c>
      <c r="D11" s="117"/>
      <c r="E11" s="45"/>
      <c r="F11" s="45"/>
      <c r="G11" s="113"/>
      <c r="H11" s="155">
        <v>-6567</v>
      </c>
      <c r="I11" s="170">
        <v>0</v>
      </c>
      <c r="J11" s="114"/>
      <c r="K11" s="155"/>
      <c r="L11" s="170"/>
      <c r="M11" s="114"/>
      <c r="N11" s="155"/>
      <c r="O11" s="170"/>
      <c r="P11" s="114"/>
      <c r="Q11" s="155">
        <f>H11+K11-N11</f>
        <v>-6567</v>
      </c>
      <c r="R11" s="155">
        <f>I11+L11-O11</f>
        <v>0</v>
      </c>
    </row>
    <row r="12" spans="2:18" x14ac:dyDescent="0.2">
      <c r="B12" s="119"/>
      <c r="C12" s="120"/>
      <c r="D12" s="121"/>
      <c r="E12" s="120"/>
      <c r="F12" s="121"/>
      <c r="G12" s="121"/>
      <c r="H12" s="171">
        <f>SUM(H10:H11)</f>
        <v>48153</v>
      </c>
      <c r="I12" s="171">
        <f>SUM(I10:I11)</f>
        <v>17279</v>
      </c>
      <c r="J12" s="51"/>
      <c r="K12" s="171">
        <f>SUM(K10:K11)</f>
        <v>-9683</v>
      </c>
      <c r="L12" s="171">
        <f>SUM(L10:L11)</f>
        <v>4829</v>
      </c>
      <c r="M12" s="51"/>
      <c r="N12" s="171">
        <f>SUM(N10:N11)</f>
        <v>0</v>
      </c>
      <c r="O12" s="171">
        <f>SUM(O10:O11)</f>
        <v>0</v>
      </c>
      <c r="P12" s="51"/>
      <c r="Q12" s="171">
        <f>SUM(Q10:Q11)</f>
        <v>38470</v>
      </c>
      <c r="R12" s="171">
        <f>SUM(R10:R11)</f>
        <v>22108</v>
      </c>
    </row>
    <row r="13" spans="2:18" x14ac:dyDescent="0.2">
      <c r="B13" s="118"/>
      <c r="C13" s="116" t="s">
        <v>90</v>
      </c>
      <c r="D13" s="41"/>
      <c r="E13" s="41"/>
      <c r="F13" s="41"/>
      <c r="G13" s="41"/>
      <c r="H13" s="172"/>
      <c r="I13" s="155"/>
      <c r="J13" s="51"/>
      <c r="K13" s="172"/>
      <c r="L13" s="155"/>
      <c r="M13" s="51"/>
      <c r="N13" s="172"/>
      <c r="O13" s="155"/>
      <c r="P13" s="51"/>
      <c r="Q13" s="172"/>
      <c r="R13" s="155"/>
    </row>
    <row r="14" spans="2:18" x14ac:dyDescent="0.2">
      <c r="B14" s="118"/>
      <c r="C14" s="116" t="s">
        <v>91</v>
      </c>
      <c r="D14" s="41"/>
      <c r="E14" s="116"/>
      <c r="F14" s="41"/>
      <c r="G14" s="41"/>
      <c r="H14" s="155">
        <v>13953</v>
      </c>
      <c r="I14" s="155">
        <v>15156</v>
      </c>
      <c r="J14" s="51"/>
      <c r="K14" s="155">
        <v>1163</v>
      </c>
      <c r="L14" s="155">
        <v>1400</v>
      </c>
      <c r="M14" s="51"/>
      <c r="N14" s="155"/>
      <c r="O14" s="155">
        <v>0</v>
      </c>
      <c r="P14" s="51"/>
      <c r="Q14" s="155">
        <f t="shared" ref="Q14:R17" si="0">H14+K14-N14</f>
        <v>15116</v>
      </c>
      <c r="R14" s="155">
        <f t="shared" si="0"/>
        <v>16556</v>
      </c>
    </row>
    <row r="15" spans="2:18" x14ac:dyDescent="0.2">
      <c r="B15" s="118"/>
      <c r="C15" s="116" t="s">
        <v>92</v>
      </c>
      <c r="D15" s="41"/>
      <c r="E15" s="116"/>
      <c r="F15" s="41"/>
      <c r="G15" s="41"/>
      <c r="H15" s="155">
        <v>7140</v>
      </c>
      <c r="I15" s="155">
        <v>10341</v>
      </c>
      <c r="J15" s="51"/>
      <c r="K15" s="155"/>
      <c r="L15" s="155">
        <v>0</v>
      </c>
      <c r="M15" s="51"/>
      <c r="N15" s="155"/>
      <c r="O15" s="155">
        <v>0</v>
      </c>
      <c r="P15" s="51"/>
      <c r="Q15" s="155">
        <f t="shared" si="0"/>
        <v>7140</v>
      </c>
      <c r="R15" s="155">
        <f t="shared" si="0"/>
        <v>10341</v>
      </c>
    </row>
    <row r="16" spans="2:18" x14ac:dyDescent="0.2">
      <c r="B16" s="118"/>
      <c r="C16" s="116" t="s">
        <v>93</v>
      </c>
      <c r="D16" s="41"/>
      <c r="E16" s="116"/>
      <c r="F16" s="41"/>
      <c r="G16" s="41"/>
      <c r="H16" s="155">
        <v>11691</v>
      </c>
      <c r="I16" s="155">
        <v>6124</v>
      </c>
      <c r="J16" s="51"/>
      <c r="K16" s="155"/>
      <c r="L16" s="155">
        <v>0</v>
      </c>
      <c r="M16" s="51"/>
      <c r="N16" s="155"/>
      <c r="O16" s="155">
        <v>0</v>
      </c>
      <c r="P16" s="51"/>
      <c r="Q16" s="155">
        <f t="shared" si="0"/>
        <v>11691</v>
      </c>
      <c r="R16" s="155">
        <f t="shared" si="0"/>
        <v>6124</v>
      </c>
    </row>
    <row r="17" spans="2:18" x14ac:dyDescent="0.2">
      <c r="B17" s="118"/>
      <c r="C17" s="116" t="s">
        <v>94</v>
      </c>
      <c r="D17" s="123"/>
      <c r="E17" s="124"/>
      <c r="F17" s="123"/>
      <c r="G17" s="123"/>
      <c r="H17" s="155">
        <v>0</v>
      </c>
      <c r="I17" s="155">
        <v>-716</v>
      </c>
      <c r="J17" s="51"/>
      <c r="K17" s="155"/>
      <c r="L17" s="155">
        <v>0</v>
      </c>
      <c r="M17" s="51"/>
      <c r="N17" s="155"/>
      <c r="O17" s="155">
        <v>0</v>
      </c>
      <c r="P17" s="51"/>
      <c r="Q17" s="155">
        <f t="shared" si="0"/>
        <v>0</v>
      </c>
      <c r="R17" s="155">
        <f t="shared" si="0"/>
        <v>-716</v>
      </c>
    </row>
    <row r="18" spans="2:18" x14ac:dyDescent="0.2">
      <c r="B18" s="121"/>
      <c r="C18" s="121"/>
      <c r="D18" s="121"/>
      <c r="E18" s="120"/>
      <c r="F18" s="121"/>
      <c r="G18" s="121"/>
      <c r="H18" s="173">
        <f>SUM(H14:H17)</f>
        <v>32784</v>
      </c>
      <c r="I18" s="173">
        <f>SUM(I14:I17)</f>
        <v>30905</v>
      </c>
      <c r="J18" s="70"/>
      <c r="K18" s="173">
        <f>SUM(K14:K17)</f>
        <v>1163</v>
      </c>
      <c r="L18" s="173">
        <f>SUM(L14:L17)</f>
        <v>1400</v>
      </c>
      <c r="M18" s="70"/>
      <c r="N18" s="173">
        <f>SUM(N14:N17)</f>
        <v>0</v>
      </c>
      <c r="O18" s="173">
        <f>SUM(O14:O17)</f>
        <v>0</v>
      </c>
      <c r="P18" s="70"/>
      <c r="Q18" s="173">
        <f>SUM(Q14:Q17)</f>
        <v>33947</v>
      </c>
      <c r="R18" s="173">
        <f>SUM(R14:R17)</f>
        <v>32305</v>
      </c>
    </row>
    <row r="19" spans="2:18" x14ac:dyDescent="0.2">
      <c r="B19" s="118"/>
      <c r="C19" s="116" t="s">
        <v>95</v>
      </c>
      <c r="D19" s="41"/>
      <c r="E19" s="41"/>
      <c r="F19" s="41"/>
      <c r="G19" s="41"/>
      <c r="H19" s="174"/>
      <c r="I19" s="155"/>
      <c r="J19" s="51"/>
      <c r="K19" s="174"/>
      <c r="L19" s="155"/>
      <c r="M19" s="51"/>
      <c r="N19" s="174"/>
      <c r="O19" s="155"/>
      <c r="P19" s="51"/>
      <c r="Q19" s="174"/>
      <c r="R19" s="155"/>
    </row>
    <row r="20" spans="2:18" x14ac:dyDescent="0.2">
      <c r="B20" s="41"/>
      <c r="C20" s="116" t="s">
        <v>96</v>
      </c>
      <c r="D20" s="41"/>
      <c r="E20" s="116"/>
      <c r="F20" s="41"/>
      <c r="G20" s="41"/>
      <c r="H20" s="155">
        <v>15864</v>
      </c>
      <c r="I20" s="155">
        <v>-8</v>
      </c>
      <c r="J20" s="51"/>
      <c r="K20" s="155">
        <f>-452995-19712-103-76963</f>
        <v>-549773</v>
      </c>
      <c r="L20" s="155">
        <f>17646-3224-108+179728</f>
        <v>194042</v>
      </c>
      <c r="M20" s="51"/>
      <c r="N20" s="155">
        <f>-449778-76963</f>
        <v>-526741</v>
      </c>
      <c r="O20" s="155">
        <f>20111+180242</f>
        <v>200353</v>
      </c>
      <c r="P20" s="51"/>
      <c r="Q20" s="155">
        <f t="shared" ref="Q20:R23" si="1">H20+K20-N20</f>
        <v>-7168</v>
      </c>
      <c r="R20" s="155">
        <f t="shared" si="1"/>
        <v>-6319</v>
      </c>
    </row>
    <row r="21" spans="2:18" x14ac:dyDescent="0.2">
      <c r="B21" s="41"/>
      <c r="C21" s="116" t="s">
        <v>97</v>
      </c>
      <c r="D21" s="41"/>
      <c r="E21" s="116"/>
      <c r="F21" s="41"/>
      <c r="G21" s="41"/>
      <c r="H21" s="155">
        <v>-22964</v>
      </c>
      <c r="I21" s="155">
        <v>1934</v>
      </c>
      <c r="J21" s="51"/>
      <c r="K21" s="155">
        <v>414710</v>
      </c>
      <c r="L21" s="155">
        <v>-48552</v>
      </c>
      <c r="M21" s="51"/>
      <c r="N21" s="155">
        <v>406139</v>
      </c>
      <c r="O21" s="155">
        <v>-51117</v>
      </c>
      <c r="P21" s="51"/>
      <c r="Q21" s="155">
        <f t="shared" si="1"/>
        <v>-14393</v>
      </c>
      <c r="R21" s="155">
        <f t="shared" si="1"/>
        <v>4499</v>
      </c>
    </row>
    <row r="22" spans="2:18" x14ac:dyDescent="0.2">
      <c r="B22" s="118"/>
      <c r="C22" s="148" t="s">
        <v>98</v>
      </c>
      <c r="D22" s="118"/>
      <c r="E22" s="149"/>
      <c r="F22" s="118"/>
      <c r="G22" s="118"/>
      <c r="H22" s="155">
        <v>0</v>
      </c>
      <c r="I22" s="155">
        <v>-25755</v>
      </c>
      <c r="J22" s="51"/>
      <c r="K22" s="155"/>
      <c r="L22" s="155"/>
      <c r="M22" s="51"/>
      <c r="N22" s="155"/>
      <c r="O22" s="155"/>
      <c r="P22" s="51"/>
      <c r="Q22" s="155">
        <f t="shared" si="1"/>
        <v>0</v>
      </c>
      <c r="R22" s="155">
        <f t="shared" si="1"/>
        <v>-25755</v>
      </c>
    </row>
    <row r="23" spans="2:18" x14ac:dyDescent="0.2">
      <c r="B23" s="41"/>
      <c r="C23" s="116" t="s">
        <v>99</v>
      </c>
      <c r="D23" s="41"/>
      <c r="E23" s="116"/>
      <c r="F23" s="41"/>
      <c r="G23" s="41"/>
      <c r="H23" s="155">
        <v>-1347</v>
      </c>
      <c r="I23" s="155">
        <v>-705</v>
      </c>
      <c r="J23" s="51"/>
      <c r="K23" s="155">
        <v>532</v>
      </c>
      <c r="L23" s="155">
        <v>-86</v>
      </c>
      <c r="M23" s="51"/>
      <c r="N23" s="155"/>
      <c r="O23" s="155">
        <v>0</v>
      </c>
      <c r="P23" s="51"/>
      <c r="Q23" s="155">
        <f t="shared" si="1"/>
        <v>-815</v>
      </c>
      <c r="R23" s="155">
        <f t="shared" si="1"/>
        <v>-791</v>
      </c>
    </row>
    <row r="24" spans="2:18" x14ac:dyDescent="0.2">
      <c r="B24" s="121"/>
      <c r="C24" s="121"/>
      <c r="D24" s="121"/>
      <c r="E24" s="120"/>
      <c r="F24" s="121"/>
      <c r="G24" s="121"/>
      <c r="H24" s="173">
        <f>SUM(H20:H23)</f>
        <v>-8447</v>
      </c>
      <c r="I24" s="173">
        <f>SUM(I20:I23)</f>
        <v>-24534</v>
      </c>
      <c r="J24" s="70"/>
      <c r="K24" s="173">
        <f>SUM(K20:K23)</f>
        <v>-134531</v>
      </c>
      <c r="L24" s="173">
        <f>SUM(L20:L23)</f>
        <v>145404</v>
      </c>
      <c r="M24" s="70"/>
      <c r="N24" s="173">
        <f>SUM(N20:N23)</f>
        <v>-120602</v>
      </c>
      <c r="O24" s="173">
        <f>SUM(O20:O23)</f>
        <v>149236</v>
      </c>
      <c r="P24" s="70"/>
      <c r="Q24" s="173">
        <f>SUM(Q20:Q23)</f>
        <v>-22376</v>
      </c>
      <c r="R24" s="173">
        <f>SUM(R20:R23)</f>
        <v>-28366</v>
      </c>
    </row>
    <row r="25" spans="2:18" x14ac:dyDescent="0.2">
      <c r="B25" s="41"/>
      <c r="C25" s="116" t="s">
        <v>100</v>
      </c>
      <c r="D25" s="41"/>
      <c r="E25" s="41"/>
      <c r="F25" s="41"/>
      <c r="G25" s="41"/>
      <c r="H25" s="174"/>
      <c r="I25" s="155"/>
      <c r="J25" s="51"/>
      <c r="K25" s="174"/>
      <c r="L25" s="155"/>
      <c r="M25" s="51"/>
      <c r="N25" s="174"/>
      <c r="O25" s="155"/>
      <c r="P25" s="51"/>
      <c r="Q25" s="174"/>
      <c r="R25" s="155"/>
    </row>
    <row r="26" spans="2:18" x14ac:dyDescent="0.2">
      <c r="B26" s="41"/>
      <c r="C26" s="116" t="s">
        <v>101</v>
      </c>
      <c r="D26" s="41"/>
      <c r="E26" s="116"/>
      <c r="F26" s="41"/>
      <c r="G26" s="41"/>
      <c r="H26" s="161">
        <v>-12778</v>
      </c>
      <c r="I26" s="155">
        <v>-11766</v>
      </c>
      <c r="J26" s="51"/>
      <c r="K26" s="161"/>
      <c r="L26" s="155"/>
      <c r="M26" s="51"/>
      <c r="N26" s="161"/>
      <c r="O26" s="155"/>
      <c r="P26" s="51"/>
      <c r="Q26" s="155">
        <f>H26+K26-N26</f>
        <v>-12778</v>
      </c>
      <c r="R26" s="155">
        <f>I26+L26-O26</f>
        <v>-11766</v>
      </c>
    </row>
    <row r="27" spans="2:18" x14ac:dyDescent="0.2">
      <c r="B27" s="41"/>
      <c r="C27" s="116" t="s">
        <v>102</v>
      </c>
      <c r="D27" s="41"/>
      <c r="E27" s="116"/>
      <c r="F27" s="41"/>
      <c r="G27" s="41"/>
      <c r="H27" s="175">
        <v>-1725</v>
      </c>
      <c r="I27" s="155">
        <v>-1709</v>
      </c>
      <c r="J27" s="51"/>
      <c r="K27" s="175"/>
      <c r="L27" s="155"/>
      <c r="M27" s="51"/>
      <c r="N27" s="175"/>
      <c r="O27" s="155"/>
      <c r="P27" s="51"/>
      <c r="Q27" s="155">
        <f>H27+K27-N27</f>
        <v>-1725</v>
      </c>
      <c r="R27" s="155">
        <f>I27+L27-O27</f>
        <v>-1709</v>
      </c>
    </row>
    <row r="28" spans="2:18" x14ac:dyDescent="0.2">
      <c r="B28" s="119"/>
      <c r="C28" s="121"/>
      <c r="D28" s="121"/>
      <c r="E28" s="120"/>
      <c r="F28" s="121"/>
      <c r="G28" s="121"/>
      <c r="H28" s="173">
        <f>SUM(H26:H27)</f>
        <v>-14503</v>
      </c>
      <c r="I28" s="173">
        <f>SUM(I26:I27)</f>
        <v>-13475</v>
      </c>
      <c r="J28" s="70"/>
      <c r="K28" s="173">
        <f>SUM(K26:K27)</f>
        <v>0</v>
      </c>
      <c r="L28" s="173">
        <f>SUM(L26:L27)</f>
        <v>0</v>
      </c>
      <c r="M28" s="70"/>
      <c r="N28" s="173">
        <f>SUM(N26:N27)</f>
        <v>0</v>
      </c>
      <c r="O28" s="173">
        <f>SUM(O26:O27)</f>
        <v>0</v>
      </c>
      <c r="P28" s="70"/>
      <c r="Q28" s="173">
        <f>SUM(Q26:Q27)</f>
        <v>-14503</v>
      </c>
      <c r="R28" s="173">
        <f>SUM(R26:R27)</f>
        <v>-13475</v>
      </c>
    </row>
    <row r="29" spans="2:18" ht="15" x14ac:dyDescent="0.25">
      <c r="B29" s="125" t="s">
        <v>103</v>
      </c>
      <c r="C29" s="126"/>
      <c r="D29" s="126"/>
      <c r="E29" s="126"/>
      <c r="F29" s="126"/>
      <c r="G29" s="126" t="s">
        <v>82</v>
      </c>
      <c r="H29" s="159">
        <f>H12+H18+H24+H28</f>
        <v>57987</v>
      </c>
      <c r="I29" s="159">
        <f>I12+I18+I24+I28</f>
        <v>10175</v>
      </c>
      <c r="J29" s="94"/>
      <c r="K29" s="159">
        <f>K12+K18+K24+K28</f>
        <v>-143051</v>
      </c>
      <c r="L29" s="159">
        <f>L12+L18+L24+L28</f>
        <v>151633</v>
      </c>
      <c r="M29" s="94"/>
      <c r="N29" s="159">
        <f>N12+N18+N24+N28</f>
        <v>-120602</v>
      </c>
      <c r="O29" s="159">
        <f>O12+O18+O24+O28</f>
        <v>149236</v>
      </c>
      <c r="P29" s="94"/>
      <c r="Q29" s="159">
        <f>Q12+Q18+Q24+Q28</f>
        <v>35538</v>
      </c>
      <c r="R29" s="159">
        <f>R12+R18+R24+R28</f>
        <v>12572</v>
      </c>
    </row>
    <row r="30" spans="2:18" x14ac:dyDescent="0.2">
      <c r="B30" s="41"/>
      <c r="C30" s="41"/>
      <c r="D30" s="116"/>
      <c r="E30" s="41"/>
      <c r="F30" s="41"/>
      <c r="G30" s="41"/>
      <c r="H30" s="174"/>
      <c r="I30" s="155"/>
      <c r="J30" s="51"/>
      <c r="K30" s="174"/>
      <c r="L30" s="155"/>
      <c r="M30" s="51"/>
      <c r="N30" s="174"/>
      <c r="O30" s="155"/>
      <c r="P30" s="51"/>
      <c r="Q30" s="174"/>
      <c r="R30" s="155"/>
    </row>
    <row r="31" spans="2:18" ht="15" x14ac:dyDescent="0.25">
      <c r="B31" s="112" t="s">
        <v>104</v>
      </c>
      <c r="C31" s="127"/>
      <c r="D31" s="127"/>
      <c r="E31" s="127"/>
      <c r="F31" s="127"/>
      <c r="G31" s="127"/>
      <c r="H31" s="176"/>
      <c r="I31" s="170"/>
      <c r="J31" s="114"/>
      <c r="K31" s="176"/>
      <c r="L31" s="170"/>
      <c r="M31" s="114"/>
      <c r="N31" s="176"/>
      <c r="O31" s="170"/>
      <c r="P31" s="114"/>
      <c r="Q31" s="176"/>
      <c r="R31" s="170"/>
    </row>
    <row r="32" spans="2:18" x14ac:dyDescent="0.2">
      <c r="B32" s="4"/>
      <c r="C32" s="116" t="s">
        <v>105</v>
      </c>
      <c r="D32" s="116"/>
      <c r="E32" s="41"/>
      <c r="F32" s="41"/>
      <c r="G32" s="41"/>
      <c r="H32" s="155">
        <v>-16505</v>
      </c>
      <c r="I32" s="155">
        <v>-13024</v>
      </c>
      <c r="J32" s="51"/>
      <c r="K32" s="155">
        <v>-435</v>
      </c>
      <c r="L32" s="155">
        <v>1</v>
      </c>
      <c r="M32" s="51"/>
      <c r="N32" s="155"/>
      <c r="O32" s="155">
        <v>0</v>
      </c>
      <c r="P32" s="51"/>
      <c r="Q32" s="155">
        <f>H32+K32-N32</f>
        <v>-16940</v>
      </c>
      <c r="R32" s="155">
        <f>I32+L32-O32</f>
        <v>-13023</v>
      </c>
    </row>
    <row r="33" spans="2:18" x14ac:dyDescent="0.2">
      <c r="B33" s="4"/>
      <c r="C33" s="116" t="s">
        <v>106</v>
      </c>
      <c r="D33" s="41"/>
      <c r="E33" s="116"/>
      <c r="F33" s="41"/>
      <c r="G33" s="41"/>
      <c r="H33" s="155">
        <v>-3877</v>
      </c>
      <c r="I33" s="155">
        <v>-4050</v>
      </c>
      <c r="J33" s="51"/>
      <c r="K33" s="155"/>
      <c r="L33" s="155"/>
      <c r="M33" s="51"/>
      <c r="N33" s="155"/>
      <c r="O33" s="155"/>
      <c r="P33" s="51"/>
      <c r="Q33" s="155">
        <f>H33+K33-N33</f>
        <v>-3877</v>
      </c>
      <c r="R33" s="155">
        <f>I33+L33-O33</f>
        <v>-4050</v>
      </c>
    </row>
    <row r="34" spans="2:18" ht="15" x14ac:dyDescent="0.25">
      <c r="B34" s="125" t="s">
        <v>107</v>
      </c>
      <c r="C34" s="121"/>
      <c r="D34" s="121"/>
      <c r="E34" s="120"/>
      <c r="F34" s="121"/>
      <c r="G34" s="121"/>
      <c r="H34" s="159">
        <f>SUM(H32:H33)</f>
        <v>-20382</v>
      </c>
      <c r="I34" s="159">
        <f>SUM(I32:I33)</f>
        <v>-17074</v>
      </c>
      <c r="J34" s="94"/>
      <c r="K34" s="159">
        <f>SUM(K32:K33)</f>
        <v>-435</v>
      </c>
      <c r="L34" s="159">
        <f>SUM(L32:L33)</f>
        <v>1</v>
      </c>
      <c r="M34" s="94"/>
      <c r="N34" s="159">
        <f>SUM(N32:N33)</f>
        <v>0</v>
      </c>
      <c r="O34" s="159">
        <f>SUM(O32:O33)</f>
        <v>0</v>
      </c>
      <c r="P34" s="94"/>
      <c r="Q34" s="159">
        <f>SUM(Q32:Q33)</f>
        <v>-20817</v>
      </c>
      <c r="R34" s="159">
        <f>SUM(R32:R33)</f>
        <v>-17073</v>
      </c>
    </row>
    <row r="35" spans="2:18" x14ac:dyDescent="0.2">
      <c r="B35" s="41"/>
      <c r="C35" s="41"/>
      <c r="D35" s="116"/>
      <c r="E35" s="41"/>
      <c r="F35" s="41"/>
      <c r="G35" s="41"/>
      <c r="H35" s="174"/>
      <c r="I35" s="155"/>
      <c r="J35" s="51"/>
      <c r="K35" s="174"/>
      <c r="L35" s="155"/>
      <c r="M35" s="51"/>
      <c r="N35" s="174"/>
      <c r="O35" s="155"/>
      <c r="P35" s="51"/>
      <c r="Q35" s="174"/>
      <c r="R35" s="155"/>
    </row>
    <row r="36" spans="2:18" ht="15" x14ac:dyDescent="0.25">
      <c r="B36" s="115" t="s">
        <v>108</v>
      </c>
      <c r="C36" s="127"/>
      <c r="D36" s="127"/>
      <c r="E36" s="127"/>
      <c r="F36" s="127"/>
      <c r="G36" s="127"/>
      <c r="H36" s="176"/>
      <c r="I36" s="170"/>
      <c r="J36" s="114"/>
      <c r="K36" s="176"/>
      <c r="L36" s="170"/>
      <c r="M36" s="114"/>
      <c r="N36" s="176"/>
      <c r="O36" s="170"/>
      <c r="P36" s="114"/>
      <c r="Q36" s="176"/>
      <c r="R36" s="170"/>
    </row>
    <row r="37" spans="2:18" ht="15" x14ac:dyDescent="0.25">
      <c r="B37" s="128"/>
      <c r="C37" s="41" t="s">
        <v>109</v>
      </c>
      <c r="D37" s="41"/>
      <c r="E37" s="41"/>
      <c r="F37" s="41"/>
      <c r="G37" s="127"/>
      <c r="H37" s="155">
        <v>-772</v>
      </c>
      <c r="I37" s="155">
        <v>648</v>
      </c>
      <c r="J37" s="51"/>
      <c r="K37" s="155"/>
      <c r="L37" s="155"/>
      <c r="M37" s="51"/>
      <c r="N37" s="155"/>
      <c r="O37" s="155"/>
      <c r="P37" s="51"/>
      <c r="Q37" s="155">
        <f>H37+K37-N37</f>
        <v>-772</v>
      </c>
      <c r="R37" s="155">
        <f>I37+L37-O37</f>
        <v>648</v>
      </c>
    </row>
    <row r="38" spans="2:18" ht="15" x14ac:dyDescent="0.25">
      <c r="B38" s="129" t="s">
        <v>110</v>
      </c>
      <c r="C38" s="126"/>
      <c r="D38" s="126"/>
      <c r="E38" s="126"/>
      <c r="F38" s="126"/>
      <c r="G38" s="126"/>
      <c r="H38" s="159">
        <f>SUM(H37)</f>
        <v>-772</v>
      </c>
      <c r="I38" s="159">
        <f>SUM(I37)</f>
        <v>648</v>
      </c>
      <c r="J38" s="94"/>
      <c r="K38" s="159">
        <f>SUM(K37)</f>
        <v>0</v>
      </c>
      <c r="L38" s="159">
        <f>SUM(L37)</f>
        <v>0</v>
      </c>
      <c r="M38" s="94"/>
      <c r="N38" s="159">
        <f>SUM(N37)</f>
        <v>0</v>
      </c>
      <c r="O38" s="159">
        <f>SUM(O37)</f>
        <v>0</v>
      </c>
      <c r="P38" s="94"/>
      <c r="Q38" s="159">
        <f>SUM(Q37)</f>
        <v>-772</v>
      </c>
      <c r="R38" s="159">
        <f>SUM(R37)</f>
        <v>648</v>
      </c>
    </row>
    <row r="39" spans="2:18" x14ac:dyDescent="0.2">
      <c r="B39" s="41"/>
      <c r="C39" s="41"/>
      <c r="D39" s="41"/>
      <c r="E39" s="41"/>
      <c r="F39" s="41"/>
      <c r="G39" s="41"/>
      <c r="H39" s="174"/>
      <c r="I39" s="155"/>
      <c r="J39" s="51"/>
      <c r="K39" s="174"/>
      <c r="L39" s="155"/>
      <c r="M39" s="51"/>
      <c r="N39" s="174"/>
      <c r="O39" s="155"/>
      <c r="P39" s="51"/>
      <c r="Q39" s="174"/>
      <c r="R39" s="155"/>
    </row>
    <row r="40" spans="2:18" ht="15" x14ac:dyDescent="0.25">
      <c r="B40" s="115" t="s">
        <v>111</v>
      </c>
      <c r="C40" s="127"/>
      <c r="D40" s="127"/>
      <c r="E40" s="127"/>
      <c r="F40" s="127"/>
      <c r="G40" s="127"/>
      <c r="H40" s="176"/>
      <c r="I40" s="170"/>
      <c r="J40" s="114"/>
      <c r="K40" s="176"/>
      <c r="L40" s="170"/>
      <c r="M40" s="114"/>
      <c r="N40" s="176"/>
      <c r="O40" s="170"/>
      <c r="P40" s="114"/>
      <c r="Q40" s="176"/>
      <c r="R40" s="170"/>
    </row>
    <row r="41" spans="2:18" ht="15" x14ac:dyDescent="0.25">
      <c r="B41" s="128"/>
      <c r="C41" s="41" t="s">
        <v>112</v>
      </c>
      <c r="D41" s="41"/>
      <c r="E41" s="41"/>
      <c r="F41" s="41"/>
      <c r="G41" s="127"/>
      <c r="H41" s="155">
        <v>-14000</v>
      </c>
      <c r="I41" s="155">
        <v>14000</v>
      </c>
      <c r="J41" s="51"/>
      <c r="K41" s="155"/>
      <c r="L41" s="155"/>
      <c r="M41" s="51"/>
      <c r="N41" s="155"/>
      <c r="O41" s="155"/>
      <c r="P41" s="51"/>
      <c r="Q41" s="155">
        <f>H41+K41-N41</f>
        <v>-14000</v>
      </c>
      <c r="R41" s="155">
        <f>I41+L41-O41</f>
        <v>14000</v>
      </c>
    </row>
    <row r="42" spans="2:18" ht="15" x14ac:dyDescent="0.25">
      <c r="B42" s="128"/>
      <c r="C42" s="41"/>
      <c r="D42" s="41"/>
      <c r="E42" s="41"/>
      <c r="F42" s="41"/>
      <c r="G42" s="127"/>
      <c r="H42" s="155"/>
      <c r="I42" s="155"/>
      <c r="J42" s="51"/>
      <c r="K42" s="155"/>
      <c r="L42" s="155"/>
      <c r="M42" s="51"/>
      <c r="N42" s="155"/>
      <c r="O42" s="155"/>
      <c r="P42" s="51"/>
      <c r="Q42" s="155"/>
      <c r="R42" s="155"/>
    </row>
    <row r="43" spans="2:18" ht="15" x14ac:dyDescent="0.25">
      <c r="B43" s="129" t="s">
        <v>113</v>
      </c>
      <c r="C43" s="126"/>
      <c r="D43" s="126"/>
      <c r="E43" s="126"/>
      <c r="F43" s="126"/>
      <c r="G43" s="126"/>
      <c r="H43" s="159">
        <f>SUM(H41)</f>
        <v>-14000</v>
      </c>
      <c r="I43" s="159">
        <f>SUM(I41)</f>
        <v>14000</v>
      </c>
      <c r="J43" s="94"/>
      <c r="K43" s="159">
        <f>SUM(K41)</f>
        <v>0</v>
      </c>
      <c r="L43" s="159">
        <f>SUM(L41)</f>
        <v>0</v>
      </c>
      <c r="M43" s="94"/>
      <c r="N43" s="159">
        <f>SUM(N41)</f>
        <v>0</v>
      </c>
      <c r="O43" s="159">
        <f>SUM(O41)</f>
        <v>0</v>
      </c>
      <c r="P43" s="94"/>
      <c r="Q43" s="159">
        <f>SUM(Q41)</f>
        <v>-14000</v>
      </c>
      <c r="R43" s="159">
        <f>SUM(R41)</f>
        <v>14000</v>
      </c>
    </row>
    <row r="44" spans="2:18" x14ac:dyDescent="0.2">
      <c r="B44" s="41"/>
      <c r="C44" s="41"/>
      <c r="D44" s="41"/>
      <c r="E44" s="41"/>
      <c r="F44" s="41"/>
      <c r="G44" s="41" t="s">
        <v>82</v>
      </c>
      <c r="H44" s="174"/>
      <c r="I44" s="155"/>
      <c r="J44" s="51"/>
      <c r="K44" s="174"/>
      <c r="L44" s="155"/>
      <c r="M44" s="51"/>
      <c r="N44" s="174"/>
      <c r="O44" s="155"/>
      <c r="P44" s="51"/>
      <c r="Q44" s="174"/>
      <c r="R44" s="155"/>
    </row>
    <row r="45" spans="2:18" ht="15" x14ac:dyDescent="0.25">
      <c r="B45" s="115" t="s">
        <v>114</v>
      </c>
      <c r="C45" s="45"/>
      <c r="D45" s="127"/>
      <c r="E45" s="127"/>
      <c r="F45" s="127"/>
      <c r="G45" s="127"/>
      <c r="H45" s="160">
        <f>H29+H34+H38+H43</f>
        <v>22833</v>
      </c>
      <c r="I45" s="160">
        <f>I29+I34+I38+I43</f>
        <v>7749</v>
      </c>
      <c r="J45" s="94"/>
      <c r="K45" s="160">
        <f>K29+K34+K38+K43</f>
        <v>-143486</v>
      </c>
      <c r="L45" s="160">
        <f>L29+L34+L38+L43</f>
        <v>151634</v>
      </c>
      <c r="M45" s="94"/>
      <c r="N45" s="160">
        <f>N29+N34+N38+N43</f>
        <v>-120602</v>
      </c>
      <c r="O45" s="160">
        <f>O29+O34+O38+O43</f>
        <v>149236</v>
      </c>
      <c r="P45" s="94"/>
      <c r="Q45" s="160">
        <f>Q29+Q34+Q38+Q43</f>
        <v>-51</v>
      </c>
      <c r="R45" s="160">
        <f>R29+R34+R38+R43</f>
        <v>10147</v>
      </c>
    </row>
    <row r="46" spans="2:18" ht="15" x14ac:dyDescent="0.25">
      <c r="B46" s="115" t="s">
        <v>115</v>
      </c>
      <c r="C46" s="45"/>
      <c r="D46" s="45"/>
      <c r="E46" s="45"/>
      <c r="F46" s="130"/>
      <c r="G46" s="45"/>
      <c r="H46" s="177">
        <v>11885.987750000002</v>
      </c>
      <c r="I46" s="177">
        <v>9569</v>
      </c>
      <c r="J46" s="58"/>
      <c r="K46" s="177">
        <v>138812</v>
      </c>
      <c r="L46" s="177">
        <v>76140</v>
      </c>
      <c r="M46" s="58"/>
      <c r="N46" s="177">
        <v>119358</v>
      </c>
      <c r="O46" s="177">
        <f>L46-51997</f>
        <v>24143</v>
      </c>
      <c r="P46" s="58"/>
      <c r="Q46" s="155">
        <f>H46+K46-N46</f>
        <v>31339.98775</v>
      </c>
      <c r="R46" s="155">
        <f>I46+L46-O46</f>
        <v>61566</v>
      </c>
    </row>
    <row r="47" spans="2:18" x14ac:dyDescent="0.2">
      <c r="B47" s="118"/>
      <c r="C47" s="116" t="s">
        <v>116</v>
      </c>
      <c r="D47" s="41"/>
      <c r="E47" s="41"/>
      <c r="F47" s="41"/>
      <c r="G47" s="41"/>
      <c r="H47" s="155">
        <f>SUM(Remeasurement!B15:B16,Remeasurement!B20:B21)</f>
        <v>-156</v>
      </c>
      <c r="I47" s="155">
        <f>SUM(Remeasurement!C15:C16,Remeasurement!C20:C21)</f>
        <v>360</v>
      </c>
      <c r="J47" s="51"/>
      <c r="K47" s="155"/>
      <c r="L47" s="155"/>
      <c r="M47" s="51"/>
      <c r="N47" s="155"/>
      <c r="O47" s="155"/>
      <c r="P47" s="51"/>
      <c r="Q47" s="155">
        <f>H47+K47-N47</f>
        <v>-156</v>
      </c>
      <c r="R47" s="155">
        <f>I47+L47-O47</f>
        <v>360</v>
      </c>
    </row>
    <row r="48" spans="2:18" ht="15.75" thickBot="1" x14ac:dyDescent="0.3">
      <c r="B48" s="131" t="s">
        <v>117</v>
      </c>
      <c r="C48" s="132"/>
      <c r="D48" s="132"/>
      <c r="E48" s="132"/>
      <c r="F48" s="133"/>
      <c r="G48" s="132"/>
      <c r="H48" s="178">
        <f>SUM(H45:H47)</f>
        <v>34562.98775</v>
      </c>
      <c r="I48" s="178">
        <f>SUM(I45:I47)</f>
        <v>17678</v>
      </c>
      <c r="J48" s="94"/>
      <c r="K48" s="178">
        <f>SUM(K45:K47)</f>
        <v>-4674</v>
      </c>
      <c r="L48" s="178">
        <f>SUM(L45:L47)</f>
        <v>227774</v>
      </c>
      <c r="M48" s="94"/>
      <c r="N48" s="178">
        <f>SUM(N45:N47)</f>
        <v>-1244</v>
      </c>
      <c r="O48" s="178">
        <f>SUM(O45:O47)</f>
        <v>173379</v>
      </c>
      <c r="P48" s="94"/>
      <c r="Q48" s="178">
        <f>SUM(Q45:Q47)</f>
        <v>31132.98775</v>
      </c>
      <c r="R48" s="178">
        <f>SUM(R45:R47)</f>
        <v>72073</v>
      </c>
    </row>
    <row r="49" spans="2:18" ht="16.5" thickTop="1" x14ac:dyDescent="0.25">
      <c r="B49" s="134"/>
      <c r="C49" s="134"/>
      <c r="D49" s="134"/>
      <c r="E49" s="134"/>
      <c r="F49" s="109"/>
      <c r="G49" s="134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2:18" ht="15.75" x14ac:dyDescent="0.25">
      <c r="B50" s="134"/>
      <c r="C50" s="134"/>
      <c r="D50" s="134"/>
      <c r="E50" s="134"/>
      <c r="F50" s="109"/>
      <c r="G50" s="13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</row>
    <row r="51" spans="2:18" ht="15.75" x14ac:dyDescent="0.25">
      <c r="B51" s="134"/>
      <c r="C51" s="134"/>
      <c r="D51" s="134"/>
      <c r="E51" s="134"/>
      <c r="F51" s="109"/>
      <c r="G51" s="13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</row>
    <row r="52" spans="2:18" ht="15.75" x14ac:dyDescent="0.25">
      <c r="B52" s="134"/>
      <c r="C52" s="134"/>
      <c r="D52" s="134"/>
      <c r="E52" s="134"/>
      <c r="F52" s="109"/>
      <c r="G52" s="134"/>
      <c r="H52" s="54"/>
      <c r="I52" s="54"/>
      <c r="J52" s="54"/>
      <c r="K52" s="54"/>
      <c r="L52" s="54"/>
      <c r="M52" s="54"/>
      <c r="N52" s="167"/>
      <c r="O52" s="167"/>
      <c r="P52" s="54"/>
      <c r="Q52" s="54"/>
      <c r="R52" s="54"/>
    </row>
    <row r="53" spans="2:18" ht="15.75" x14ac:dyDescent="0.25">
      <c r="B53" s="165"/>
      <c r="C53" s="165"/>
      <c r="D53" s="165"/>
      <c r="E53" s="165"/>
      <c r="F53" s="166"/>
      <c r="G53" s="165"/>
      <c r="H53" s="135"/>
      <c r="I53" s="136"/>
      <c r="J53" s="136"/>
      <c r="K53" s="135"/>
      <c r="L53" s="136"/>
      <c r="M53" s="136"/>
      <c r="N53" s="167"/>
      <c r="O53" s="167"/>
      <c r="P53" s="136"/>
      <c r="Q53" s="135"/>
      <c r="R53" s="136"/>
    </row>
    <row r="54" spans="2:18" ht="15.75" x14ac:dyDescent="0.25">
      <c r="B54" s="165"/>
      <c r="C54" s="165"/>
      <c r="D54" s="165"/>
      <c r="E54" s="165"/>
      <c r="F54" s="166"/>
      <c r="G54" s="165"/>
      <c r="H54" s="122"/>
      <c r="I54" s="51"/>
      <c r="J54" s="51"/>
      <c r="K54" s="122"/>
      <c r="L54" s="51"/>
      <c r="M54" s="51"/>
      <c r="N54" s="167"/>
      <c r="O54" s="167"/>
      <c r="P54" s="51"/>
      <c r="Q54" s="122"/>
      <c r="R54" s="51"/>
    </row>
    <row r="55" spans="2:18" ht="15.75" x14ac:dyDescent="0.25">
      <c r="B55" s="165"/>
      <c r="C55" s="165"/>
      <c r="D55" s="165"/>
      <c r="E55" s="165"/>
      <c r="F55" s="166"/>
      <c r="G55" s="165"/>
      <c r="H55" s="135"/>
      <c r="I55" s="136"/>
      <c r="J55" s="136"/>
      <c r="K55" s="135"/>
      <c r="L55" s="136"/>
      <c r="M55" s="136"/>
      <c r="N55" s="167"/>
      <c r="O55" s="167"/>
      <c r="P55" s="136"/>
      <c r="Q55" s="135"/>
      <c r="R55" s="136"/>
    </row>
    <row r="56" spans="2:18" ht="15.75" x14ac:dyDescent="0.25">
      <c r="B56" s="165"/>
      <c r="C56" s="165"/>
      <c r="D56" s="165"/>
      <c r="E56" s="165"/>
      <c r="F56" s="166"/>
      <c r="G56" s="165"/>
      <c r="H56" s="135"/>
      <c r="I56" s="136"/>
      <c r="J56" s="136"/>
      <c r="K56" s="135"/>
      <c r="L56" s="136"/>
      <c r="M56" s="136"/>
      <c r="N56" s="167"/>
      <c r="O56" s="167"/>
      <c r="P56" s="136"/>
      <c r="Q56" s="135"/>
      <c r="R56" s="136"/>
    </row>
    <row r="57" spans="2:18" ht="15.75" x14ac:dyDescent="0.25">
      <c r="B57" s="165"/>
      <c r="C57" s="165"/>
      <c r="D57" s="165"/>
      <c r="E57" s="165"/>
      <c r="F57" s="166"/>
      <c r="G57" s="165"/>
      <c r="H57" s="136"/>
      <c r="I57" s="136"/>
      <c r="J57" s="136"/>
      <c r="K57" s="136"/>
      <c r="L57" s="136"/>
      <c r="M57" s="136"/>
      <c r="N57" s="167"/>
      <c r="O57" s="167"/>
      <c r="P57" s="136"/>
      <c r="Q57" s="136"/>
      <c r="R57" s="136"/>
    </row>
    <row r="58" spans="2:18" ht="15.75" x14ac:dyDescent="0.25">
      <c r="B58" s="165"/>
      <c r="C58" s="165"/>
      <c r="D58" s="165"/>
      <c r="E58" s="165"/>
      <c r="F58" s="166"/>
      <c r="G58" s="165"/>
      <c r="H58" s="136"/>
      <c r="I58" s="136"/>
      <c r="J58" s="136"/>
      <c r="K58" s="136"/>
      <c r="L58" s="136"/>
      <c r="M58" s="136"/>
      <c r="N58" s="167"/>
      <c r="O58" s="167"/>
      <c r="P58" s="136"/>
      <c r="Q58" s="136"/>
      <c r="R58" s="136"/>
    </row>
    <row r="59" spans="2:18" x14ac:dyDescent="0.2">
      <c r="N59" s="167"/>
      <c r="O59" s="167"/>
    </row>
    <row r="60" spans="2:18" x14ac:dyDescent="0.2">
      <c r="N60" s="167"/>
      <c r="O60" s="167"/>
    </row>
    <row r="61" spans="2:18" x14ac:dyDescent="0.2">
      <c r="N61" s="167"/>
      <c r="O61" s="167"/>
    </row>
    <row r="62" spans="2:18" x14ac:dyDescent="0.2">
      <c r="N62" s="167"/>
      <c r="O62" s="167"/>
    </row>
    <row r="63" spans="2:18" x14ac:dyDescent="0.2">
      <c r="N63" s="167"/>
      <c r="O63" s="167"/>
    </row>
    <row r="64" spans="2:18" x14ac:dyDescent="0.2">
      <c r="N64" s="167"/>
      <c r="O64" s="167"/>
    </row>
    <row r="65" spans="14:15" x14ac:dyDescent="0.2">
      <c r="N65" s="167"/>
      <c r="O65" s="167"/>
    </row>
  </sheetData>
  <mergeCells count="8">
    <mergeCell ref="B1:I1"/>
    <mergeCell ref="B2:I2"/>
    <mergeCell ref="B3:I3"/>
    <mergeCell ref="B6:G6"/>
    <mergeCell ref="H5:I5"/>
    <mergeCell ref="N5:O5"/>
    <mergeCell ref="K5:L5"/>
    <mergeCell ref="Q5:R5"/>
  </mergeCells>
  <pageMargins left="0.7" right="0.7" top="0.75" bottom="0.75" header="0.3" footer="0.3"/>
  <pageSetup scale="5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9217" r:id="rId4">
          <objectPr defaultSize="0" autoPict="0" r:id="rId5">
            <anchor moveWithCells="1">
              <from>
                <xdr:col>2</xdr:col>
                <xdr:colOff>76200</xdr:colOff>
                <xdr:row>50</xdr:row>
                <xdr:rowOff>47625</xdr:rowOff>
              </from>
              <to>
                <xdr:col>3</xdr:col>
                <xdr:colOff>1000125</xdr:colOff>
                <xdr:row>54</xdr:row>
                <xdr:rowOff>47625</xdr:rowOff>
              </to>
            </anchor>
          </objectPr>
        </oleObject>
      </mc:Choice>
      <mc:Fallback>
        <oleObject progId="Word.Document.8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Sheet</vt:lpstr>
      <vt:lpstr>Remeasurement</vt:lpstr>
      <vt:lpstr>Change in Net Debt</vt:lpstr>
      <vt:lpstr>Cash Flow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Nicholson, Susan</dc:creator>
  <cp:lastModifiedBy>Kevin Reid</cp:lastModifiedBy>
  <cp:lastPrinted>2015-11-09T20:35:24Z</cp:lastPrinted>
  <dcterms:created xsi:type="dcterms:W3CDTF">2015-03-25T13:01:23Z</dcterms:created>
  <dcterms:modified xsi:type="dcterms:W3CDTF">2017-02-07T14:37:25Z</dcterms:modified>
</cp:coreProperties>
</file>